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"/>
    </mc:Choice>
  </mc:AlternateContent>
  <xr:revisionPtr revIDLastSave="0" documentId="13_ncr:1_{7DE1F19D-9C7A-8A48-82F4-E7607FF0C70B}" xr6:coauthVersionLast="47" xr6:coauthVersionMax="47" xr10:uidLastSave="{00000000-0000-0000-0000-000000000000}"/>
  <bookViews>
    <workbookView xWindow="0" yWindow="780" windowWidth="17120" windowHeight="21460" firstSheet="12" activeTab="14" xr2:uid="{00000000-000D-0000-FFFF-FFFF00000000}"/>
  </bookViews>
  <sheets>
    <sheet name="TEGAL JAYA (Bar Groceries)" sheetId="45" r:id="rId1"/>
    <sheet name="BUK BUNGA BAR (Groceries)" sheetId="28" r:id="rId2"/>
    <sheet name="WARUNG EKA (Drinks, Etc)" sheetId="10" r:id="rId3"/>
    <sheet name="DEWATA COCONUT (Coconut)" sheetId="29" r:id="rId4"/>
    <sheet name="SEDANA JAYA" sheetId="43" r:id="rId5"/>
    <sheet name="PNB (Alcohol)" sheetId="4" r:id="rId6"/>
    <sheet name="DSP (Alcohol)" sheetId="5" r:id="rId7"/>
    <sheet name="DSP ARYA BIMA (Alcohol)" sheetId="40" r:id="rId8"/>
    <sheet name="SELERA OR STIR UP (Syrup)" sheetId="6" r:id="rId9"/>
    <sheet name="DW BALI (Alcohol)" sheetId="32" r:id="rId10"/>
    <sheet name="DDB (Alcohol)" sheetId="26" r:id="rId11"/>
    <sheet name="NANO DEWATA NON CK(Alcohol)" sheetId="42" r:id="rId12"/>
    <sheet name="NANO DEWATA CK (Alcohol)" sheetId="44" r:id="rId13"/>
    <sheet name="BALI PERMATA JAYA (Corona Beer)" sheetId="37" r:id="rId14"/>
    <sheet name="BLACK COFFEE ROASTERS (Coffee)" sheetId="13" r:id="rId15"/>
    <sheet name="PT. PRASIDA LANTUR MAJU (Wine)" sheetId="33" r:id="rId16"/>
    <sheet name="PT LOVINA BEACH BREWERY" sheetId="38" r:id="rId17"/>
    <sheet name="CHAI CHITAI (Tea Leaf,etc)" sheetId="15" r:id="rId18"/>
    <sheet name="MULIA JAYA (Passion Fruit)" sheetId="39" r:id="rId19"/>
    <sheet name="Dewata Kencana Distribusi (Vdka" sheetId="41" r:id="rId20"/>
    <sheet name="TOTAL" sheetId="35" r:id="rId21"/>
  </sheets>
  <definedNames>
    <definedName name="_xlnm._FilterDatabase" localSheetId="2" hidden="1">'WARUNG EKA (Drinks, Etc)'!$A$1:$G$94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0" l="1"/>
  <c r="J1" i="13"/>
  <c r="F105" i="10" l="1"/>
  <c r="F106" i="10"/>
  <c r="F98" i="10"/>
  <c r="F99" i="10"/>
  <c r="F100" i="10"/>
  <c r="F101" i="10"/>
  <c r="F102" i="10"/>
  <c r="F103" i="10"/>
  <c r="F104" i="10"/>
  <c r="F96" i="10"/>
  <c r="F97" i="10"/>
  <c r="F204" i="28"/>
  <c r="E201" i="28"/>
  <c r="E202" i="28"/>
  <c r="E203" i="28"/>
  <c r="E204" i="28"/>
  <c r="E205" i="28"/>
  <c r="E200" i="28"/>
  <c r="F200" i="28" s="1"/>
  <c r="G8" i="44"/>
  <c r="H8" i="44" s="1"/>
  <c r="H9" i="44" s="1"/>
  <c r="E10" i="44" s="1"/>
  <c r="G105" i="10" l="1"/>
  <c r="G98" i="10"/>
  <c r="G96" i="10"/>
  <c r="E192" i="28"/>
  <c r="E193" i="28"/>
  <c r="E194" i="28"/>
  <c r="E195" i="28"/>
  <c r="E196" i="28"/>
  <c r="E197" i="28"/>
  <c r="E198" i="28"/>
  <c r="F192" i="28" l="1"/>
  <c r="G10" i="29" l="1"/>
  <c r="H2" i="15" l="1"/>
  <c r="E190" i="28"/>
  <c r="E191" i="28"/>
  <c r="F190" i="28"/>
  <c r="F93" i="10"/>
  <c r="F94" i="10"/>
  <c r="F95" i="10"/>
  <c r="G93" i="10" l="1"/>
  <c r="H3" i="44" l="1"/>
  <c r="G2" i="44"/>
  <c r="G5" i="44"/>
  <c r="G9" i="29" l="1"/>
  <c r="E186" i="28"/>
  <c r="E187" i="28"/>
  <c r="E188" i="28"/>
  <c r="E189" i="28"/>
  <c r="F92" i="10"/>
  <c r="F91" i="10"/>
  <c r="F90" i="10"/>
  <c r="G90" i="10" s="1"/>
  <c r="F89" i="10"/>
  <c r="G85" i="10" s="1"/>
  <c r="F85" i="10"/>
  <c r="F86" i="10"/>
  <c r="F87" i="10"/>
  <c r="F88" i="10"/>
  <c r="G4" i="5"/>
  <c r="G5" i="5"/>
  <c r="E181" i="28"/>
  <c r="E182" i="28"/>
  <c r="E183" i="28"/>
  <c r="E184" i="28"/>
  <c r="E185" i="28"/>
  <c r="F84" i="10"/>
  <c r="F83" i="10"/>
  <c r="G83" i="10" s="1"/>
  <c r="H5" i="44"/>
  <c r="H6" i="44" s="1"/>
  <c r="F81" i="10"/>
  <c r="F82" i="10"/>
  <c r="G81" i="10" s="1"/>
  <c r="G3" i="5"/>
  <c r="G2" i="5"/>
  <c r="E174" i="28"/>
  <c r="E175" i="28"/>
  <c r="E176" i="28"/>
  <c r="E177" i="28"/>
  <c r="E178" i="28"/>
  <c r="E179" i="28"/>
  <c r="E16" i="26"/>
  <c r="G15" i="26"/>
  <c r="G14" i="26"/>
  <c r="E20" i="26"/>
  <c r="G4" i="32"/>
  <c r="H4" i="32" s="1"/>
  <c r="G5" i="32"/>
  <c r="G6" i="32"/>
  <c r="G3" i="32"/>
  <c r="H3" i="32" s="1"/>
  <c r="G2" i="32"/>
  <c r="H2" i="32" s="1"/>
  <c r="E173" i="28"/>
  <c r="F173" i="28" s="1"/>
  <c r="F70" i="10"/>
  <c r="F71" i="10"/>
  <c r="F72" i="10"/>
  <c r="F73" i="10"/>
  <c r="F74" i="10"/>
  <c r="F75" i="10"/>
  <c r="F76" i="10"/>
  <c r="F77" i="10"/>
  <c r="F78" i="10"/>
  <c r="F79" i="10"/>
  <c r="F80" i="10"/>
  <c r="F6" i="15"/>
  <c r="I1" i="41"/>
  <c r="F186" i="28" l="1"/>
  <c r="F180" i="28"/>
  <c r="F174" i="28"/>
  <c r="G70" i="10"/>
  <c r="I1" i="37"/>
  <c r="H1" i="42" l="1"/>
  <c r="I1" i="6"/>
  <c r="H1" i="40"/>
  <c r="I1" i="4"/>
  <c r="F64" i="10"/>
  <c r="F65" i="10"/>
  <c r="F66" i="10"/>
  <c r="F67" i="10"/>
  <c r="F68" i="10"/>
  <c r="F69" i="10"/>
  <c r="E154" i="28"/>
  <c r="E155" i="28"/>
  <c r="E156" i="28"/>
  <c r="E157" i="28"/>
  <c r="E159" i="28"/>
  <c r="E160" i="28"/>
  <c r="E162" i="28"/>
  <c r="E163" i="28"/>
  <c r="E164" i="28"/>
  <c r="E165" i="28"/>
  <c r="E166" i="28"/>
  <c r="E167" i="28"/>
  <c r="E168" i="28"/>
  <c r="E169" i="28"/>
  <c r="E170" i="28"/>
  <c r="E171" i="28"/>
  <c r="E172" i="28"/>
  <c r="E148" i="28"/>
  <c r="E149" i="28"/>
  <c r="E150" i="28"/>
  <c r="E151" i="28"/>
  <c r="E152" i="28"/>
  <c r="E153" i="28"/>
  <c r="H2" i="4"/>
  <c r="G2" i="4"/>
  <c r="G8" i="29"/>
  <c r="F61" i="45"/>
  <c r="F60" i="45"/>
  <c r="F59" i="45"/>
  <c r="F58" i="45"/>
  <c r="F57" i="45"/>
  <c r="F56" i="45"/>
  <c r="F55" i="45"/>
  <c r="F54" i="45"/>
  <c r="F53" i="45"/>
  <c r="F52" i="45"/>
  <c r="F51" i="45"/>
  <c r="F50" i="45"/>
  <c r="F49" i="45"/>
  <c r="F48" i="45"/>
  <c r="F47" i="45"/>
  <c r="F46" i="45"/>
  <c r="F45" i="45"/>
  <c r="F44" i="45"/>
  <c r="F43" i="45"/>
  <c r="F42" i="45"/>
  <c r="F41" i="45"/>
  <c r="F40" i="45"/>
  <c r="F39" i="45"/>
  <c r="F38" i="45"/>
  <c r="F37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G2" i="45" s="1"/>
  <c r="F9" i="45"/>
  <c r="F8" i="45"/>
  <c r="F7" i="45"/>
  <c r="F6" i="45"/>
  <c r="F5" i="45"/>
  <c r="F4" i="45"/>
  <c r="F3" i="45"/>
  <c r="F2" i="45"/>
  <c r="F62" i="10"/>
  <c r="F63" i="10"/>
  <c r="G62" i="10" s="1"/>
  <c r="F57" i="10"/>
  <c r="F58" i="10"/>
  <c r="F59" i="10"/>
  <c r="F60" i="10"/>
  <c r="F61" i="10"/>
  <c r="G7" i="29"/>
  <c r="G11" i="26"/>
  <c r="G12" i="26" s="1"/>
  <c r="E13" i="26" s="1"/>
  <c r="H7" i="32"/>
  <c r="E134" i="28"/>
  <c r="E135" i="28"/>
  <c r="E136" i="28"/>
  <c r="E139" i="28"/>
  <c r="E140" i="28"/>
  <c r="E142" i="28"/>
  <c r="E143" i="28"/>
  <c r="E144" i="28"/>
  <c r="E145" i="28"/>
  <c r="E146" i="28"/>
  <c r="E147" i="28"/>
  <c r="E133" i="28"/>
  <c r="E129" i="28"/>
  <c r="E130" i="28"/>
  <c r="E131" i="28"/>
  <c r="E132" i="28"/>
  <c r="E128" i="28"/>
  <c r="E127" i="28"/>
  <c r="E121" i="28"/>
  <c r="E122" i="28"/>
  <c r="E123" i="28"/>
  <c r="E124" i="28"/>
  <c r="E125" i="28"/>
  <c r="E126" i="28"/>
  <c r="G6" i="29"/>
  <c r="F54" i="10"/>
  <c r="F55" i="10"/>
  <c r="F56" i="10"/>
  <c r="F2" i="41"/>
  <c r="E3" i="41" s="1"/>
  <c r="C19" i="35" s="1"/>
  <c r="D3" i="39"/>
  <c r="C18" i="35" s="1"/>
  <c r="F2" i="39"/>
  <c r="G3" i="15"/>
  <c r="G2" i="15"/>
  <c r="G6" i="15" s="1"/>
  <c r="H6" i="15" s="1"/>
  <c r="D3" i="38"/>
  <c r="C16" i="35" s="1"/>
  <c r="D9" i="33"/>
  <c r="G8" i="33"/>
  <c r="D6" i="33"/>
  <c r="G5" i="33"/>
  <c r="G6" i="33" s="1"/>
  <c r="E7" i="33" s="1"/>
  <c r="D3" i="33"/>
  <c r="G2" i="33"/>
  <c r="G3" i="13"/>
  <c r="F4" i="13" s="1"/>
  <c r="C14" i="35" s="1"/>
  <c r="G2" i="13"/>
  <c r="E16" i="37"/>
  <c r="G15" i="37"/>
  <c r="G11" i="37"/>
  <c r="G9" i="37"/>
  <c r="G8" i="37"/>
  <c r="E10" i="37" s="1"/>
  <c r="D6" i="37"/>
  <c r="G5" i="37"/>
  <c r="G6" i="37" s="1"/>
  <c r="E7" i="37" s="1"/>
  <c r="D3" i="37"/>
  <c r="G2" i="37"/>
  <c r="E7" i="44"/>
  <c r="H2" i="44"/>
  <c r="E7" i="42"/>
  <c r="G5" i="42"/>
  <c r="G2" i="42"/>
  <c r="E4" i="42" s="1"/>
  <c r="E14" i="42" s="1"/>
  <c r="C12" i="35" s="1"/>
  <c r="G8" i="26"/>
  <c r="G9" i="26" s="1"/>
  <c r="G5" i="26"/>
  <c r="G6" i="26" s="1"/>
  <c r="G2" i="26"/>
  <c r="G3" i="26" s="1"/>
  <c r="D10" i="6"/>
  <c r="G9" i="6"/>
  <c r="G8" i="6"/>
  <c r="G7" i="6"/>
  <c r="G6" i="6"/>
  <c r="G5" i="6"/>
  <c r="H5" i="6" s="1"/>
  <c r="D3" i="6"/>
  <c r="H2" i="6"/>
  <c r="G2" i="6"/>
  <c r="G2" i="40"/>
  <c r="E3" i="40" s="1"/>
  <c r="C8" i="35" s="1"/>
  <c r="H15" i="5"/>
  <c r="F15" i="5"/>
  <c r="H14" i="5"/>
  <c r="F14" i="5"/>
  <c r="H13" i="5"/>
  <c r="F13" i="5"/>
  <c r="H12" i="5"/>
  <c r="F12" i="5"/>
  <c r="H11" i="5"/>
  <c r="F11" i="5"/>
  <c r="H10" i="5"/>
  <c r="F10" i="5"/>
  <c r="H9" i="5"/>
  <c r="F9" i="5"/>
  <c r="H8" i="5"/>
  <c r="F8" i="5"/>
  <c r="H7" i="5"/>
  <c r="F7" i="5"/>
  <c r="H6" i="5"/>
  <c r="F6" i="5"/>
  <c r="H5" i="5"/>
  <c r="F5" i="5"/>
  <c r="H4" i="5"/>
  <c r="F4" i="5"/>
  <c r="H3" i="5"/>
  <c r="I3" i="5" s="1"/>
  <c r="F3" i="5"/>
  <c r="H2" i="5"/>
  <c r="I2" i="5" s="1"/>
  <c r="H7" i="4"/>
  <c r="C6" i="35" s="1"/>
  <c r="F47" i="43"/>
  <c r="C5" i="35" s="1"/>
  <c r="G5" i="29"/>
  <c r="G4" i="29"/>
  <c r="G3" i="29"/>
  <c r="G2" i="29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G39" i="10" s="1"/>
  <c r="F38" i="10"/>
  <c r="F37" i="10"/>
  <c r="F36" i="10"/>
  <c r="F35" i="10"/>
  <c r="F34" i="10"/>
  <c r="G34" i="10" s="1"/>
  <c r="F33" i="10"/>
  <c r="F32" i="10"/>
  <c r="F31" i="10"/>
  <c r="F30" i="10"/>
  <c r="F29" i="10"/>
  <c r="F28" i="10"/>
  <c r="G28" i="10" s="1"/>
  <c r="F27" i="10"/>
  <c r="F26" i="10"/>
  <c r="F25" i="10"/>
  <c r="F24" i="10"/>
  <c r="G24" i="10" s="1"/>
  <c r="F23" i="10"/>
  <c r="G23" i="10" s="1"/>
  <c r="F21" i="10"/>
  <c r="F20" i="10"/>
  <c r="F19" i="10"/>
  <c r="F18" i="10"/>
  <c r="F17" i="10"/>
  <c r="F16" i="10"/>
  <c r="F15" i="10"/>
  <c r="F14" i="10"/>
  <c r="G14" i="10" s="1"/>
  <c r="F13" i="10"/>
  <c r="F12" i="10"/>
  <c r="F11" i="10"/>
  <c r="F10" i="10"/>
  <c r="F9" i="10"/>
  <c r="F8" i="10"/>
  <c r="F7" i="10"/>
  <c r="F6" i="10"/>
  <c r="F5" i="10"/>
  <c r="G5" i="10" s="1"/>
  <c r="F4" i="10"/>
  <c r="F3" i="10"/>
  <c r="F2" i="10"/>
  <c r="E120" i="28"/>
  <c r="E119" i="28"/>
  <c r="E118" i="28"/>
  <c r="E117" i="28"/>
  <c r="E115" i="28"/>
  <c r="E113" i="28"/>
  <c r="E112" i="28"/>
  <c r="E109" i="28"/>
  <c r="E106" i="28"/>
  <c r="E105" i="28"/>
  <c r="E104" i="28"/>
  <c r="E103" i="28"/>
  <c r="E102" i="28"/>
  <c r="E100" i="28"/>
  <c r="E98" i="28"/>
  <c r="E97" i="28"/>
  <c r="E96" i="28"/>
  <c r="E95" i="28"/>
  <c r="E94" i="28"/>
  <c r="E93" i="28"/>
  <c r="E92" i="28"/>
  <c r="E91" i="28"/>
  <c r="E89" i="28"/>
  <c r="E88" i="28"/>
  <c r="E87" i="28"/>
  <c r="E86" i="28"/>
  <c r="E85" i="28"/>
  <c r="E84" i="28"/>
  <c r="E83" i="28"/>
  <c r="E82" i="28"/>
  <c r="E81" i="28"/>
  <c r="E80" i="28"/>
  <c r="E79" i="28"/>
  <c r="E78" i="28"/>
  <c r="E77" i="28"/>
  <c r="E76" i="28"/>
  <c r="E75" i="28"/>
  <c r="E74" i="28"/>
  <c r="E73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29" i="28"/>
  <c r="E28" i="28"/>
  <c r="E27" i="28"/>
  <c r="E26" i="28"/>
  <c r="E25" i="28"/>
  <c r="E24" i="28"/>
  <c r="E23" i="28"/>
  <c r="E20" i="28"/>
  <c r="E19" i="28"/>
  <c r="E18" i="28"/>
  <c r="E17" i="28"/>
  <c r="E16" i="28"/>
  <c r="E15" i="28"/>
  <c r="E14" i="28"/>
  <c r="E13" i="28"/>
  <c r="E12" i="28"/>
  <c r="E11" i="28"/>
  <c r="E9" i="28"/>
  <c r="E8" i="28"/>
  <c r="E7" i="28"/>
  <c r="E6" i="28"/>
  <c r="E5" i="28"/>
  <c r="E4" i="28"/>
  <c r="E3" i="28"/>
  <c r="E2" i="28"/>
  <c r="G64" i="10" l="1"/>
  <c r="G17" i="10"/>
  <c r="G31" i="10"/>
  <c r="G48" i="10"/>
  <c r="G8" i="10"/>
  <c r="G2" i="10"/>
  <c r="G42" i="10"/>
  <c r="G44" i="45"/>
  <c r="G39" i="45"/>
  <c r="G31" i="45"/>
  <c r="I4" i="5"/>
  <c r="G22" i="45"/>
  <c r="G13" i="45"/>
  <c r="F154" i="28"/>
  <c r="F148" i="28"/>
  <c r="G57" i="10"/>
  <c r="E10" i="26"/>
  <c r="E8" i="32"/>
  <c r="F134" i="28"/>
  <c r="F129" i="28"/>
  <c r="F51" i="28"/>
  <c r="F2" i="28"/>
  <c r="F56" i="28"/>
  <c r="F88" i="28"/>
  <c r="F68" i="28"/>
  <c r="F79" i="28"/>
  <c r="F39" i="28"/>
  <c r="F96" i="28"/>
  <c r="F16" i="28"/>
  <c r="F29" i="28"/>
  <c r="F7" i="28"/>
  <c r="F106" i="28"/>
  <c r="F121" i="28"/>
  <c r="H10" i="6"/>
  <c r="E11" i="6" s="1"/>
  <c r="E4" i="33"/>
  <c r="I6" i="15"/>
  <c r="J6" i="15" s="1"/>
  <c r="F16" i="5"/>
  <c r="E4" i="44"/>
  <c r="E14" i="44" s="1"/>
  <c r="I1" i="44" s="1"/>
  <c r="I2" i="15"/>
  <c r="J2" i="15" s="1"/>
  <c r="G3" i="37"/>
  <c r="E4" i="37" s="1"/>
  <c r="G12" i="37"/>
  <c r="E13" i="37" s="1"/>
  <c r="G3" i="33"/>
  <c r="E7" i="26"/>
  <c r="G54" i="10"/>
  <c r="H3" i="6"/>
  <c r="E4" i="6" s="1"/>
  <c r="F12" i="6" s="1"/>
  <c r="C9" i="35" s="1"/>
  <c r="E4" i="26"/>
  <c r="G9" i="33"/>
  <c r="E10" i="33" s="1"/>
  <c r="E14" i="29"/>
  <c r="F126" i="10"/>
  <c r="C3" i="35" s="1"/>
  <c r="H1" i="10" l="1"/>
  <c r="C7" i="35"/>
  <c r="K1" i="5"/>
  <c r="E212" i="28"/>
  <c r="C2" i="35" s="1"/>
  <c r="H1" i="26"/>
  <c r="C10" i="35"/>
  <c r="J1" i="32"/>
  <c r="K6" i="15"/>
  <c r="K2" i="15"/>
  <c r="E9" i="15" s="1"/>
  <c r="C4" i="35"/>
  <c r="H1" i="29"/>
  <c r="E62" i="45"/>
  <c r="H1" i="45"/>
  <c r="G1" i="28"/>
  <c r="E17" i="37"/>
  <c r="C13" i="35" s="1"/>
  <c r="E11" i="33"/>
  <c r="C15" i="35" l="1"/>
  <c r="I1" i="33"/>
  <c r="C11" i="35"/>
  <c r="C20" i="35" s="1"/>
  <c r="C17" i="35"/>
  <c r="L1" i="15"/>
</calcChain>
</file>

<file path=xl/sharedStrings.xml><?xml version="1.0" encoding="utf-8"?>
<sst xmlns="http://schemas.openxmlformats.org/spreadsheetml/2006/main" count="662" uniqueCount="155">
  <si>
    <t>DATE</t>
  </si>
  <si>
    <t>ITEM</t>
  </si>
  <si>
    <t>QYT</t>
  </si>
  <si>
    <t>PRICE</t>
  </si>
  <si>
    <t>SUB TOTAL</t>
  </si>
  <si>
    <t>TOTAL</t>
  </si>
  <si>
    <t>SUNKIST</t>
  </si>
  <si>
    <t>IMPORTED LEMON</t>
  </si>
  <si>
    <t>KINTAMANI ORANGE</t>
  </si>
  <si>
    <t>MANGO</t>
  </si>
  <si>
    <t>WHITE SUGAR</t>
  </si>
  <si>
    <t>HONEY PINEAPPLE</t>
  </si>
  <si>
    <t>WATERMELON</t>
  </si>
  <si>
    <t>GREEN MUSTARD</t>
  </si>
  <si>
    <t>MINT LEAVES</t>
  </si>
  <si>
    <t>FRESH MILK (GREENFIELDS)</t>
  </si>
  <si>
    <t>OAT MILK</t>
  </si>
  <si>
    <t>ALMOND MILK</t>
  </si>
  <si>
    <t>CARROT</t>
  </si>
  <si>
    <t>BEET ROOT</t>
  </si>
  <si>
    <t>AVOCADO</t>
  </si>
  <si>
    <t>BASIL</t>
  </si>
  <si>
    <t>LIME</t>
  </si>
  <si>
    <t>STRAWBERRY</t>
  </si>
  <si>
    <t>HONEY BLOSSOM</t>
  </si>
  <si>
    <t>GREEN APPLE</t>
  </si>
  <si>
    <t>YOGHURT</t>
  </si>
  <si>
    <t>PEANUT BUTTER (SKIPPY)</t>
  </si>
  <si>
    <t>BANANA</t>
  </si>
  <si>
    <t>ENGLISH SPINACH</t>
  </si>
  <si>
    <t>OAT SIDE</t>
  </si>
  <si>
    <t>CHILI</t>
  </si>
  <si>
    <t>SOYA MILK</t>
  </si>
  <si>
    <t>YAKULT</t>
  </si>
  <si>
    <t>CUCUMBER</t>
  </si>
  <si>
    <t>SARIWANGI</t>
  </si>
  <si>
    <t>GINGER</t>
  </si>
  <si>
    <t>INV NO</t>
  </si>
  <si>
    <t>SUBTOTAL</t>
  </si>
  <si>
    <t>TOTALPRICE</t>
  </si>
  <si>
    <t>CRYSTAL ICE 5 KG</t>
  </si>
  <si>
    <t>AQUA GALLOON 19 LTR</t>
  </si>
  <si>
    <t>CLEO GALLOON 19 LTR</t>
  </si>
  <si>
    <t>AQUA REFLECTIONS STILL 380 ML</t>
  </si>
  <si>
    <t>AQUA REFLECTIONS SPARKLING 750 ML</t>
  </si>
  <si>
    <t>POLARIS SODA WATER CAN 330 ML</t>
  </si>
  <si>
    <t>AQUA REFLECTIONS STILL 750 ML</t>
  </si>
  <si>
    <t>BINTANG PINT 330 ML</t>
  </si>
  <si>
    <t>COCA-COLA CAN 330 ML</t>
  </si>
  <si>
    <t>COKE ZERO CAN 330 ML</t>
  </si>
  <si>
    <t>SPRITE CAN 330 ML</t>
  </si>
  <si>
    <t>GRAND TOTAL</t>
  </si>
  <si>
    <t>INV NO.</t>
  </si>
  <si>
    <t>DESCRIPTIONS</t>
  </si>
  <si>
    <t>QTY</t>
  </si>
  <si>
    <t>BILLS</t>
  </si>
  <si>
    <t>COCONUT LOGO</t>
  </si>
  <si>
    <t>TOTAL PRICE</t>
  </si>
  <si>
    <t>UNIT PRICE</t>
  </si>
  <si>
    <t>DISCOUNT</t>
  </si>
  <si>
    <t>BILL</t>
  </si>
  <si>
    <t>SOMDG/DSP/26/03/0014</t>
  </si>
  <si>
    <t>MDG - F VODKA</t>
  </si>
  <si>
    <t>SO.03-260091</t>
  </si>
  <si>
    <t>KOOL KIWI PET 800 ML</t>
  </si>
  <si>
    <t>PPN (11%)</t>
  </si>
  <si>
    <t>SO.03-260108</t>
  </si>
  <si>
    <t>MARVELOUSE MANGO PET 800 ML</t>
  </si>
  <si>
    <t>PARADIESE PEACH PET 800 ML</t>
  </si>
  <si>
    <t>VOILA VANILLA 700 ML</t>
  </si>
  <si>
    <t>PRECIOUS POMELO PET 800 ML</t>
  </si>
  <si>
    <t>CHEERFUL AMARENA CHERRY 700 ML</t>
  </si>
  <si>
    <t>AMOUNT</t>
  </si>
  <si>
    <t>DW/73/257</t>
  </si>
  <si>
    <t>GREY GOOSE VODKA 750 ML</t>
  </si>
  <si>
    <t>CAPE DISCOVERY BRUT CUVEE 750 ML</t>
  </si>
  <si>
    <t>PPN</t>
  </si>
  <si>
    <t>ANGOSTURA AROMATIC BITTER 200 ML</t>
  </si>
  <si>
    <t>GORDON GIN PREMIUM DRY 750 ML</t>
  </si>
  <si>
    <t>INX/NABLIX/26/03/0006</t>
  </si>
  <si>
    <t>GIFFARD PARFAIT TRIPLE SEC</t>
  </si>
  <si>
    <t>INV/NANDAQ/26/03/0068</t>
  </si>
  <si>
    <t>SAN TELMO MALBEC</t>
  </si>
  <si>
    <t>STATUS</t>
  </si>
  <si>
    <t>INV/PERMAQ/26/03/0185</t>
  </si>
  <si>
    <t>CORONA BEER</t>
  </si>
  <si>
    <t>DUE DATE</t>
  </si>
  <si>
    <t>BL2-10-2769</t>
  </si>
  <si>
    <t>CANGGU BLEND 1 KG</t>
  </si>
  <si>
    <t>UNPAID</t>
  </si>
  <si>
    <t>Total</t>
  </si>
  <si>
    <t>PLM-INV0690/2026</t>
  </si>
  <si>
    <t>ISOLA BIANCO 750 ML</t>
  </si>
  <si>
    <t>TAX</t>
  </si>
  <si>
    <t>ICELAND VODKA BLACK TEA 700 ML 40.0%</t>
  </si>
  <si>
    <t>NO</t>
  </si>
  <si>
    <t>SUPPLIER</t>
  </si>
  <si>
    <t>BUK BUNGA</t>
  </si>
  <si>
    <t>TOKO EKA WHOLESALE</t>
  </si>
  <si>
    <t>DEWATA COCONUT</t>
  </si>
  <si>
    <t>SEDANA JAYA</t>
  </si>
  <si>
    <t>PNB</t>
  </si>
  <si>
    <t>DSP</t>
  </si>
  <si>
    <t>DSP ARYA BIMA</t>
  </si>
  <si>
    <t>SELERA (SYRUP)</t>
  </si>
  <si>
    <t>DW BALI</t>
  </si>
  <si>
    <t>DDB</t>
  </si>
  <si>
    <t>NANO DEWATA</t>
  </si>
  <si>
    <t>BALI PERMATA JAYA</t>
  </si>
  <si>
    <t>BLACK COFFEE ROASTERY</t>
  </si>
  <si>
    <t>PRASIDA LANTUR MAJU</t>
  </si>
  <si>
    <t>PT. LOVINA BEACH BREWERY</t>
  </si>
  <si>
    <t>CHAI CHITAI</t>
  </si>
  <si>
    <t>MULIA JAYA</t>
  </si>
  <si>
    <t>DEWATA KENCANA DISTRIBUSI</t>
  </si>
  <si>
    <t>DW/74/020</t>
  </si>
  <si>
    <t>APEROL 700 ML</t>
  </si>
  <si>
    <t>LEMON</t>
  </si>
  <si>
    <t>FRESH MILK</t>
  </si>
  <si>
    <t>CHOCOLATE POWDER</t>
  </si>
  <si>
    <t>SPNB26031443</t>
  </si>
  <si>
    <t>LIMO APERITIVO 500 ML</t>
  </si>
  <si>
    <t>CHILI PEPPER</t>
  </si>
  <si>
    <t>LYCHEE CAN</t>
  </si>
  <si>
    <t>MANGO OOLONG</t>
  </si>
  <si>
    <t>DA HONG PAO</t>
  </si>
  <si>
    <t>AQUA REFLECTIONS SPARKLING 380 ML</t>
  </si>
  <si>
    <t>DW/74/195</t>
  </si>
  <si>
    <t>HAVANA CLUB 3 YO 700 ML</t>
  </si>
  <si>
    <t>JIM BEAM BLACK 700 ML</t>
  </si>
  <si>
    <t>F VODKA 750 ML</t>
  </si>
  <si>
    <t>SODSP/DSP/26/03/1316</t>
  </si>
  <si>
    <t>DA VINCI LEONARDO PROSECCO DOC</t>
  </si>
  <si>
    <t>INV/NANDAQ/26/03/0424</t>
  </si>
  <si>
    <t>FRESH MILK (GREENFIELD)</t>
  </si>
  <si>
    <t>ORANGE</t>
  </si>
  <si>
    <t>ROSEMARY</t>
  </si>
  <si>
    <t>BLACK OLIVE</t>
  </si>
  <si>
    <t>PANDAN LEAVES</t>
  </si>
  <si>
    <t>SO/DSP/26/03/1559</t>
  </si>
  <si>
    <t>MCGUIGAN - BLACK LABEL SAUVIGNON BLANC</t>
  </si>
  <si>
    <t>HUNTER'S RIESLING</t>
  </si>
  <si>
    <t>MUSTARD GREEN</t>
  </si>
  <si>
    <t>EMPTY BOTTLE CHARGE</t>
  </si>
  <si>
    <t>KARA</t>
  </si>
  <si>
    <t>HYDRO COCO</t>
  </si>
  <si>
    <t>PAID</t>
  </si>
  <si>
    <t>#1</t>
  </si>
  <si>
    <t>CHERRY</t>
  </si>
  <si>
    <t>EGG</t>
  </si>
  <si>
    <t>TEH BOTOL KOTAK</t>
  </si>
  <si>
    <t>INV/NANDAQ/26/03/0603</t>
  </si>
  <si>
    <t>PLM-INV0977/2026</t>
  </si>
  <si>
    <t>ISOLA RISERVA SYRAH 750</t>
  </si>
  <si>
    <t>BL2-10-2966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</si>
</sst>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&quot;Rp&quot;* #,##0_-;\-&quot;Rp&quot;* #,##0_-;_-&quot;Rp&quot;* &quot;-&quot;??_-;_-@_-"/>
    <numFmt numFmtId="165" formatCode="[$-409]d\-mmm\-yyyy;@"/>
    <numFmt numFmtId="166" formatCode="_ [$IDR]\ * #,##0_ ;_ [$IDR]\ * \-#,##0_ ;_ [$IDR]\ * &quot;-&quot;_ ;_ @_ "/>
    <numFmt numFmtId="167" formatCode="[$Rp-421]#,##0.00;[Red][$Rp-421]#,##0.00"/>
    <numFmt numFmtId="168" formatCode="_-[$Rp-421]* #,##0_-;\-[$Rp-421]* #,##0_-;_-[$Rp-421]* &quot;-&quot;_-;_-@_-"/>
    <numFmt numFmtId="169" formatCode="[$-809]dd\ mmmm\ yyyy;@"/>
    <numFmt numFmtId="170" formatCode="[$Rp-421]#,##0;[Red][$Rp-421]#,##0"/>
    <numFmt numFmtId="171" formatCode="&quot;Rp&quot;#,##0.00;[Red]&quot;Rp&quot;#,##0.00"/>
    <numFmt numFmtId="172" formatCode="#,##0.00;[Red]#,##0.00"/>
  </numFmts>
  <fonts count="38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Garamond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i/>
      <sz val="16"/>
      <color theme="1"/>
      <name val="Calibri"/>
      <family val="2"/>
    </font>
    <font>
      <sz val="20"/>
      <color theme="1"/>
      <name val="Garamond"/>
      <family val="1"/>
    </font>
    <font>
      <sz val="16"/>
      <color theme="1"/>
      <name val="Arial Narrow"/>
      <family val="2"/>
    </font>
    <font>
      <sz val="18"/>
      <color theme="1"/>
      <name val="Cambria"/>
      <family val="1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20"/>
      <color theme="1"/>
      <name val="Calibri"/>
      <family val="2"/>
    </font>
    <font>
      <sz val="26"/>
      <color theme="1"/>
      <name val="Calibri"/>
      <family val="2"/>
      <scheme val="minor"/>
    </font>
    <font>
      <sz val="18"/>
      <color theme="1"/>
      <name val="Cambria Math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64" fontId="0" fillId="4" borderId="2" xfId="0" applyNumberFormat="1" applyFill="1" applyBorder="1" applyAlignment="1">
      <alignment horizontal="left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>
      <alignment vertical="center"/>
    </xf>
    <xf numFmtId="164" fontId="0" fillId="2" borderId="2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5" fontId="6" fillId="4" borderId="2" xfId="0" applyNumberFormat="1" applyFont="1" applyFill="1" applyBorder="1">
      <alignment vertical="center"/>
    </xf>
    <xf numFmtId="164" fontId="6" fillId="4" borderId="2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0" fillId="4" borderId="4" xfId="0" applyFill="1" applyBorder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166" fontId="0" fillId="4" borderId="2" xfId="0" applyNumberFormat="1" applyFill="1" applyBorder="1">
      <alignment vertical="center"/>
    </xf>
    <xf numFmtId="166" fontId="0" fillId="4" borderId="2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0" fillId="0" borderId="0" xfId="0" applyNumberFormat="1">
      <alignment vertical="center"/>
    </xf>
    <xf numFmtId="0" fontId="10" fillId="5" borderId="2" xfId="0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>
      <alignment vertical="center"/>
    </xf>
    <xf numFmtId="167" fontId="0" fillId="4" borderId="2" xfId="0" applyNumberFormat="1" applyFill="1" applyBorder="1" applyAlignment="1">
      <alignment horizontal="center" vertical="center"/>
    </xf>
    <xf numFmtId="167" fontId="0" fillId="4" borderId="2" xfId="0" applyNumberFormat="1" applyFill="1" applyBorder="1">
      <alignment vertical="center"/>
    </xf>
    <xf numFmtId="167" fontId="0" fillId="4" borderId="1" xfId="0" applyNumberFormat="1" applyFill="1" applyBorder="1">
      <alignment vertical="center"/>
    </xf>
    <xf numFmtId="167" fontId="12" fillId="4" borderId="2" xfId="0" applyNumberFormat="1" applyFont="1" applyFill="1" applyBorder="1" applyAlignment="1">
      <alignment horizontal="center" vertical="center"/>
    </xf>
    <xf numFmtId="167" fontId="12" fillId="4" borderId="2" xfId="0" applyNumberFormat="1" applyFont="1" applyFill="1" applyBorder="1">
      <alignment vertical="center"/>
    </xf>
    <xf numFmtId="167" fontId="13" fillId="4" borderId="1" xfId="0" applyNumberFormat="1" applyFont="1" applyFill="1" applyBorder="1">
      <alignment vertical="center"/>
    </xf>
    <xf numFmtId="0" fontId="0" fillId="4" borderId="9" xfId="0" applyFill="1" applyBorder="1" applyAlignment="1">
      <alignment horizontal="center" vertical="center"/>
    </xf>
    <xf numFmtId="164" fontId="9" fillId="4" borderId="3" xfId="0" applyNumberFormat="1" applyFont="1" applyFill="1" applyBorder="1">
      <alignment vertical="center"/>
    </xf>
    <xf numFmtId="167" fontId="9" fillId="4" borderId="4" xfId="0" applyNumberFormat="1" applyFont="1" applyFill="1" applyBorder="1">
      <alignment vertical="center"/>
    </xf>
    <xf numFmtId="167" fontId="13" fillId="4" borderId="4" xfId="0" applyNumberFormat="1" applyFont="1" applyFill="1" applyBorder="1">
      <alignment vertical="center"/>
    </xf>
    <xf numFmtId="167" fontId="13" fillId="4" borderId="2" xfId="0" applyNumberFormat="1" applyFont="1" applyFill="1" applyBorder="1">
      <alignment vertical="center"/>
    </xf>
    <xf numFmtId="165" fontId="0" fillId="4" borderId="2" xfId="0" applyNumberFormat="1" applyFill="1" applyBorder="1">
      <alignment vertical="center"/>
    </xf>
    <xf numFmtId="165" fontId="0" fillId="4" borderId="1" xfId="0" applyNumberFormat="1" applyFill="1" applyBorder="1">
      <alignment vertical="center"/>
    </xf>
    <xf numFmtId="164" fontId="0" fillId="4" borderId="2" xfId="0" applyNumberFormat="1" applyFill="1" applyBorder="1" applyAlignment="1">
      <alignment horizontal="left" vertical="center" wrapText="1"/>
    </xf>
    <xf numFmtId="165" fontId="7" fillId="4" borderId="2" xfId="0" applyNumberFormat="1" applyFont="1" applyFill="1" applyBorder="1" applyAlignment="1">
      <alignment horizontal="center" vertical="center"/>
    </xf>
    <xf numFmtId="16" fontId="7" fillId="4" borderId="2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6" fontId="7" fillId="4" borderId="2" xfId="0" applyNumberFormat="1" applyFont="1" applyFill="1" applyBorder="1">
      <alignment vertical="center"/>
    </xf>
    <xf numFmtId="164" fontId="8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16" fontId="0" fillId="4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7" fontId="7" fillId="4" borderId="2" xfId="0" applyNumberFormat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164" fontId="0" fillId="0" borderId="0" xfId="0" applyNumberFormat="1">
      <alignment vertical="center"/>
    </xf>
    <xf numFmtId="166" fontId="0" fillId="4" borderId="3" xfId="0" applyNumberFormat="1" applyFill="1" applyBorder="1">
      <alignment vertical="center"/>
    </xf>
    <xf numFmtId="164" fontId="17" fillId="4" borderId="2" xfId="0" applyNumberFormat="1" applyFont="1" applyFill="1" applyBorder="1" applyAlignment="1">
      <alignment horizontal="center" vertical="center"/>
    </xf>
    <xf numFmtId="166" fontId="17" fillId="4" borderId="2" xfId="0" applyNumberFormat="1" applyFont="1" applyFill="1" applyBorder="1" applyAlignment="1">
      <alignment horizontal="center" vertical="center"/>
    </xf>
    <xf numFmtId="166" fontId="0" fillId="0" borderId="0" xfId="0" applyNumberFormat="1">
      <alignment vertical="center"/>
    </xf>
    <xf numFmtId="0" fontId="18" fillId="0" borderId="0" xfId="0" applyFont="1">
      <alignment vertical="center"/>
    </xf>
    <xf numFmtId="0" fontId="18" fillId="5" borderId="2" xfId="0" applyFont="1" applyFill="1" applyBorder="1" applyAlignment="1">
      <alignment horizontal="center" vertical="center"/>
    </xf>
    <xf numFmtId="165" fontId="18" fillId="4" borderId="1" xfId="0" applyNumberFormat="1" applyFont="1" applyFill="1" applyBorder="1" applyAlignment="1">
      <alignment horizontal="center" vertical="center"/>
    </xf>
    <xf numFmtId="164" fontId="18" fillId="4" borderId="2" xfId="0" applyNumberFormat="1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center" vertical="center" wrapText="1"/>
    </xf>
    <xf numFmtId="164" fontId="18" fillId="4" borderId="1" xfId="0" applyNumberFormat="1" applyFont="1" applyFill="1" applyBorder="1" applyAlignment="1">
      <alignment horizontal="left" vertical="center"/>
    </xf>
    <xf numFmtId="16" fontId="18" fillId="6" borderId="5" xfId="0" applyNumberFormat="1" applyFont="1" applyFill="1" applyBorder="1" applyAlignment="1">
      <alignment horizontal="center" vertical="center"/>
    </xf>
    <xf numFmtId="0" fontId="18" fillId="5" borderId="2" xfId="0" applyFont="1" applyFill="1" applyBorder="1">
      <alignment vertical="center"/>
    </xf>
    <xf numFmtId="0" fontId="18" fillId="4" borderId="2" xfId="0" applyFont="1" applyFill="1" applyBorder="1" applyAlignment="1">
      <alignment horizontal="center" vertical="center"/>
    </xf>
    <xf numFmtId="166" fontId="18" fillId="4" borderId="2" xfId="0" applyNumberFormat="1" applyFont="1" applyFill="1" applyBorder="1" applyAlignment="1">
      <alignment horizontal="center" vertical="center"/>
    </xf>
    <xf numFmtId="166" fontId="18" fillId="4" borderId="2" xfId="0" applyNumberFormat="1" applyFont="1" applyFill="1" applyBorder="1">
      <alignment vertical="center"/>
    </xf>
    <xf numFmtId="166" fontId="18" fillId="0" borderId="1" xfId="0" applyNumberFormat="1" applyFont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166" fontId="19" fillId="4" borderId="2" xfId="0" applyNumberFormat="1" applyFont="1" applyFill="1" applyBorder="1" applyAlignment="1">
      <alignment horizontal="center" vertical="center"/>
    </xf>
    <xf numFmtId="164" fontId="19" fillId="6" borderId="2" xfId="0" applyNumberFormat="1" applyFont="1" applyFill="1" applyBorder="1" applyAlignment="1">
      <alignment horizontal="left" vertical="center"/>
    </xf>
    <xf numFmtId="164" fontId="18" fillId="0" borderId="0" xfId="0" applyNumberFormat="1" applyFont="1">
      <alignment vertical="center"/>
    </xf>
    <xf numFmtId="0" fontId="21" fillId="5" borderId="2" xfId="0" applyFont="1" applyFill="1" applyBorder="1" applyAlignment="1">
      <alignment horizontal="center" vertical="center"/>
    </xf>
    <xf numFmtId="165" fontId="22" fillId="4" borderId="2" xfId="0" applyNumberFormat="1" applyFont="1" applyFill="1" applyBorder="1" applyAlignment="1">
      <alignment horizontal="center" vertical="center"/>
    </xf>
    <xf numFmtId="165" fontId="16" fillId="4" borderId="2" xfId="0" applyNumberFormat="1" applyFont="1" applyFill="1" applyBorder="1">
      <alignment vertical="center"/>
    </xf>
    <xf numFmtId="164" fontId="23" fillId="4" borderId="2" xfId="0" applyNumberFormat="1" applyFont="1" applyFill="1" applyBorder="1" applyAlignment="1">
      <alignment horizontal="left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/>
    </xf>
    <xf numFmtId="166" fontId="8" fillId="4" borderId="2" xfId="0" applyNumberFormat="1" applyFont="1" applyFill="1" applyBorder="1">
      <alignment vertical="center"/>
    </xf>
    <xf numFmtId="0" fontId="25" fillId="0" borderId="0" xfId="0" applyFont="1">
      <alignment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164" fontId="23" fillId="4" borderId="5" xfId="0" applyNumberFormat="1" applyFont="1" applyFill="1" applyBorder="1" applyAlignment="1">
      <alignment horizontal="left" vertical="center" wrapText="1"/>
    </xf>
    <xf numFmtId="164" fontId="23" fillId="4" borderId="10" xfId="0" applyNumberFormat="1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center" vertical="center" wrapText="1"/>
    </xf>
    <xf numFmtId="165" fontId="16" fillId="4" borderId="2" xfId="0" applyNumberFormat="1" applyFont="1" applyFill="1" applyBorder="1" applyAlignment="1">
      <alignment horizontal="center" vertical="center"/>
    </xf>
    <xf numFmtId="165" fontId="22" fillId="4" borderId="2" xfId="0" applyNumberFormat="1" applyFont="1" applyFill="1" applyBorder="1">
      <alignment vertical="center"/>
    </xf>
    <xf numFmtId="16" fontId="16" fillId="4" borderId="2" xfId="0" applyNumberFormat="1" applyFont="1" applyFill="1" applyBorder="1" applyAlignment="1">
      <alignment horizontal="center" vertical="center"/>
    </xf>
    <xf numFmtId="16" fontId="23" fillId="4" borderId="2" xfId="0" applyNumberFormat="1" applyFont="1" applyFill="1" applyBorder="1" applyAlignment="1">
      <alignment horizontal="center" vertical="center" wrapText="1"/>
    </xf>
    <xf numFmtId="165" fontId="16" fillId="4" borderId="2" xfId="0" applyNumberFormat="1" applyFont="1" applyFill="1" applyBorder="1" applyAlignment="1">
      <alignment horizontal="center" vertical="center" wrapText="1"/>
    </xf>
    <xf numFmtId="166" fontId="28" fillId="4" borderId="2" xfId="0" applyNumberFormat="1" applyFont="1" applyFill="1" applyBorder="1">
      <alignment vertical="center"/>
    </xf>
    <xf numFmtId="164" fontId="28" fillId="4" borderId="2" xfId="0" applyNumberFormat="1" applyFont="1" applyFill="1" applyBorder="1" applyAlignment="1">
      <alignment horizontal="center" vertical="center" wrapText="1"/>
    </xf>
    <xf numFmtId="164" fontId="28" fillId="4" borderId="2" xfId="0" applyNumberFormat="1" applyFont="1" applyFill="1" applyBorder="1">
      <alignment vertical="center"/>
    </xf>
    <xf numFmtId="166" fontId="28" fillId="4" borderId="10" xfId="0" applyNumberFormat="1" applyFont="1" applyFill="1" applyBorder="1">
      <alignment vertical="center"/>
    </xf>
    <xf numFmtId="164" fontId="28" fillId="4" borderId="2" xfId="0" applyNumberFormat="1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23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vertical="center" wrapText="1"/>
    </xf>
    <xf numFmtId="16" fontId="0" fillId="4" borderId="5" xfId="0" applyNumberFormat="1" applyFill="1" applyBorder="1" applyAlignment="1">
      <alignment horizontal="center" vertical="center"/>
    </xf>
    <xf numFmtId="0" fontId="7" fillId="0" borderId="0" xfId="0" applyFont="1">
      <alignment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5" fontId="29" fillId="5" borderId="2" xfId="0" applyNumberFormat="1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165" fontId="7" fillId="0" borderId="2" xfId="0" applyNumberFormat="1" applyFont="1" applyBorder="1">
      <alignment vertical="center"/>
    </xf>
    <xf numFmtId="0" fontId="7" fillId="0" borderId="2" xfId="0" applyFont="1" applyBorder="1">
      <alignment vertical="center"/>
    </xf>
    <xf numFmtId="164" fontId="7" fillId="4" borderId="2" xfId="0" applyNumberFormat="1" applyFont="1" applyFill="1" applyBorder="1">
      <alignment vertical="center"/>
    </xf>
    <xf numFmtId="165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>
      <alignment vertical="center"/>
    </xf>
    <xf numFmtId="164" fontId="7" fillId="0" borderId="0" xfId="0" applyNumberFormat="1" applyFont="1">
      <alignment vertical="center"/>
    </xf>
    <xf numFmtId="169" fontId="0" fillId="0" borderId="0" xfId="0" applyNumberFormat="1">
      <alignment vertical="center"/>
    </xf>
    <xf numFmtId="169" fontId="5" fillId="5" borderId="2" xfId="0" applyNumberFormat="1" applyFont="1" applyFill="1" applyBorder="1" applyAlignment="1">
      <alignment horizontal="center" vertical="center"/>
    </xf>
    <xf numFmtId="169" fontId="0" fillId="4" borderId="2" xfId="0" applyNumberForma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166" fontId="0" fillId="0" borderId="2" xfId="0" applyNumberFormat="1" applyBorder="1">
      <alignment vertical="center"/>
    </xf>
    <xf numFmtId="0" fontId="31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165" fontId="33" fillId="5" borderId="2" xfId="0" applyNumberFormat="1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/>
    </xf>
    <xf numFmtId="0" fontId="31" fillId="4" borderId="2" xfId="0" applyFont="1" applyFill="1" applyBorder="1">
      <alignment vertical="center"/>
    </xf>
    <xf numFmtId="164" fontId="31" fillId="4" borderId="2" xfId="0" applyNumberFormat="1" applyFont="1" applyFill="1" applyBorder="1">
      <alignment vertical="center"/>
    </xf>
    <xf numFmtId="164" fontId="33" fillId="5" borderId="2" xfId="0" applyNumberFormat="1" applyFont="1" applyFill="1" applyBorder="1" applyAlignment="1">
      <alignment horizontal="center" vertical="center"/>
    </xf>
    <xf numFmtId="170" fontId="13" fillId="4" borderId="0" xfId="0" applyNumberFormat="1" applyFont="1" applyFill="1">
      <alignment vertical="center"/>
    </xf>
    <xf numFmtId="164" fontId="13" fillId="4" borderId="2" xfId="0" applyNumberFormat="1" applyFont="1" applyFill="1" applyBorder="1">
      <alignment vertical="center"/>
    </xf>
    <xf numFmtId="165" fontId="34" fillId="0" borderId="0" xfId="0" applyNumberFormat="1" applyFont="1" applyAlignment="1">
      <alignment horizontal="center" vertical="center"/>
    </xf>
    <xf numFmtId="165" fontId="34" fillId="0" borderId="0" xfId="0" applyNumberFormat="1" applyFont="1">
      <alignment vertical="center"/>
    </xf>
    <xf numFmtId="165" fontId="34" fillId="4" borderId="10" xfId="0" applyNumberFormat="1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center" vertical="center"/>
    </xf>
    <xf numFmtId="170" fontId="13" fillId="6" borderId="0" xfId="0" applyNumberFormat="1" applyFont="1" applyFill="1">
      <alignment vertical="center"/>
    </xf>
    <xf numFmtId="165" fontId="34" fillId="4" borderId="2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>
      <alignment vertical="center"/>
    </xf>
    <xf numFmtId="0" fontId="0" fillId="0" borderId="2" xfId="0" applyBorder="1" applyAlignment="1">
      <alignment vertical="center" wrapText="1"/>
    </xf>
    <xf numFmtId="164" fontId="35" fillId="4" borderId="2" xfId="0" applyNumberFormat="1" applyFont="1" applyFill="1" applyBorder="1" applyAlignment="1">
      <alignment horizontal="left" vertical="center" wrapText="1"/>
    </xf>
    <xf numFmtId="0" fontId="35" fillId="0" borderId="2" xfId="0" applyFont="1" applyBorder="1">
      <alignment vertical="center"/>
    </xf>
    <xf numFmtId="164" fontId="0" fillId="4" borderId="10" xfId="0" applyNumberFormat="1" applyFill="1" applyBorder="1" applyAlignment="1">
      <alignment horizontal="center" vertical="center"/>
    </xf>
    <xf numFmtId="16" fontId="35" fillId="4" borderId="2" xfId="0" applyNumberFormat="1" applyFont="1" applyFill="1" applyBorder="1" applyAlignment="1">
      <alignment horizontal="center" vertical="center"/>
    </xf>
    <xf numFmtId="164" fontId="35" fillId="4" borderId="2" xfId="0" applyNumberFormat="1" applyFont="1" applyFill="1" applyBorder="1" applyAlignment="1">
      <alignment horizontal="center" vertical="center" wrapText="1"/>
    </xf>
    <xf numFmtId="164" fontId="29" fillId="5" borderId="2" xfId="0" applyNumberFormat="1" applyFont="1" applyFill="1" applyBorder="1" applyAlignment="1">
      <alignment horizontal="center" vertical="center"/>
    </xf>
    <xf numFmtId="164" fontId="13" fillId="5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4" fillId="4" borderId="2" xfId="0" applyNumberFormat="1" applyFont="1" applyFill="1" applyBorder="1">
      <alignment vertical="center"/>
    </xf>
    <xf numFmtId="164" fontId="4" fillId="0" borderId="2" xfId="0" applyNumberFormat="1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164" fontId="4" fillId="0" borderId="0" xfId="0" applyNumberFormat="1" applyFont="1">
      <alignment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164" fontId="13" fillId="0" borderId="2" xfId="0" applyNumberFormat="1" applyFont="1" applyBorder="1">
      <alignment vertical="center"/>
    </xf>
    <xf numFmtId="165" fontId="10" fillId="5" borderId="0" xfId="0" applyNumberFormat="1" applyFont="1" applyFill="1" applyAlignment="1">
      <alignment horizontal="center" vertical="center"/>
    </xf>
    <xf numFmtId="165" fontId="0" fillId="0" borderId="0" xfId="0" applyNumberFormat="1">
      <alignment vertical="center"/>
    </xf>
    <xf numFmtId="0" fontId="35" fillId="4" borderId="2" xfId="0" applyFont="1" applyFill="1" applyBorder="1" applyAlignment="1">
      <alignment horizontal="center" vertical="center"/>
    </xf>
    <xf numFmtId="0" fontId="35" fillId="0" borderId="0" xfId="0" applyFo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168" fontId="36" fillId="5" borderId="2" xfId="0" applyNumberFormat="1" applyFont="1" applyFill="1" applyBorder="1">
      <alignment vertical="center"/>
    </xf>
    <xf numFmtId="0" fontId="35" fillId="6" borderId="2" xfId="0" applyFont="1" applyFill="1" applyBorder="1" applyAlignment="1">
      <alignment horizontal="center" vertical="center"/>
    </xf>
    <xf numFmtId="171" fontId="10" fillId="5" borderId="2" xfId="0" applyNumberFormat="1" applyFont="1" applyFill="1" applyBorder="1" applyAlignment="1">
      <alignment horizontal="center" vertical="center"/>
    </xf>
    <xf numFmtId="171" fontId="0" fillId="4" borderId="2" xfId="0" applyNumberFormat="1" applyFill="1" applyBorder="1">
      <alignment vertical="center"/>
    </xf>
    <xf numFmtId="171" fontId="0" fillId="4" borderId="4" xfId="0" applyNumberFormat="1" applyFill="1" applyBorder="1">
      <alignment vertical="center"/>
    </xf>
    <xf numFmtId="171" fontId="0" fillId="4" borderId="2" xfId="0" applyNumberFormat="1" applyFill="1" applyBorder="1" applyAlignment="1">
      <alignment horizontal="center" vertical="center"/>
    </xf>
    <xf numFmtId="171" fontId="0" fillId="0" borderId="0" xfId="0" applyNumberFormat="1">
      <alignment vertical="center"/>
    </xf>
    <xf numFmtId="172" fontId="10" fillId="5" borderId="2" xfId="0" applyNumberFormat="1" applyFont="1" applyFill="1" applyBorder="1" applyAlignment="1">
      <alignment horizontal="center" vertical="center"/>
    </xf>
    <xf numFmtId="172" fontId="0" fillId="4" borderId="2" xfId="0" applyNumberFormat="1" applyFill="1" applyBorder="1">
      <alignment vertical="center"/>
    </xf>
    <xf numFmtId="172" fontId="0" fillId="4" borderId="4" xfId="0" applyNumberFormat="1" applyFill="1" applyBorder="1">
      <alignment vertical="center"/>
    </xf>
    <xf numFmtId="172" fontId="0" fillId="4" borderId="2" xfId="0" applyNumberFormat="1" applyFill="1" applyBorder="1" applyAlignment="1">
      <alignment horizontal="center" vertical="center"/>
    </xf>
    <xf numFmtId="172" fontId="0" fillId="0" borderId="0" xfId="0" applyNumberFormat="1">
      <alignment vertical="center"/>
    </xf>
    <xf numFmtId="0" fontId="2" fillId="0" borderId="2" xfId="0" applyFont="1" applyBorder="1">
      <alignment vertical="center"/>
    </xf>
    <xf numFmtId="16" fontId="1" fillId="4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left" vertical="center" wrapText="1"/>
    </xf>
    <xf numFmtId="0" fontId="1" fillId="0" borderId="2" xfId="0" applyFont="1" applyBorder="1">
      <alignment vertical="center"/>
    </xf>
    <xf numFmtId="164" fontId="35" fillId="4" borderId="2" xfId="0" applyNumberFormat="1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64" fontId="0" fillId="5" borderId="2" xfId="0" applyNumberFormat="1" applyFill="1" applyBorder="1">
      <alignment vertical="center"/>
    </xf>
    <xf numFmtId="0" fontId="35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4" borderId="10" xfId="0" applyNumberForma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164" fontId="13" fillId="4" borderId="6" xfId="0" applyNumberFormat="1" applyFont="1" applyFill="1" applyBorder="1" applyAlignment="1">
      <alignment horizontal="center" vertical="center"/>
    </xf>
    <xf numFmtId="164" fontId="13" fillId="4" borderId="10" xfId="0" applyNumberFormat="1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164" fontId="13" fillId="9" borderId="6" xfId="0" applyNumberFormat="1" applyFont="1" applyFill="1" applyBorder="1" applyAlignment="1">
      <alignment horizontal="center" vertical="center"/>
    </xf>
    <xf numFmtId="164" fontId="13" fillId="9" borderId="1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5" xfId="0" applyNumberFormat="1" applyFont="1" applyBorder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165" fontId="34" fillId="4" borderId="1" xfId="0" applyNumberFormat="1" applyFont="1" applyFill="1" applyBorder="1" applyAlignment="1">
      <alignment horizontal="center" vertical="center"/>
    </xf>
    <xf numFmtId="165" fontId="34" fillId="4" borderId="10" xfId="0" applyNumberFormat="1" applyFont="1" applyFill="1" applyBorder="1" applyAlignment="1">
      <alignment horizontal="center" vertical="center"/>
    </xf>
    <xf numFmtId="165" fontId="34" fillId="4" borderId="6" xfId="0" applyNumberFormat="1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9" fontId="8" fillId="6" borderId="4" xfId="0" applyNumberFormat="1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164" fontId="9" fillId="6" borderId="2" xfId="0" applyNumberFormat="1" applyFont="1" applyFill="1" applyBorder="1" applyAlignment="1">
      <alignment horizontal="center" vertical="center"/>
    </xf>
    <xf numFmtId="16" fontId="0" fillId="4" borderId="4" xfId="0" applyNumberFormat="1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168" fontId="27" fillId="8" borderId="0" xfId="0" applyNumberFormat="1" applyFont="1" applyFill="1" applyAlignment="1">
      <alignment horizontal="center" vertical="center"/>
    </xf>
    <xf numFmtId="164" fontId="28" fillId="4" borderId="1" xfId="0" applyNumberFormat="1" applyFont="1" applyFill="1" applyBorder="1" applyAlignment="1">
      <alignment horizontal="center" vertical="center"/>
    </xf>
    <xf numFmtId="164" fontId="28" fillId="4" borderId="10" xfId="0" applyNumberFormat="1" applyFont="1" applyFill="1" applyBorder="1" applyAlignment="1">
      <alignment horizontal="center" vertical="center"/>
    </xf>
    <xf numFmtId="165" fontId="22" fillId="4" borderId="1" xfId="0" applyNumberFormat="1" applyFont="1" applyFill="1" applyBorder="1" applyAlignment="1">
      <alignment horizontal="center" vertical="center"/>
    </xf>
    <xf numFmtId="165" fontId="22" fillId="4" borderId="10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Border="1" applyAlignment="1">
      <alignment horizontal="center" vertical="center"/>
    </xf>
    <xf numFmtId="165" fontId="16" fillId="4" borderId="10" xfId="0" applyNumberFormat="1" applyFont="1" applyFill="1" applyBorder="1" applyAlignment="1">
      <alignment horizontal="center" vertical="center"/>
    </xf>
    <xf numFmtId="16" fontId="24" fillId="4" borderId="4" xfId="0" applyNumberFormat="1" applyFont="1" applyFill="1" applyBorder="1" applyAlignment="1">
      <alignment horizontal="center" vertical="center"/>
    </xf>
    <xf numFmtId="16" fontId="24" fillId="4" borderId="5" xfId="0" applyNumberFormat="1" applyFont="1" applyFill="1" applyBorder="1" applyAlignment="1">
      <alignment horizontal="center" vertical="center"/>
    </xf>
    <xf numFmtId="164" fontId="9" fillId="4" borderId="3" xfId="0" applyNumberFormat="1" applyFont="1" applyFill="1" applyBorder="1" applyAlignment="1">
      <alignment horizontal="center" vertical="center"/>
    </xf>
    <xf numFmtId="164" fontId="9" fillId="4" borderId="4" xfId="0" applyNumberFormat="1" applyFont="1" applyFill="1" applyBorder="1" applyAlignment="1">
      <alignment horizontal="center" vertical="center"/>
    </xf>
    <xf numFmtId="164" fontId="9" fillId="4" borderId="5" xfId="0" applyNumberFormat="1" applyFont="1" applyFill="1" applyBorder="1" applyAlignment="1">
      <alignment horizontal="center" vertical="center"/>
    </xf>
    <xf numFmtId="165" fontId="19" fillId="4" borderId="2" xfId="0" applyNumberFormat="1" applyFont="1" applyFill="1" applyBorder="1" applyAlignment="1">
      <alignment horizontal="center" vertical="center"/>
    </xf>
    <xf numFmtId="167" fontId="20" fillId="4" borderId="3" xfId="0" applyNumberFormat="1" applyFont="1" applyFill="1" applyBorder="1">
      <alignment vertical="center"/>
    </xf>
    <xf numFmtId="167" fontId="20" fillId="4" borderId="13" xfId="0" applyNumberFormat="1" applyFont="1" applyFill="1" applyBorder="1">
      <alignment vertical="center"/>
    </xf>
    <xf numFmtId="167" fontId="20" fillId="4" borderId="5" xfId="0" applyNumberFormat="1" applyFont="1" applyFill="1" applyBorder="1">
      <alignment vertical="center"/>
    </xf>
    <xf numFmtId="0" fontId="18" fillId="6" borderId="3" xfId="0" applyFont="1" applyFill="1" applyBorder="1" applyAlignment="1">
      <alignment horizontal="center" vertical="center"/>
    </xf>
    <xf numFmtId="16" fontId="18" fillId="6" borderId="4" xfId="0" applyNumberFormat="1" applyFont="1" applyFill="1" applyBorder="1" applyAlignment="1">
      <alignment horizontal="center" vertical="center"/>
    </xf>
    <xf numFmtId="16" fontId="18" fillId="6" borderId="5" xfId="0" applyNumberFormat="1" applyFont="1" applyFill="1" applyBorder="1" applyAlignment="1">
      <alignment horizontal="center" vertical="center"/>
    </xf>
    <xf numFmtId="164" fontId="20" fillId="6" borderId="3" xfId="0" applyNumberFormat="1" applyFont="1" applyFill="1" applyBorder="1" applyAlignment="1">
      <alignment horizontal="center" vertical="center"/>
    </xf>
    <xf numFmtId="164" fontId="20" fillId="6" borderId="4" xfId="0" applyNumberFormat="1" applyFont="1" applyFill="1" applyBorder="1" applyAlignment="1">
      <alignment horizontal="center" vertical="center"/>
    </xf>
    <xf numFmtId="164" fontId="20" fillId="6" borderId="5" xfId="0" applyNumberFormat="1" applyFont="1" applyFill="1" applyBorder="1" applyAlignment="1">
      <alignment horizontal="center" vertical="center"/>
    </xf>
    <xf numFmtId="165" fontId="18" fillId="4" borderId="1" xfId="0" applyNumberFormat="1" applyFont="1" applyFill="1" applyBorder="1" applyAlignment="1">
      <alignment horizontal="center" vertical="center"/>
    </xf>
    <xf numFmtId="165" fontId="18" fillId="4" borderId="6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66" fontId="19" fillId="4" borderId="2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164" fontId="0" fillId="7" borderId="3" xfId="0" applyNumberFormat="1" applyFill="1" applyBorder="1" applyAlignment="1">
      <alignment horizontal="center" vertical="center"/>
    </xf>
    <xf numFmtId="164" fontId="0" fillId="7" borderId="4" xfId="0" applyNumberFormat="1" applyFill="1" applyBorder="1" applyAlignment="1">
      <alignment horizontal="center" vertical="center"/>
    </xf>
    <xf numFmtId="164" fontId="0" fillId="7" borderId="5" xfId="0" applyNumberFormat="1" applyFill="1" applyBorder="1" applyAlignment="1">
      <alignment horizontal="center" vertical="center"/>
    </xf>
    <xf numFmtId="16" fontId="35" fillId="4" borderId="1" xfId="0" applyNumberFormat="1" applyFont="1" applyFill="1" applyBorder="1" applyAlignment="1">
      <alignment horizontal="center" vertical="center"/>
    </xf>
    <xf numFmtId="16" fontId="35" fillId="4" borderId="6" xfId="0" applyNumberFormat="1" applyFont="1" applyFill="1" applyBorder="1" applyAlignment="1">
      <alignment horizontal="center" vertical="center"/>
    </xf>
    <xf numFmtId="16" fontId="35" fillId="4" borderId="10" xfId="0" applyNumberFormat="1" applyFont="1" applyFill="1" applyBorder="1" applyAlignment="1">
      <alignment horizontal="center" vertical="center"/>
    </xf>
    <xf numFmtId="166" fontId="9" fillId="7" borderId="3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64" fontId="17" fillId="4" borderId="2" xfId="0" applyNumberFormat="1" applyFont="1" applyFill="1" applyBorder="1" applyAlignment="1">
      <alignment horizontal="center" vertical="center"/>
    </xf>
    <xf numFmtId="165" fontId="13" fillId="4" borderId="3" xfId="0" applyNumberFormat="1" applyFont="1" applyFill="1" applyBorder="1" applyAlignment="1">
      <alignment horizontal="center" vertical="center"/>
    </xf>
    <xf numFmtId="165" fontId="13" fillId="4" borderId="4" xfId="0" applyNumberFormat="1" applyFont="1" applyFill="1" applyBorder="1" applyAlignment="1">
      <alignment horizontal="center" vertical="center"/>
    </xf>
    <xf numFmtId="165" fontId="13" fillId="4" borderId="5" xfId="0" applyNumberFormat="1" applyFont="1" applyFill="1" applyBorder="1" applyAlignment="1">
      <alignment horizontal="center" vertical="center"/>
    </xf>
    <xf numFmtId="166" fontId="15" fillId="4" borderId="3" xfId="0" applyNumberFormat="1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164" fontId="9" fillId="7" borderId="4" xfId="0" applyNumberFormat="1" applyFont="1" applyFill="1" applyBorder="1" applyAlignment="1">
      <alignment horizontal="center" vertical="center"/>
    </xf>
    <xf numFmtId="164" fontId="15" fillId="4" borderId="4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167" fontId="8" fillId="4" borderId="2" xfId="0" applyNumberFormat="1" applyFont="1" applyFill="1" applyBorder="1" applyAlignment="1">
      <alignment horizontal="center" vertical="center"/>
    </xf>
    <xf numFmtId="167" fontId="0" fillId="7" borderId="4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4" fontId="16" fillId="4" borderId="2" xfId="0" applyNumberFormat="1" applyFont="1" applyFill="1" applyBorder="1" applyAlignment="1">
      <alignment horizontal="center" vertical="center"/>
    </xf>
    <xf numFmtId="167" fontId="16" fillId="4" borderId="2" xfId="0" applyNumberFormat="1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164" fontId="15" fillId="6" borderId="3" xfId="0" applyNumberFormat="1" applyFont="1" applyFill="1" applyBorder="1" applyAlignment="1">
      <alignment horizontal="center" vertical="center"/>
    </xf>
    <xf numFmtId="164" fontId="15" fillId="6" borderId="5" xfId="0" applyNumberFormat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164" fontId="8" fillId="4" borderId="4" xfId="0" applyNumberFormat="1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/>
    </xf>
    <xf numFmtId="164" fontId="9" fillId="7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6" fontId="8" fillId="6" borderId="4" xfId="0" applyNumberFormat="1" applyFont="1" applyFill="1" applyBorder="1" applyAlignment="1">
      <alignment horizontal="center" vertical="center"/>
    </xf>
    <xf numFmtId="16" fontId="8" fillId="6" borderId="5" xfId="0" applyNumberFormat="1" applyFont="1" applyFill="1" applyBorder="1" applyAlignment="1">
      <alignment horizontal="center" vertical="center"/>
    </xf>
    <xf numFmtId="164" fontId="9" fillId="6" borderId="3" xfId="0" applyNumberFormat="1" applyFont="1" applyFill="1" applyBorder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164" fontId="9" fillId="6" borderId="5" xfId="0" applyNumberFormat="1" applyFont="1" applyFill="1" applyBorder="1" applyAlignment="1">
      <alignment horizontal="center" vertical="center"/>
    </xf>
    <xf numFmtId="166" fontId="9" fillId="4" borderId="3" xfId="0" applyNumberFormat="1" applyFont="1" applyFill="1" applyBorder="1" applyAlignment="1">
      <alignment horizontal="center" vertical="center"/>
    </xf>
    <xf numFmtId="167" fontId="9" fillId="4" borderId="4" xfId="0" applyNumberFormat="1" applyFont="1" applyFill="1" applyBorder="1" applyAlignment="1">
      <alignment horizontal="center" vertical="center"/>
    </xf>
    <xf numFmtId="167" fontId="9" fillId="4" borderId="4" xfId="0" applyNumberFormat="1" applyFont="1" applyFill="1" applyBorder="1">
      <alignment vertical="center"/>
    </xf>
    <xf numFmtId="167" fontId="9" fillId="4" borderId="5" xfId="0" applyNumberFormat="1" applyFont="1" applyFill="1" applyBorder="1">
      <alignment vertical="center"/>
    </xf>
    <xf numFmtId="0" fontId="35" fillId="4" borderId="1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7" fontId="0" fillId="4" borderId="1" xfId="0" applyNumberFormat="1" applyFill="1" applyBorder="1">
      <alignment vertical="center"/>
    </xf>
    <xf numFmtId="167" fontId="0" fillId="4" borderId="6" xfId="0" applyNumberFormat="1" applyFill="1" applyBorder="1">
      <alignment vertical="center"/>
    </xf>
    <xf numFmtId="167" fontId="0" fillId="4" borderId="2" xfId="0" applyNumberFormat="1" applyFill="1" applyBorder="1">
      <alignment vertical="center"/>
    </xf>
    <xf numFmtId="165" fontId="11" fillId="4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0" fontId="0" fillId="2" borderId="2" xfId="0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0.jpeg"/><Relationship Id="rId1" Type="http://schemas.openxmlformats.org/officeDocument/2006/relationships/image" Target="../media/image19.jpe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2933700</xdr:colOff>
      <xdr:row>1</xdr:row>
      <xdr:rowOff>1714500</xdr:rowOff>
    </xdr:to>
    <xdr:pic>
      <xdr:nvPicPr>
        <xdr:cNvPr id="2" name="Picture 1" descr="PHOTO-2026-03-03-14-11-24">
          <a:extLst>
            <a:ext uri="{FF2B5EF4-FFF2-40B4-BE49-F238E27FC236}">
              <a16:creationId xmlns:a16="http://schemas.microsoft.com/office/drawing/2014/main" id="{B0CB4527-D723-C1B8-3FDD-11A3228B6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7000" y="241300"/>
          <a:ext cx="29337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2933700</xdr:colOff>
      <xdr:row>2</xdr:row>
      <xdr:rowOff>1866900</xdr:rowOff>
    </xdr:to>
    <xdr:pic>
      <xdr:nvPicPr>
        <xdr:cNvPr id="3" name="Picture 2" descr="PHOTO-2026-03-07-11-37-50">
          <a:extLst>
            <a:ext uri="{FF2B5EF4-FFF2-40B4-BE49-F238E27FC236}">
              <a16:creationId xmlns:a16="http://schemas.microsoft.com/office/drawing/2014/main" id="{99ECA427-DA9D-8A8E-16E2-4A36EC337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7000" y="1993900"/>
          <a:ext cx="2933700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2946400</xdr:colOff>
      <xdr:row>3</xdr:row>
      <xdr:rowOff>1714500</xdr:rowOff>
    </xdr:to>
    <xdr:pic>
      <xdr:nvPicPr>
        <xdr:cNvPr id="4" name="Picture 3" descr="PHOTO-2026-03-09-13-34-47">
          <a:extLst>
            <a:ext uri="{FF2B5EF4-FFF2-40B4-BE49-F238E27FC236}">
              <a16:creationId xmlns:a16="http://schemas.microsoft.com/office/drawing/2014/main" id="{41D5130A-1822-DFC9-730D-76CDFDF58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37000" y="3911600"/>
          <a:ext cx="29464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2933700</xdr:colOff>
      <xdr:row>4</xdr:row>
      <xdr:rowOff>1803400</xdr:rowOff>
    </xdr:to>
    <xdr:pic>
      <xdr:nvPicPr>
        <xdr:cNvPr id="5" name="Picture 4" descr="PHOTO-2026-03-11-17-44-34">
          <a:extLst>
            <a:ext uri="{FF2B5EF4-FFF2-40B4-BE49-F238E27FC236}">
              <a16:creationId xmlns:a16="http://schemas.microsoft.com/office/drawing/2014/main" id="{40CD5802-2DA9-3CEF-FC61-D55307BEA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7000" y="5676900"/>
          <a:ext cx="2933700" cy="1803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1</xdr:rowOff>
    </xdr:from>
    <xdr:to>
      <xdr:col>4</xdr:col>
      <xdr:colOff>2939303</xdr:colOff>
      <xdr:row>5</xdr:row>
      <xdr:rowOff>1638301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937AD1F-777F-EDCE-1560-8ADF7B683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7000" y="7518401"/>
          <a:ext cx="2939303" cy="1638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1</xdr:rowOff>
    </xdr:from>
    <xdr:to>
      <xdr:col>4</xdr:col>
      <xdr:colOff>2914650</xdr:colOff>
      <xdr:row>6</xdr:row>
      <xdr:rowOff>1638301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77235E-89BB-32AC-E4C8-0D9C92AE7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37000" y="9182101"/>
          <a:ext cx="2914650" cy="1638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38100</xdr:rowOff>
    </xdr:from>
    <xdr:to>
      <xdr:col>4</xdr:col>
      <xdr:colOff>2954502</xdr:colOff>
      <xdr:row>7</xdr:row>
      <xdr:rowOff>1701800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59474FD-0F39-90B1-03FF-47778F76F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37000" y="10871200"/>
          <a:ext cx="2954502" cy="1663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38100</xdr:rowOff>
    </xdr:from>
    <xdr:to>
      <xdr:col>4</xdr:col>
      <xdr:colOff>2946400</xdr:colOff>
      <xdr:row>8</xdr:row>
      <xdr:rowOff>1692431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DA50C3-0569-3EC3-EFA9-B0A7023E1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37000" y="12598400"/>
          <a:ext cx="2946400" cy="1654331"/>
        </a:xfrm>
        <a:prstGeom prst="rect">
          <a:avLst/>
        </a:prstGeom>
      </xdr:spPr>
    </xdr:pic>
    <xdr:clientData/>
  </xdr:twoCellAnchor>
  <xdr:twoCellAnchor editAs="oneCell">
    <xdr:from>
      <xdr:col>4</xdr:col>
      <xdr:colOff>16934</xdr:colOff>
      <xdr:row>9</xdr:row>
      <xdr:rowOff>16934</xdr:rowOff>
    </xdr:from>
    <xdr:to>
      <xdr:col>4</xdr:col>
      <xdr:colOff>2963334</xdr:colOff>
      <xdr:row>9</xdr:row>
      <xdr:rowOff>1711540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F54B482-A350-3CAF-CD31-CF6B789C2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1" y="14291734"/>
          <a:ext cx="2946400" cy="16946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3818779</xdr:colOff>
      <xdr:row>1</xdr:row>
      <xdr:rowOff>2149231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4DD920-EBC4-4125-0ADE-CEFDC6DD8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9615" y="244231"/>
          <a:ext cx="3818779" cy="21492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33020</xdr:colOff>
      <xdr:row>1</xdr:row>
      <xdr:rowOff>31750</xdr:rowOff>
    </xdr:from>
    <xdr:to>
      <xdr:col>10</xdr:col>
      <xdr:colOff>6868</xdr:colOff>
      <xdr:row>1</xdr:row>
      <xdr:rowOff>5169535</xdr:rowOff>
    </xdr:to>
    <xdr:pic>
      <xdr:nvPicPr>
        <xdr:cNvPr id="9" name="ID_E8AED33F437340969FB2F0A45458BD15" descr="PHOTO-2026-03-04-01-18-50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26155"/>
        <a:stretch>
          <a:fillRect/>
        </a:stretch>
      </xdr:blipFill>
      <xdr:spPr>
        <a:xfrm>
          <a:off x="21312505" y="397510"/>
          <a:ext cx="3884295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3657600</xdr:colOff>
      <xdr:row>2</xdr:row>
      <xdr:rowOff>4533900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3B5AE7-8C47-E7D6-670B-4F5CD19C2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81333" y="5537200"/>
          <a:ext cx="3657600" cy="4533900"/>
        </a:xfrm>
        <a:prstGeom prst="rect">
          <a:avLst/>
        </a:prstGeom>
      </xdr:spPr>
    </xdr:pic>
    <xdr:clientData/>
  </xdr:twoCellAnchor>
  <xdr:twoCellAnchor editAs="oneCell">
    <xdr:from>
      <xdr:col>9</xdr:col>
      <xdr:colOff>21897</xdr:colOff>
      <xdr:row>3</xdr:row>
      <xdr:rowOff>43794</xdr:rowOff>
    </xdr:from>
    <xdr:to>
      <xdr:col>9</xdr:col>
      <xdr:colOff>3673481</xdr:colOff>
      <xdr:row>4</xdr:row>
      <xdr:rowOff>2342932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D23D82-DE78-7F93-8A09-976EBAAD0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1552" y="10138104"/>
          <a:ext cx="3651584" cy="47077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124460</xdr:colOff>
      <xdr:row>1</xdr:row>
      <xdr:rowOff>53975</xdr:rowOff>
    </xdr:from>
    <xdr:to>
      <xdr:col>4</xdr:col>
      <xdr:colOff>3441700</xdr:colOff>
      <xdr:row>1</xdr:row>
      <xdr:rowOff>5147310</xdr:rowOff>
    </xdr:to>
    <xdr:pic>
      <xdr:nvPicPr>
        <xdr:cNvPr id="4" name="ID_3EE3940CC0654824BC02F57505C85A4B" descr="PHOTO-2026-03-03-23-58-0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6542"/>
        <a:stretch>
          <a:fillRect/>
        </a:stretch>
      </xdr:blipFill>
      <xdr:spPr>
        <a:xfrm>
          <a:off x="8281035" y="485775"/>
          <a:ext cx="3431540" cy="5093335"/>
        </a:xfrm>
        <a:prstGeom prst="rect">
          <a:avLst/>
        </a:prstGeom>
      </xdr:spPr>
    </xdr:pic>
    <xdr:clientData/>
  </xdr:twoCellAnchor>
  <xdr:twoCellAnchor editAs="oneCell">
    <xdr:from>
      <xdr:col>4</xdr:col>
      <xdr:colOff>56865</xdr:colOff>
      <xdr:row>4</xdr:row>
      <xdr:rowOff>37910</xdr:rowOff>
    </xdr:from>
    <xdr:to>
      <xdr:col>4</xdr:col>
      <xdr:colOff>3433202</xdr:colOff>
      <xdr:row>8</xdr:row>
      <xdr:rowOff>947762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43659-31F7-57C6-196A-C0D2C9C2A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5820" y="6539552"/>
          <a:ext cx="3376337" cy="48525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38735</xdr:colOff>
      <xdr:row>1</xdr:row>
      <xdr:rowOff>23495</xdr:rowOff>
    </xdr:from>
    <xdr:to>
      <xdr:col>5</xdr:col>
      <xdr:colOff>4022</xdr:colOff>
      <xdr:row>1</xdr:row>
      <xdr:rowOff>2116455</xdr:rowOff>
    </xdr:to>
    <xdr:pic>
      <xdr:nvPicPr>
        <xdr:cNvPr id="7" name="ID_896D04C07A5C4BCE9D7794A6125C7EE8" descr="PHOTO-2026-03-04-01-08-1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965" y="226695"/>
          <a:ext cx="3716020" cy="20929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3524607</xdr:colOff>
      <xdr:row>2</xdr:row>
      <xdr:rowOff>2208634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1EBC6E-95A2-CA58-216C-D1338C19F2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0185"/>
        <a:stretch>
          <a:fillRect/>
        </a:stretch>
      </xdr:blipFill>
      <xdr:spPr>
        <a:xfrm>
          <a:off x="4694719" y="4737528"/>
          <a:ext cx="3524607" cy="2208634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3</xdr:row>
      <xdr:rowOff>42810</xdr:rowOff>
    </xdr:from>
    <xdr:to>
      <xdr:col>4</xdr:col>
      <xdr:colOff>3527103</xdr:colOff>
      <xdr:row>6</xdr:row>
      <xdr:rowOff>14271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DA14B-608A-6ABB-786D-945E84ED8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4720" y="4623372"/>
          <a:ext cx="3527102" cy="22831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</xdr:colOff>
      <xdr:row>1</xdr:row>
      <xdr:rowOff>24765</xdr:rowOff>
    </xdr:from>
    <xdr:to>
      <xdr:col>5</xdr:col>
      <xdr:colOff>0</xdr:colOff>
      <xdr:row>1</xdr:row>
      <xdr:rowOff>2017395</xdr:rowOff>
    </xdr:to>
    <xdr:pic>
      <xdr:nvPicPr>
        <xdr:cNvPr id="8" name="ID_CBF19A350BCB4EC7A30BE5A907579451" descr="PHOTO-2026-03-04-01-15-1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5235" y="227965"/>
          <a:ext cx="3493135" cy="199263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</xdr:colOff>
      <xdr:row>4</xdr:row>
      <xdr:rowOff>24765</xdr:rowOff>
    </xdr:from>
    <xdr:to>
      <xdr:col>5</xdr:col>
      <xdr:colOff>0</xdr:colOff>
      <xdr:row>4</xdr:row>
      <xdr:rowOff>2216150</xdr:rowOff>
    </xdr:to>
    <xdr:pic>
      <xdr:nvPicPr>
        <xdr:cNvPr id="9" name="ID_1C34CF8075B242E490D5B2BB37F62ABA" descr="PHOTO-2026-03-10-19-01-49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479" r="5045"/>
        <a:stretch>
          <a:fillRect/>
        </a:stretch>
      </xdr:blipFill>
      <xdr:spPr>
        <a:xfrm>
          <a:off x="5041900" y="2865120"/>
          <a:ext cx="3519170" cy="2191385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7</xdr:row>
      <xdr:rowOff>24765</xdr:rowOff>
    </xdr:from>
    <xdr:to>
      <xdr:col>5</xdr:col>
      <xdr:colOff>635</xdr:colOff>
      <xdr:row>7</xdr:row>
      <xdr:rowOff>2377440</xdr:rowOff>
    </xdr:to>
    <xdr:pic>
      <xdr:nvPicPr>
        <xdr:cNvPr id="12" name="ID_2125586E602B424A9521BE8116CF4345" descr="PHOTO-2026-03-12-16-00-08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b="13112"/>
        <a:stretch>
          <a:fillRect/>
        </a:stretch>
      </xdr:blipFill>
      <xdr:spPr>
        <a:xfrm rot="16200000">
          <a:off x="5624830" y="5103495"/>
          <a:ext cx="2352675" cy="3521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748</xdr:colOff>
      <xdr:row>10</xdr:row>
      <xdr:rowOff>2061883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26D7EB-CC40-3EAA-7530-EB77A91C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76588" y="8650941"/>
          <a:ext cx="3340848" cy="206188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3327400</xdr:colOff>
      <xdr:row>13</xdr:row>
      <xdr:rowOff>2108200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241CFE-BDDE-0F37-E39C-0718FDC24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6300" y="11315700"/>
          <a:ext cx="3327400" cy="2108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38735</xdr:colOff>
      <xdr:row>1</xdr:row>
      <xdr:rowOff>25400</xdr:rowOff>
    </xdr:from>
    <xdr:to>
      <xdr:col>4</xdr:col>
      <xdr:colOff>3543300</xdr:colOff>
      <xdr:row>1</xdr:row>
      <xdr:rowOff>2129155</xdr:rowOff>
    </xdr:to>
    <xdr:pic>
      <xdr:nvPicPr>
        <xdr:cNvPr id="11" name="ID_3861D86918964793900FD7BFF16B3E66" descr="PHOTO-2026-03-04-17-09-39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280785" y="-579755"/>
          <a:ext cx="2103755" cy="37204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36830</xdr:colOff>
      <xdr:row>1</xdr:row>
      <xdr:rowOff>25400</xdr:rowOff>
    </xdr:from>
    <xdr:to>
      <xdr:col>5</xdr:col>
      <xdr:colOff>1905</xdr:colOff>
      <xdr:row>1</xdr:row>
      <xdr:rowOff>2129155</xdr:rowOff>
    </xdr:to>
    <xdr:pic>
      <xdr:nvPicPr>
        <xdr:cNvPr id="12" name="ID_15D7981E1E19415DA9E844C2344EB444" descr="PHOTO-2026-03-04-17-13-17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280785" y="-581660"/>
          <a:ext cx="2103755" cy="3724275"/>
        </a:xfrm>
        <a:prstGeom prst="rect">
          <a:avLst/>
        </a:prstGeom>
      </xdr:spPr>
    </xdr:pic>
    <xdr:clientData/>
  </xdr:twoCellAnchor>
  <xdr:twoCellAnchor editAs="oneCell">
    <xdr:from>
      <xdr:col>4</xdr:col>
      <xdr:colOff>15301</xdr:colOff>
      <xdr:row>4</xdr:row>
      <xdr:rowOff>30602</xdr:rowOff>
    </xdr:from>
    <xdr:to>
      <xdr:col>5</xdr:col>
      <xdr:colOff>15301</xdr:colOff>
      <xdr:row>4</xdr:row>
      <xdr:rowOff>2029483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6A8BEE-A398-0528-E5FE-91E3A6240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5301" y="2953132"/>
          <a:ext cx="3549880" cy="1998881"/>
        </a:xfrm>
        <a:prstGeom prst="rect">
          <a:avLst/>
        </a:prstGeom>
      </xdr:spPr>
    </xdr:pic>
    <xdr:clientData/>
  </xdr:twoCellAnchor>
  <xdr:twoCellAnchor editAs="oneCell">
    <xdr:from>
      <xdr:col>4</xdr:col>
      <xdr:colOff>27912</xdr:colOff>
      <xdr:row>7</xdr:row>
      <xdr:rowOff>41868</xdr:rowOff>
    </xdr:from>
    <xdr:to>
      <xdr:col>4</xdr:col>
      <xdr:colOff>3537481</xdr:colOff>
      <xdr:row>7</xdr:row>
      <xdr:rowOff>2015724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D0A06F-5738-B746-B4A7-4EE55C02D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21868" y="5624286"/>
          <a:ext cx="3509569" cy="19738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41275</xdr:colOff>
      <xdr:row>1</xdr:row>
      <xdr:rowOff>27305</xdr:rowOff>
    </xdr:from>
    <xdr:to>
      <xdr:col>4</xdr:col>
      <xdr:colOff>3462020</xdr:colOff>
      <xdr:row>1</xdr:row>
      <xdr:rowOff>2114550</xdr:rowOff>
    </xdr:to>
    <xdr:pic>
      <xdr:nvPicPr>
        <xdr:cNvPr id="3" name="ID_FDB7F6FC4DE34B2B8DC91C05529E2F1A" descr="PHOTO-2026-03-07-11-54-38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601"/>
        <a:stretch>
          <a:fillRect/>
        </a:stretch>
      </xdr:blipFill>
      <xdr:spPr>
        <a:xfrm rot="16200000">
          <a:off x="6606540" y="-537845"/>
          <a:ext cx="2087245" cy="36239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33972</xdr:colOff>
      <xdr:row>1</xdr:row>
      <xdr:rowOff>23812</xdr:rowOff>
    </xdr:from>
    <xdr:to>
      <xdr:col>5</xdr:col>
      <xdr:colOff>3461702</xdr:colOff>
      <xdr:row>1</xdr:row>
      <xdr:rowOff>2575877</xdr:rowOff>
    </xdr:to>
    <xdr:pic>
      <xdr:nvPicPr>
        <xdr:cNvPr id="6" name="ID_B7AC42A827A1444484272A8699D8F98A" descr="PHOTO-2026-03-03-14-31-0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7339"/>
        <a:stretch>
          <a:fillRect/>
        </a:stretch>
      </xdr:blipFill>
      <xdr:spPr>
        <a:xfrm rot="16200000">
          <a:off x="6624955" y="-318770"/>
          <a:ext cx="2552065" cy="36429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21344</xdr:rowOff>
    </xdr:from>
    <xdr:to>
      <xdr:col>5</xdr:col>
      <xdr:colOff>3460290</xdr:colOff>
      <xdr:row>2</xdr:row>
      <xdr:rowOff>2561344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DF80B-19A1-F737-2EF8-865EFCFD1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6975" y="2817478"/>
          <a:ext cx="3460290" cy="2540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</xdr:colOff>
      <xdr:row>1</xdr:row>
      <xdr:rowOff>26352</xdr:rowOff>
    </xdr:from>
    <xdr:to>
      <xdr:col>5</xdr:col>
      <xdr:colOff>3281</xdr:colOff>
      <xdr:row>1</xdr:row>
      <xdr:rowOff>1324292</xdr:rowOff>
    </xdr:to>
    <xdr:pic>
      <xdr:nvPicPr>
        <xdr:cNvPr id="3" name="ID_7BA04324460B48F1BEEB6E9371BADDCA" descr="PHOTO-2026-03-05-13-38-16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094095" y="-206375"/>
          <a:ext cx="1297940" cy="21691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2155877</xdr:colOff>
      <xdr:row>4</xdr:row>
      <xdr:rowOff>2726266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F42F8B-FFFC-4625-F45C-00E149CD0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5467" y="2167467"/>
          <a:ext cx="2155877" cy="272626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11238</xdr:colOff>
      <xdr:row>1</xdr:row>
      <xdr:rowOff>11239</xdr:rowOff>
    </xdr:from>
    <xdr:to>
      <xdr:col>5</xdr:col>
      <xdr:colOff>836</xdr:colOff>
      <xdr:row>2</xdr:row>
      <xdr:rowOff>1292478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E1F50F-6178-D049-52F2-9C0EB4BB2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4335" y="213540"/>
          <a:ext cx="3451191" cy="258495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48260</xdr:colOff>
      <xdr:row>1</xdr:row>
      <xdr:rowOff>29845</xdr:rowOff>
    </xdr:from>
    <xdr:to>
      <xdr:col>4</xdr:col>
      <xdr:colOff>0</xdr:colOff>
      <xdr:row>1</xdr:row>
      <xdr:rowOff>2582545</xdr:rowOff>
    </xdr:to>
    <xdr:pic>
      <xdr:nvPicPr>
        <xdr:cNvPr id="8" name="ID_6FFF4163A7184F409F90803C7C52927B" descr="PHOTO-2026-03-10-14-18-21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8547"/>
        <a:stretch>
          <a:fillRect/>
        </a:stretch>
      </xdr:blipFill>
      <xdr:spPr>
        <a:xfrm rot="16200000">
          <a:off x="4582795" y="-587375"/>
          <a:ext cx="2552700" cy="4193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05A6-34CC-364B-B8E9-51301DBAEDAC}">
  <sheetPr codeName="Sheet1"/>
  <dimension ref="A1:I63"/>
  <sheetViews>
    <sheetView topLeftCell="B1" workbookViewId="0">
      <selection activeCell="K36" sqref="K36"/>
    </sheetView>
  </sheetViews>
  <sheetFormatPr baseColWidth="10" defaultColWidth="9.1640625" defaultRowHeight="16" x14ac:dyDescent="0.2"/>
  <cols>
    <col min="1" max="1" width="11.83203125" style="166" bestFit="1" customWidth="1"/>
    <col min="2" max="2" width="10.1640625" style="167" bestFit="1" customWidth="1"/>
    <col min="3" max="3" width="30.1640625" style="168" customWidth="1"/>
    <col min="4" max="4" width="6" style="167" customWidth="1"/>
    <col min="5" max="5" width="12" style="165" customWidth="1"/>
    <col min="6" max="6" width="12.6640625" style="165" bestFit="1" customWidth="1"/>
    <col min="7" max="7" width="18" style="165" customWidth="1"/>
    <col min="8" max="8" width="14.1640625" style="164" customWidth="1"/>
    <col min="9" max="16384" width="9.1640625" style="164"/>
  </cols>
  <sheetData>
    <row r="1" spans="1:8" s="9" customFormat="1" ht="19" x14ac:dyDescent="0.2">
      <c r="A1" s="117" t="s">
        <v>0</v>
      </c>
      <c r="B1" s="118" t="s">
        <v>52</v>
      </c>
      <c r="C1" s="118" t="s">
        <v>1</v>
      </c>
      <c r="D1" s="119" t="s">
        <v>2</v>
      </c>
      <c r="E1" s="156" t="s">
        <v>3</v>
      </c>
      <c r="F1" s="156" t="s">
        <v>38</v>
      </c>
      <c r="G1" s="156" t="s">
        <v>5</v>
      </c>
      <c r="H1" s="157">
        <f>SUM(G:G)</f>
        <v>2853400</v>
      </c>
    </row>
    <row r="2" spans="1:8" x14ac:dyDescent="0.2">
      <c r="A2" s="219">
        <v>46097</v>
      </c>
      <c r="B2" s="231">
        <v>8210</v>
      </c>
      <c r="C2" s="159" t="s">
        <v>8</v>
      </c>
      <c r="D2" s="160">
        <v>4.0999999999999996</v>
      </c>
      <c r="E2" s="161">
        <v>25000</v>
      </c>
      <c r="F2" s="161">
        <f t="shared" ref="F2:F60" si="0">E2*D2</f>
        <v>102499.99999999999</v>
      </c>
      <c r="G2" s="225">
        <f>SUM(F2:F12)</f>
        <v>553100</v>
      </c>
      <c r="H2" s="222"/>
    </row>
    <row r="3" spans="1:8" x14ac:dyDescent="0.2">
      <c r="A3" s="220"/>
      <c r="B3" s="232"/>
      <c r="C3" s="159" t="s">
        <v>117</v>
      </c>
      <c r="D3" s="160">
        <v>2</v>
      </c>
      <c r="E3" s="161">
        <v>45000</v>
      </c>
      <c r="F3" s="161">
        <f t="shared" si="0"/>
        <v>90000</v>
      </c>
      <c r="G3" s="226"/>
      <c r="H3" s="223"/>
    </row>
    <row r="4" spans="1:8" x14ac:dyDescent="0.2">
      <c r="A4" s="220"/>
      <c r="B4" s="232"/>
      <c r="C4" s="159" t="s">
        <v>18</v>
      </c>
      <c r="D4" s="160">
        <v>1.1000000000000001</v>
      </c>
      <c r="E4" s="161">
        <v>20000</v>
      </c>
      <c r="F4" s="161">
        <f t="shared" si="0"/>
        <v>22000</v>
      </c>
      <c r="G4" s="226"/>
      <c r="H4" s="223"/>
    </row>
    <row r="5" spans="1:8" x14ac:dyDescent="0.2">
      <c r="A5" s="220"/>
      <c r="B5" s="232"/>
      <c r="C5" s="159" t="s">
        <v>34</v>
      </c>
      <c r="D5" s="160">
        <v>1</v>
      </c>
      <c r="E5" s="161">
        <v>20000</v>
      </c>
      <c r="F5" s="161">
        <f t="shared" si="0"/>
        <v>20000</v>
      </c>
      <c r="G5" s="226"/>
      <c r="H5" s="223"/>
    </row>
    <row r="6" spans="1:8" x14ac:dyDescent="0.2">
      <c r="A6" s="220"/>
      <c r="B6" s="232"/>
      <c r="C6" s="159" t="s">
        <v>29</v>
      </c>
      <c r="D6" s="160">
        <v>0.3</v>
      </c>
      <c r="E6" s="161">
        <v>50000</v>
      </c>
      <c r="F6" s="161">
        <f t="shared" si="0"/>
        <v>15000</v>
      </c>
      <c r="G6" s="226"/>
      <c r="H6" s="223"/>
    </row>
    <row r="7" spans="1:8" x14ac:dyDescent="0.2">
      <c r="A7" s="220"/>
      <c r="B7" s="232"/>
      <c r="C7" s="159" t="s">
        <v>28</v>
      </c>
      <c r="D7" s="160">
        <v>3.7</v>
      </c>
      <c r="E7" s="161">
        <v>18000</v>
      </c>
      <c r="F7" s="161">
        <f t="shared" si="0"/>
        <v>66600</v>
      </c>
      <c r="G7" s="226"/>
      <c r="H7" s="223"/>
    </row>
    <row r="8" spans="1:8" x14ac:dyDescent="0.2">
      <c r="A8" s="220"/>
      <c r="B8" s="232"/>
      <c r="C8" s="159" t="s">
        <v>12</v>
      </c>
      <c r="D8" s="160">
        <v>3</v>
      </c>
      <c r="E8" s="161">
        <v>13000</v>
      </c>
      <c r="F8" s="161">
        <f t="shared" si="0"/>
        <v>39000</v>
      </c>
      <c r="G8" s="226"/>
      <c r="H8" s="223"/>
    </row>
    <row r="9" spans="1:8" x14ac:dyDescent="0.2">
      <c r="A9" s="220"/>
      <c r="B9" s="232"/>
      <c r="C9" s="159" t="s">
        <v>118</v>
      </c>
      <c r="D9" s="160">
        <v>3</v>
      </c>
      <c r="E9" s="161">
        <v>35000</v>
      </c>
      <c r="F9" s="161">
        <f t="shared" si="0"/>
        <v>105000</v>
      </c>
      <c r="G9" s="226"/>
      <c r="H9" s="223"/>
    </row>
    <row r="10" spans="1:8" x14ac:dyDescent="0.2">
      <c r="A10" s="220"/>
      <c r="B10" s="232"/>
      <c r="C10" s="159" t="s">
        <v>23</v>
      </c>
      <c r="D10" s="160">
        <v>0.5</v>
      </c>
      <c r="E10" s="161">
        <v>85000</v>
      </c>
      <c r="F10" s="161">
        <f t="shared" si="0"/>
        <v>42500</v>
      </c>
      <c r="G10" s="226"/>
      <c r="H10" s="223"/>
    </row>
    <row r="11" spans="1:8" x14ac:dyDescent="0.2">
      <c r="A11" s="220"/>
      <c r="B11" s="232"/>
      <c r="C11" s="159" t="s">
        <v>22</v>
      </c>
      <c r="D11" s="160">
        <v>0.5</v>
      </c>
      <c r="E11" s="161">
        <v>15000</v>
      </c>
      <c r="F11" s="161">
        <f t="shared" si="0"/>
        <v>7500</v>
      </c>
      <c r="G11" s="226"/>
      <c r="H11" s="223"/>
    </row>
    <row r="12" spans="1:8" x14ac:dyDescent="0.2">
      <c r="A12" s="221"/>
      <c r="B12" s="233"/>
      <c r="C12" s="159" t="s">
        <v>119</v>
      </c>
      <c r="D12" s="160">
        <v>1</v>
      </c>
      <c r="E12" s="161">
        <v>43000</v>
      </c>
      <c r="F12" s="161">
        <f t="shared" si="0"/>
        <v>43000</v>
      </c>
      <c r="G12" s="227"/>
      <c r="H12" s="224"/>
    </row>
    <row r="13" spans="1:8" x14ac:dyDescent="0.2">
      <c r="A13" s="219">
        <v>46106</v>
      </c>
      <c r="B13" s="231">
        <v>8548</v>
      </c>
      <c r="C13" s="176" t="s">
        <v>11</v>
      </c>
      <c r="D13" s="160">
        <v>8</v>
      </c>
      <c r="E13" s="161">
        <v>12000</v>
      </c>
      <c r="F13" s="161">
        <f t="shared" si="0"/>
        <v>96000</v>
      </c>
      <c r="G13" s="225">
        <f>SUM(F13:F21)</f>
        <v>530000</v>
      </c>
      <c r="H13" s="222"/>
    </row>
    <row r="14" spans="1:8" x14ac:dyDescent="0.2">
      <c r="A14" s="220"/>
      <c r="B14" s="232"/>
      <c r="C14" s="176" t="s">
        <v>6</v>
      </c>
      <c r="D14" s="160">
        <v>1</v>
      </c>
      <c r="E14" s="161">
        <v>55000</v>
      </c>
      <c r="F14" s="161">
        <f t="shared" si="0"/>
        <v>55000</v>
      </c>
      <c r="G14" s="226"/>
      <c r="H14" s="223"/>
    </row>
    <row r="15" spans="1:8" x14ac:dyDescent="0.2">
      <c r="A15" s="220"/>
      <c r="B15" s="232"/>
      <c r="C15" s="176" t="s">
        <v>7</v>
      </c>
      <c r="D15" s="160">
        <v>2</v>
      </c>
      <c r="E15" s="161">
        <v>45000</v>
      </c>
      <c r="F15" s="161">
        <f t="shared" si="0"/>
        <v>90000</v>
      </c>
      <c r="G15" s="226"/>
      <c r="H15" s="223"/>
    </row>
    <row r="16" spans="1:8" x14ac:dyDescent="0.2">
      <c r="A16" s="220"/>
      <c r="B16" s="232"/>
      <c r="C16" s="176" t="s">
        <v>135</v>
      </c>
      <c r="D16" s="160">
        <v>2</v>
      </c>
      <c r="E16" s="161">
        <v>26000</v>
      </c>
      <c r="F16" s="161">
        <f t="shared" si="0"/>
        <v>52000</v>
      </c>
      <c r="G16" s="226"/>
      <c r="H16" s="223"/>
    </row>
    <row r="17" spans="1:8" x14ac:dyDescent="0.2">
      <c r="A17" s="220"/>
      <c r="B17" s="232"/>
      <c r="C17" s="176" t="s">
        <v>23</v>
      </c>
      <c r="D17" s="160">
        <v>1</v>
      </c>
      <c r="E17" s="161">
        <v>85000</v>
      </c>
      <c r="F17" s="161">
        <f t="shared" si="0"/>
        <v>85000</v>
      </c>
      <c r="G17" s="226"/>
      <c r="H17" s="223"/>
    </row>
    <row r="18" spans="1:8" x14ac:dyDescent="0.2">
      <c r="A18" s="220"/>
      <c r="B18" s="232"/>
      <c r="C18" s="176" t="s">
        <v>136</v>
      </c>
      <c r="D18" s="160">
        <v>0.2</v>
      </c>
      <c r="E18" s="161">
        <v>120000</v>
      </c>
      <c r="F18" s="161">
        <f t="shared" si="0"/>
        <v>24000</v>
      </c>
      <c r="G18" s="226"/>
      <c r="H18" s="223"/>
    </row>
    <row r="19" spans="1:8" x14ac:dyDescent="0.2">
      <c r="A19" s="220"/>
      <c r="B19" s="232"/>
      <c r="C19" s="176" t="s">
        <v>21</v>
      </c>
      <c r="D19" s="160">
        <v>0.2</v>
      </c>
      <c r="E19" s="161">
        <v>65000</v>
      </c>
      <c r="F19" s="161">
        <f t="shared" si="0"/>
        <v>13000</v>
      </c>
      <c r="G19" s="226"/>
      <c r="H19" s="223"/>
    </row>
    <row r="20" spans="1:8" x14ac:dyDescent="0.2">
      <c r="A20" s="220"/>
      <c r="B20" s="232"/>
      <c r="C20" s="176" t="s">
        <v>35</v>
      </c>
      <c r="D20" s="160">
        <v>1</v>
      </c>
      <c r="E20" s="161">
        <v>40000</v>
      </c>
      <c r="F20" s="161">
        <f t="shared" si="0"/>
        <v>40000</v>
      </c>
      <c r="G20" s="226"/>
      <c r="H20" s="223"/>
    </row>
    <row r="21" spans="1:8" x14ac:dyDescent="0.2">
      <c r="A21" s="221"/>
      <c r="B21" s="233"/>
      <c r="C21" s="176" t="s">
        <v>119</v>
      </c>
      <c r="D21" s="160">
        <v>1</v>
      </c>
      <c r="E21" s="161">
        <v>75000</v>
      </c>
      <c r="F21" s="161">
        <f t="shared" si="0"/>
        <v>75000</v>
      </c>
      <c r="G21" s="227"/>
      <c r="H21" s="224"/>
    </row>
    <row r="22" spans="1:8" x14ac:dyDescent="0.2">
      <c r="A22" s="219">
        <v>46107</v>
      </c>
      <c r="B22" s="222">
        <v>8595</v>
      </c>
      <c r="C22" s="177" t="s">
        <v>118</v>
      </c>
      <c r="D22" s="160">
        <v>8</v>
      </c>
      <c r="E22" s="161">
        <v>30000</v>
      </c>
      <c r="F22" s="161">
        <f t="shared" si="0"/>
        <v>240000</v>
      </c>
      <c r="G22" s="225">
        <f>SUM(F22:F30)</f>
        <v>774400</v>
      </c>
      <c r="H22" s="163"/>
    </row>
    <row r="23" spans="1:8" x14ac:dyDescent="0.2">
      <c r="A23" s="220"/>
      <c r="B23" s="223"/>
      <c r="C23" s="177" t="s">
        <v>16</v>
      </c>
      <c r="D23" s="160">
        <v>1</v>
      </c>
      <c r="E23" s="161">
        <v>60000</v>
      </c>
      <c r="F23" s="161">
        <f t="shared" si="0"/>
        <v>60000</v>
      </c>
      <c r="G23" s="226"/>
      <c r="H23" s="163"/>
    </row>
    <row r="24" spans="1:8" x14ac:dyDescent="0.2">
      <c r="A24" s="220"/>
      <c r="B24" s="223"/>
      <c r="C24" s="177" t="s">
        <v>137</v>
      </c>
      <c r="D24" s="160">
        <v>1</v>
      </c>
      <c r="E24" s="161">
        <v>70000</v>
      </c>
      <c r="F24" s="161">
        <f t="shared" si="0"/>
        <v>70000</v>
      </c>
      <c r="G24" s="226"/>
      <c r="H24" s="163"/>
    </row>
    <row r="25" spans="1:8" x14ac:dyDescent="0.2">
      <c r="A25" s="220"/>
      <c r="B25" s="223"/>
      <c r="C25" s="177" t="s">
        <v>22</v>
      </c>
      <c r="D25" s="160">
        <v>0.3</v>
      </c>
      <c r="E25" s="161">
        <v>18000</v>
      </c>
      <c r="F25" s="161">
        <f t="shared" si="0"/>
        <v>5400</v>
      </c>
      <c r="G25" s="226"/>
      <c r="H25" s="163"/>
    </row>
    <row r="26" spans="1:8" x14ac:dyDescent="0.2">
      <c r="A26" s="220"/>
      <c r="B26" s="223"/>
      <c r="C26" s="177" t="s">
        <v>23</v>
      </c>
      <c r="D26" s="160">
        <v>1</v>
      </c>
      <c r="E26" s="161">
        <v>80000</v>
      </c>
      <c r="F26" s="161">
        <f t="shared" si="0"/>
        <v>80000</v>
      </c>
      <c r="G26" s="226"/>
      <c r="H26" s="163"/>
    </row>
    <row r="27" spans="1:8" x14ac:dyDescent="0.2">
      <c r="A27" s="220"/>
      <c r="B27" s="223"/>
      <c r="C27" s="177" t="s">
        <v>138</v>
      </c>
      <c r="D27" s="160">
        <v>0.25</v>
      </c>
      <c r="E27" s="161">
        <v>20000</v>
      </c>
      <c r="F27" s="161">
        <f t="shared" si="0"/>
        <v>5000</v>
      </c>
      <c r="G27" s="226"/>
      <c r="H27" s="163"/>
    </row>
    <row r="28" spans="1:8" x14ac:dyDescent="0.2">
      <c r="A28" s="220"/>
      <c r="B28" s="223"/>
      <c r="C28" s="177" t="s">
        <v>11</v>
      </c>
      <c r="D28" s="160">
        <v>12</v>
      </c>
      <c r="E28" s="161">
        <v>12000</v>
      </c>
      <c r="F28" s="161">
        <f t="shared" si="0"/>
        <v>144000</v>
      </c>
      <c r="G28" s="226"/>
      <c r="H28" s="163"/>
    </row>
    <row r="29" spans="1:8" x14ac:dyDescent="0.2">
      <c r="A29" s="220"/>
      <c r="B29" s="223"/>
      <c r="C29" s="177" t="s">
        <v>8</v>
      </c>
      <c r="D29" s="160">
        <v>5</v>
      </c>
      <c r="E29" s="161">
        <v>25000</v>
      </c>
      <c r="F29" s="161">
        <f t="shared" si="0"/>
        <v>125000</v>
      </c>
      <c r="G29" s="226"/>
      <c r="H29" s="163"/>
    </row>
    <row r="30" spans="1:8" x14ac:dyDescent="0.2">
      <c r="A30" s="221"/>
      <c r="B30" s="224"/>
      <c r="C30" s="177" t="s">
        <v>7</v>
      </c>
      <c r="D30" s="160">
        <v>1</v>
      </c>
      <c r="E30" s="161">
        <v>45000</v>
      </c>
      <c r="F30" s="161">
        <f t="shared" si="0"/>
        <v>45000</v>
      </c>
      <c r="G30" s="227"/>
      <c r="H30" s="163"/>
    </row>
    <row r="31" spans="1:8" x14ac:dyDescent="0.2">
      <c r="A31" s="219">
        <v>46108</v>
      </c>
      <c r="B31" s="222">
        <v>8633</v>
      </c>
      <c r="C31" s="177" t="s">
        <v>6</v>
      </c>
      <c r="D31" s="160">
        <v>1.1000000000000001</v>
      </c>
      <c r="E31" s="161">
        <v>45000</v>
      </c>
      <c r="F31" s="161">
        <f t="shared" si="0"/>
        <v>49500.000000000007</v>
      </c>
      <c r="G31" s="225">
        <f>SUM(F31:F38)</f>
        <v>347900</v>
      </c>
      <c r="H31" s="163"/>
    </row>
    <row r="32" spans="1:8" x14ac:dyDescent="0.2">
      <c r="A32" s="220"/>
      <c r="B32" s="223"/>
      <c r="C32" s="177" t="s">
        <v>7</v>
      </c>
      <c r="D32" s="160">
        <v>1</v>
      </c>
      <c r="E32" s="161">
        <v>45000</v>
      </c>
      <c r="F32" s="161">
        <f t="shared" si="0"/>
        <v>45000</v>
      </c>
      <c r="G32" s="226"/>
      <c r="H32" s="163"/>
    </row>
    <row r="33" spans="1:8" x14ac:dyDescent="0.2">
      <c r="A33" s="220"/>
      <c r="B33" s="223"/>
      <c r="C33" s="177" t="s">
        <v>8</v>
      </c>
      <c r="D33" s="160">
        <v>3.1</v>
      </c>
      <c r="E33" s="161">
        <v>25000</v>
      </c>
      <c r="F33" s="161">
        <f t="shared" si="0"/>
        <v>77500</v>
      </c>
      <c r="G33" s="226"/>
      <c r="H33" s="163"/>
    </row>
    <row r="34" spans="1:8" x14ac:dyDescent="0.2">
      <c r="A34" s="220"/>
      <c r="B34" s="223"/>
      <c r="C34" s="177" t="s">
        <v>9</v>
      </c>
      <c r="D34" s="160">
        <v>1.2</v>
      </c>
      <c r="E34" s="161">
        <v>70000</v>
      </c>
      <c r="F34" s="161">
        <f t="shared" si="0"/>
        <v>84000</v>
      </c>
      <c r="G34" s="226"/>
      <c r="H34" s="163"/>
    </row>
    <row r="35" spans="1:8" x14ac:dyDescent="0.2">
      <c r="A35" s="220"/>
      <c r="B35" s="223"/>
      <c r="C35" s="177" t="s">
        <v>28</v>
      </c>
      <c r="D35" s="160">
        <v>1.8</v>
      </c>
      <c r="E35" s="161">
        <v>18000</v>
      </c>
      <c r="F35" s="161">
        <f t="shared" si="0"/>
        <v>32400</v>
      </c>
      <c r="G35" s="226"/>
      <c r="H35" s="163"/>
    </row>
    <row r="36" spans="1:8" x14ac:dyDescent="0.2">
      <c r="A36" s="220"/>
      <c r="B36" s="223"/>
      <c r="C36" s="177" t="s">
        <v>142</v>
      </c>
      <c r="D36" s="160">
        <v>0.5</v>
      </c>
      <c r="E36" s="161">
        <v>25000</v>
      </c>
      <c r="F36" s="161">
        <f t="shared" si="0"/>
        <v>12500</v>
      </c>
      <c r="G36" s="226"/>
      <c r="H36" s="163"/>
    </row>
    <row r="37" spans="1:8" x14ac:dyDescent="0.2">
      <c r="A37" s="220"/>
      <c r="B37" s="223"/>
      <c r="C37" s="177" t="s">
        <v>12</v>
      </c>
      <c r="D37" s="160">
        <v>3</v>
      </c>
      <c r="E37" s="161">
        <v>13000</v>
      </c>
      <c r="F37" s="161">
        <f t="shared" si="0"/>
        <v>39000</v>
      </c>
      <c r="G37" s="226"/>
      <c r="H37" s="163"/>
    </row>
    <row r="38" spans="1:8" x14ac:dyDescent="0.2">
      <c r="A38" s="221"/>
      <c r="B38" s="224"/>
      <c r="C38" s="177" t="s">
        <v>22</v>
      </c>
      <c r="D38" s="160">
        <v>0.5</v>
      </c>
      <c r="E38" s="161">
        <v>16000</v>
      </c>
      <c r="F38" s="161">
        <f t="shared" si="0"/>
        <v>8000</v>
      </c>
      <c r="G38" s="227"/>
      <c r="H38" s="163"/>
    </row>
    <row r="39" spans="1:8" x14ac:dyDescent="0.2">
      <c r="A39" s="219">
        <v>46109</v>
      </c>
      <c r="B39" s="222">
        <v>8688</v>
      </c>
      <c r="C39" s="190" t="s">
        <v>6</v>
      </c>
      <c r="D39" s="160">
        <v>1</v>
      </c>
      <c r="E39" s="161">
        <v>45000</v>
      </c>
      <c r="F39" s="161">
        <f t="shared" si="0"/>
        <v>45000</v>
      </c>
      <c r="G39" s="225">
        <f>SUM(F39:F43)</f>
        <v>220500</v>
      </c>
      <c r="H39" s="163"/>
    </row>
    <row r="40" spans="1:8" x14ac:dyDescent="0.2">
      <c r="A40" s="220"/>
      <c r="B40" s="223"/>
      <c r="C40" s="190" t="s">
        <v>8</v>
      </c>
      <c r="D40" s="160">
        <v>2.1</v>
      </c>
      <c r="E40" s="161">
        <v>25000</v>
      </c>
      <c r="F40" s="161">
        <f t="shared" si="0"/>
        <v>52500</v>
      </c>
      <c r="G40" s="226"/>
      <c r="H40" s="163"/>
    </row>
    <row r="41" spans="1:8" x14ac:dyDescent="0.2">
      <c r="A41" s="220"/>
      <c r="B41" s="223"/>
      <c r="C41" s="190" t="s">
        <v>7</v>
      </c>
      <c r="D41" s="160">
        <v>1</v>
      </c>
      <c r="E41" s="161">
        <v>45000</v>
      </c>
      <c r="F41" s="161">
        <f t="shared" si="0"/>
        <v>45000</v>
      </c>
      <c r="G41" s="226"/>
      <c r="H41" s="163"/>
    </row>
    <row r="42" spans="1:8" x14ac:dyDescent="0.2">
      <c r="A42" s="220"/>
      <c r="B42" s="223"/>
      <c r="C42" s="190" t="s">
        <v>9</v>
      </c>
      <c r="D42" s="160">
        <v>1</v>
      </c>
      <c r="E42" s="161">
        <v>70000</v>
      </c>
      <c r="F42" s="161">
        <f t="shared" si="0"/>
        <v>70000</v>
      </c>
      <c r="G42" s="226"/>
      <c r="H42" s="163"/>
    </row>
    <row r="43" spans="1:8" x14ac:dyDescent="0.2">
      <c r="A43" s="221"/>
      <c r="B43" s="224"/>
      <c r="C43" s="190" t="s">
        <v>22</v>
      </c>
      <c r="D43" s="160">
        <v>0.5</v>
      </c>
      <c r="E43" s="161">
        <v>16000</v>
      </c>
      <c r="F43" s="161">
        <f t="shared" si="0"/>
        <v>8000</v>
      </c>
      <c r="G43" s="227"/>
      <c r="H43" s="163"/>
    </row>
    <row r="44" spans="1:8" x14ac:dyDescent="0.2">
      <c r="A44" s="219">
        <v>46112</v>
      </c>
      <c r="B44" s="222">
        <v>8853</v>
      </c>
      <c r="C44" s="193" t="s">
        <v>8</v>
      </c>
      <c r="D44" s="160">
        <v>5</v>
      </c>
      <c r="E44" s="161">
        <v>25000</v>
      </c>
      <c r="F44" s="161">
        <f t="shared" si="0"/>
        <v>125000</v>
      </c>
      <c r="G44" s="225">
        <f>SUM(F44:F48)</f>
        <v>427500</v>
      </c>
      <c r="H44" s="163"/>
    </row>
    <row r="45" spans="1:8" x14ac:dyDescent="0.2">
      <c r="A45" s="220"/>
      <c r="B45" s="223"/>
      <c r="C45" s="193" t="s">
        <v>9</v>
      </c>
      <c r="D45" s="160">
        <v>1.2</v>
      </c>
      <c r="E45" s="161">
        <v>70000</v>
      </c>
      <c r="F45" s="161">
        <f t="shared" si="0"/>
        <v>84000</v>
      </c>
      <c r="G45" s="226"/>
      <c r="H45" s="163"/>
    </row>
    <row r="46" spans="1:8" x14ac:dyDescent="0.2">
      <c r="A46" s="220"/>
      <c r="B46" s="223"/>
      <c r="C46" s="193" t="s">
        <v>7</v>
      </c>
      <c r="D46" s="160">
        <v>1.1000000000000001</v>
      </c>
      <c r="E46" s="161">
        <v>45000</v>
      </c>
      <c r="F46" s="161">
        <f t="shared" si="0"/>
        <v>49500.000000000007</v>
      </c>
      <c r="G46" s="226"/>
      <c r="H46" s="163"/>
    </row>
    <row r="47" spans="1:8" x14ac:dyDescent="0.2">
      <c r="A47" s="220"/>
      <c r="B47" s="223"/>
      <c r="C47" s="193" t="s">
        <v>23</v>
      </c>
      <c r="D47" s="160">
        <v>2</v>
      </c>
      <c r="E47" s="161">
        <v>80000</v>
      </c>
      <c r="F47" s="161">
        <f t="shared" si="0"/>
        <v>160000</v>
      </c>
      <c r="G47" s="226"/>
      <c r="H47" s="163"/>
    </row>
    <row r="48" spans="1:8" x14ac:dyDescent="0.2">
      <c r="A48" s="221"/>
      <c r="B48" s="224"/>
      <c r="C48" s="193" t="s">
        <v>22</v>
      </c>
      <c r="D48" s="160">
        <v>0.5</v>
      </c>
      <c r="E48" s="161">
        <v>18000</v>
      </c>
      <c r="F48" s="161">
        <f t="shared" si="0"/>
        <v>9000</v>
      </c>
      <c r="G48" s="227"/>
      <c r="H48" s="163"/>
    </row>
    <row r="49" spans="1:9" x14ac:dyDescent="0.2">
      <c r="A49" s="158"/>
      <c r="B49" s="160"/>
      <c r="C49" s="163"/>
      <c r="D49" s="160"/>
      <c r="E49" s="161"/>
      <c r="F49" s="161">
        <f t="shared" si="0"/>
        <v>0</v>
      </c>
      <c r="G49" s="162"/>
      <c r="H49" s="163"/>
    </row>
    <row r="50" spans="1:9" x14ac:dyDescent="0.2">
      <c r="A50" s="158"/>
      <c r="B50" s="160"/>
      <c r="C50" s="163"/>
      <c r="D50" s="160"/>
      <c r="E50" s="161"/>
      <c r="F50" s="161">
        <f t="shared" si="0"/>
        <v>0</v>
      </c>
      <c r="G50" s="162"/>
      <c r="H50" s="163"/>
    </row>
    <row r="51" spans="1:9" x14ac:dyDescent="0.2">
      <c r="A51" s="158"/>
      <c r="B51" s="160"/>
      <c r="C51" s="163"/>
      <c r="D51" s="160"/>
      <c r="E51" s="161"/>
      <c r="F51" s="161">
        <f t="shared" si="0"/>
        <v>0</v>
      </c>
      <c r="G51" s="162"/>
      <c r="H51" s="163"/>
    </row>
    <row r="52" spans="1:9" x14ac:dyDescent="0.2">
      <c r="A52" s="158"/>
      <c r="B52" s="160"/>
      <c r="C52" s="163"/>
      <c r="D52" s="160"/>
      <c r="E52" s="161"/>
      <c r="F52" s="161">
        <f t="shared" si="0"/>
        <v>0</v>
      </c>
      <c r="G52" s="162"/>
      <c r="H52" s="163"/>
    </row>
    <row r="53" spans="1:9" x14ac:dyDescent="0.2">
      <c r="A53" s="158"/>
      <c r="B53" s="160"/>
      <c r="C53" s="163"/>
      <c r="D53" s="160"/>
      <c r="E53" s="161"/>
      <c r="F53" s="161">
        <f t="shared" si="0"/>
        <v>0</v>
      </c>
      <c r="G53" s="162"/>
      <c r="H53" s="163"/>
    </row>
    <row r="54" spans="1:9" x14ac:dyDescent="0.2">
      <c r="A54" s="158"/>
      <c r="B54" s="160"/>
      <c r="C54" s="163"/>
      <c r="D54" s="160"/>
      <c r="E54" s="161"/>
      <c r="F54" s="161">
        <f t="shared" si="0"/>
        <v>0</v>
      </c>
      <c r="G54" s="162"/>
      <c r="H54" s="163"/>
    </row>
    <row r="55" spans="1:9" x14ac:dyDescent="0.2">
      <c r="A55" s="158"/>
      <c r="B55" s="160"/>
      <c r="C55" s="163"/>
      <c r="D55" s="160"/>
      <c r="E55" s="161"/>
      <c r="F55" s="161">
        <f t="shared" si="0"/>
        <v>0</v>
      </c>
      <c r="G55" s="162"/>
      <c r="H55" s="163"/>
    </row>
    <row r="56" spans="1:9" x14ac:dyDescent="0.2">
      <c r="A56" s="158"/>
      <c r="B56" s="160"/>
      <c r="C56" s="163"/>
      <c r="D56" s="160"/>
      <c r="E56" s="161"/>
      <c r="F56" s="161">
        <f t="shared" si="0"/>
        <v>0</v>
      </c>
      <c r="G56" s="162"/>
      <c r="H56" s="163"/>
    </row>
    <row r="57" spans="1:9" x14ac:dyDescent="0.2">
      <c r="A57" s="158"/>
      <c r="B57" s="160"/>
      <c r="C57" s="163"/>
      <c r="D57" s="160"/>
      <c r="E57" s="161"/>
      <c r="F57" s="161">
        <f t="shared" si="0"/>
        <v>0</v>
      </c>
      <c r="G57" s="162"/>
      <c r="H57" s="163"/>
    </row>
    <row r="58" spans="1:9" x14ac:dyDescent="0.2">
      <c r="A58" s="158"/>
      <c r="B58" s="160"/>
      <c r="C58" s="163"/>
      <c r="D58" s="160"/>
      <c r="E58" s="161"/>
      <c r="F58" s="161">
        <f t="shared" si="0"/>
        <v>0</v>
      </c>
      <c r="G58" s="162"/>
      <c r="H58" s="163"/>
    </row>
    <row r="59" spans="1:9" x14ac:dyDescent="0.2">
      <c r="A59" s="158"/>
      <c r="B59" s="160"/>
      <c r="C59" s="163"/>
      <c r="D59" s="160"/>
      <c r="E59" s="161"/>
      <c r="F59" s="161">
        <f t="shared" si="0"/>
        <v>0</v>
      </c>
      <c r="G59" s="162"/>
      <c r="H59" s="163"/>
    </row>
    <row r="60" spans="1:9" x14ac:dyDescent="0.2">
      <c r="A60" s="158"/>
      <c r="B60" s="170"/>
      <c r="C60" s="163"/>
      <c r="D60" s="160"/>
      <c r="E60" s="161"/>
      <c r="F60" s="161">
        <f t="shared" si="0"/>
        <v>0</v>
      </c>
      <c r="G60" s="162"/>
      <c r="H60" s="163"/>
    </row>
    <row r="61" spans="1:9" x14ac:dyDescent="0.2">
      <c r="A61" s="158"/>
      <c r="B61" s="160"/>
      <c r="C61" s="163"/>
      <c r="D61" s="160"/>
      <c r="E61" s="161"/>
      <c r="F61" s="161">
        <f t="shared" ref="F61" si="1">E61*D61</f>
        <v>0</v>
      </c>
      <c r="G61" s="162"/>
      <c r="H61" s="163"/>
    </row>
    <row r="62" spans="1:9" x14ac:dyDescent="0.2">
      <c r="A62" s="228" t="s">
        <v>51</v>
      </c>
      <c r="B62" s="228"/>
      <c r="C62" s="228"/>
      <c r="D62" s="228"/>
      <c r="E62" s="229">
        <f>SUM(G2:G61)</f>
        <v>2853400</v>
      </c>
      <c r="F62" s="230"/>
      <c r="G62" s="162"/>
      <c r="H62" s="162"/>
      <c r="I62" s="165"/>
    </row>
    <row r="63" spans="1:9" x14ac:dyDescent="0.2">
      <c r="G63" s="169"/>
      <c r="H63" s="167"/>
    </row>
  </sheetData>
  <mergeCells count="22">
    <mergeCell ref="A22:A30"/>
    <mergeCell ref="B22:B30"/>
    <mergeCell ref="G22:G30"/>
    <mergeCell ref="A31:A38"/>
    <mergeCell ref="B31:B38"/>
    <mergeCell ref="G31:G38"/>
    <mergeCell ref="A2:A12"/>
    <mergeCell ref="B2:B12"/>
    <mergeCell ref="H2:H12"/>
    <mergeCell ref="G2:G12"/>
    <mergeCell ref="A13:A21"/>
    <mergeCell ref="B13:B21"/>
    <mergeCell ref="H13:H21"/>
    <mergeCell ref="G13:G21"/>
    <mergeCell ref="A39:A43"/>
    <mergeCell ref="B39:B43"/>
    <mergeCell ref="G39:G43"/>
    <mergeCell ref="A62:D62"/>
    <mergeCell ref="E62:F62"/>
    <mergeCell ref="B44:B48"/>
    <mergeCell ref="A44:A48"/>
    <mergeCell ref="G44:G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310"/>
  <sheetViews>
    <sheetView zoomScale="125" zoomScaleNormal="90" workbookViewId="0">
      <pane xSplit="2" ySplit="1" topLeftCell="D194" activePane="bottomRight" state="frozen"/>
      <selection pane="topRight"/>
      <selection pane="bottomLeft"/>
      <selection pane="bottomRight" activeCell="B3" sqref="B2:B205"/>
    </sheetView>
  </sheetViews>
  <sheetFormatPr baseColWidth="10" defaultColWidth="9.1640625" defaultRowHeight="15" x14ac:dyDescent="0.2"/>
  <cols>
    <col min="1" max="1" width="17.5" style="10" customWidth="1"/>
    <col min="2" max="2" width="24.5" customWidth="1"/>
    <col min="3" max="3" width="7.1640625" style="9" bestFit="1" customWidth="1"/>
    <col min="4" max="4" width="15.83203125" customWidth="1"/>
    <col min="5" max="5" width="13.6640625" customWidth="1"/>
    <col min="6" max="6" width="12.1640625" bestFit="1" customWidth="1"/>
    <col min="7" max="8" width="13.1640625"/>
  </cols>
  <sheetData>
    <row r="1" spans="1:7" ht="20" customHeight="1" x14ac:dyDescent="0.2">
      <c r="A1" s="136" t="s">
        <v>0</v>
      </c>
      <c r="B1" s="137" t="s">
        <v>1</v>
      </c>
      <c r="C1" s="137" t="s">
        <v>2</v>
      </c>
      <c r="D1" s="137" t="s">
        <v>3</v>
      </c>
      <c r="E1" s="137" t="s">
        <v>4</v>
      </c>
      <c r="F1" s="146" t="s">
        <v>5</v>
      </c>
      <c r="G1" s="147">
        <f>SUM(F:F)</f>
        <v>15397000</v>
      </c>
    </row>
    <row r="2" spans="1:7" ht="14" customHeight="1" x14ac:dyDescent="0.2">
      <c r="A2" s="237">
        <v>46082</v>
      </c>
      <c r="B2" s="4" t="s">
        <v>6</v>
      </c>
      <c r="C2" s="24">
        <v>1</v>
      </c>
      <c r="D2" s="7">
        <v>40000</v>
      </c>
      <c r="E2" s="7">
        <f>D2*C2</f>
        <v>40000</v>
      </c>
      <c r="F2" s="234">
        <f>SUM(E2:E6)</f>
        <v>390000</v>
      </c>
    </row>
    <row r="3" spans="1:7" ht="14" customHeight="1" x14ac:dyDescent="0.2">
      <c r="A3" s="239"/>
      <c r="B3" s="4" t="s">
        <v>7</v>
      </c>
      <c r="C3" s="24">
        <v>1</v>
      </c>
      <c r="D3" s="7">
        <v>70000</v>
      </c>
      <c r="E3" s="7">
        <f>D3*C3</f>
        <v>70000</v>
      </c>
      <c r="F3" s="235"/>
    </row>
    <row r="4" spans="1:7" ht="14" customHeight="1" x14ac:dyDescent="0.2">
      <c r="A4" s="239"/>
      <c r="B4" s="4" t="s">
        <v>8</v>
      </c>
      <c r="C4" s="24">
        <v>2</v>
      </c>
      <c r="D4" s="7">
        <v>35000</v>
      </c>
      <c r="E4" s="7">
        <f>D4*C4</f>
        <v>70000</v>
      </c>
      <c r="F4" s="235"/>
    </row>
    <row r="5" spans="1:7" ht="14" customHeight="1" x14ac:dyDescent="0.2">
      <c r="A5" s="239"/>
      <c r="B5" s="4" t="s">
        <v>9</v>
      </c>
      <c r="C5" s="24">
        <v>3</v>
      </c>
      <c r="D5" s="7">
        <v>50000</v>
      </c>
      <c r="E5" s="7">
        <f>D5*C5</f>
        <v>150000</v>
      </c>
      <c r="F5" s="235"/>
    </row>
    <row r="6" spans="1:7" ht="14" customHeight="1" x14ac:dyDescent="0.2">
      <c r="A6" s="238"/>
      <c r="B6" s="4" t="s">
        <v>10</v>
      </c>
      <c r="C6" s="24">
        <v>3</v>
      </c>
      <c r="D6" s="7">
        <v>20000</v>
      </c>
      <c r="E6" s="7">
        <f>D6*C6</f>
        <v>60000</v>
      </c>
      <c r="F6" s="236"/>
    </row>
    <row r="7" spans="1:7" ht="14" customHeight="1" x14ac:dyDescent="0.2">
      <c r="A7" s="237">
        <v>46083</v>
      </c>
      <c r="B7" s="4" t="s">
        <v>11</v>
      </c>
      <c r="C7" s="24">
        <v>6</v>
      </c>
      <c r="D7" s="7">
        <v>10000</v>
      </c>
      <c r="E7" s="7">
        <f t="shared" ref="E7:E15" si="0">D7*C7</f>
        <v>60000</v>
      </c>
      <c r="F7" s="234">
        <f>SUM(E7:E15)</f>
        <v>631000</v>
      </c>
    </row>
    <row r="8" spans="1:7" ht="14" customHeight="1" x14ac:dyDescent="0.2">
      <c r="A8" s="239"/>
      <c r="B8" s="4" t="s">
        <v>7</v>
      </c>
      <c r="C8" s="24">
        <v>1</v>
      </c>
      <c r="D8" s="7">
        <v>70000</v>
      </c>
      <c r="E8" s="7">
        <f t="shared" si="0"/>
        <v>70000</v>
      </c>
      <c r="F8" s="235"/>
    </row>
    <row r="9" spans="1:7" ht="14" customHeight="1" x14ac:dyDescent="0.2">
      <c r="A9" s="239"/>
      <c r="B9" s="4" t="s">
        <v>8</v>
      </c>
      <c r="C9" s="24">
        <v>3</v>
      </c>
      <c r="D9" s="7">
        <v>35000</v>
      </c>
      <c r="E9" s="7">
        <f t="shared" si="0"/>
        <v>105000</v>
      </c>
      <c r="F9" s="235"/>
    </row>
    <row r="10" spans="1:7" ht="14" customHeight="1" x14ac:dyDescent="0.2">
      <c r="A10" s="239"/>
      <c r="B10" s="4" t="s">
        <v>12</v>
      </c>
      <c r="C10" s="24">
        <v>3.9550000000000001</v>
      </c>
      <c r="D10" s="7">
        <v>16000</v>
      </c>
      <c r="E10" s="7">
        <v>63000</v>
      </c>
      <c r="F10" s="235"/>
    </row>
    <row r="11" spans="1:7" ht="14" customHeight="1" x14ac:dyDescent="0.2">
      <c r="A11" s="239"/>
      <c r="B11" s="4" t="s">
        <v>13</v>
      </c>
      <c r="C11" s="24">
        <v>0.3</v>
      </c>
      <c r="D11" s="7">
        <v>20000</v>
      </c>
      <c r="E11" s="7">
        <f t="shared" si="0"/>
        <v>6000</v>
      </c>
      <c r="F11" s="235"/>
    </row>
    <row r="12" spans="1:7" ht="14" customHeight="1" x14ac:dyDescent="0.2">
      <c r="A12" s="239"/>
      <c r="B12" s="4" t="s">
        <v>14</v>
      </c>
      <c r="C12" s="24">
        <v>0.2</v>
      </c>
      <c r="D12" s="7">
        <v>70000</v>
      </c>
      <c r="E12" s="7">
        <f t="shared" si="0"/>
        <v>14000</v>
      </c>
      <c r="F12" s="235"/>
    </row>
    <row r="13" spans="1:7" ht="14" customHeight="1" x14ac:dyDescent="0.2">
      <c r="A13" s="239"/>
      <c r="B13" s="4" t="s">
        <v>15</v>
      </c>
      <c r="C13" s="24">
        <v>6</v>
      </c>
      <c r="D13" s="7">
        <v>24000</v>
      </c>
      <c r="E13" s="7">
        <f t="shared" si="0"/>
        <v>144000</v>
      </c>
      <c r="F13" s="235"/>
    </row>
    <row r="14" spans="1:7" ht="14" customHeight="1" x14ac:dyDescent="0.2">
      <c r="A14" s="239"/>
      <c r="B14" s="4" t="s">
        <v>16</v>
      </c>
      <c r="C14" s="24">
        <v>3</v>
      </c>
      <c r="D14" s="7">
        <v>40000</v>
      </c>
      <c r="E14" s="7">
        <f t="shared" si="0"/>
        <v>120000</v>
      </c>
      <c r="F14" s="235"/>
    </row>
    <row r="15" spans="1:7" ht="14" customHeight="1" x14ac:dyDescent="0.2">
      <c r="A15" s="238"/>
      <c r="B15" s="4" t="s">
        <v>17</v>
      </c>
      <c r="C15" s="24">
        <v>1</v>
      </c>
      <c r="D15" s="7">
        <v>49000</v>
      </c>
      <c r="E15" s="7">
        <f t="shared" si="0"/>
        <v>49000</v>
      </c>
      <c r="F15" s="236"/>
    </row>
    <row r="16" spans="1:7" ht="14" customHeight="1" x14ac:dyDescent="0.2">
      <c r="A16" s="237">
        <v>46084</v>
      </c>
      <c r="B16" s="4" t="s">
        <v>8</v>
      </c>
      <c r="C16" s="24">
        <v>5</v>
      </c>
      <c r="D16" s="7">
        <v>35000</v>
      </c>
      <c r="E16" s="7">
        <f t="shared" ref="E16:E28" si="1">D16*C16</f>
        <v>175000</v>
      </c>
      <c r="F16" s="234">
        <f>SUM(E16:E28)</f>
        <v>770000</v>
      </c>
    </row>
    <row r="17" spans="1:6" ht="14" customHeight="1" x14ac:dyDescent="0.2">
      <c r="A17" s="239"/>
      <c r="B17" s="4" t="s">
        <v>7</v>
      </c>
      <c r="C17" s="24">
        <v>2</v>
      </c>
      <c r="D17" s="7">
        <v>70000</v>
      </c>
      <c r="E17" s="7">
        <f t="shared" si="1"/>
        <v>140000</v>
      </c>
      <c r="F17" s="235"/>
    </row>
    <row r="18" spans="1:6" ht="14" customHeight="1" x14ac:dyDescent="0.2">
      <c r="A18" s="239"/>
      <c r="B18" s="4" t="s">
        <v>11</v>
      </c>
      <c r="C18" s="24">
        <v>2</v>
      </c>
      <c r="D18" s="7">
        <v>10000</v>
      </c>
      <c r="E18" s="7">
        <f t="shared" si="1"/>
        <v>20000</v>
      </c>
      <c r="F18" s="235"/>
    </row>
    <row r="19" spans="1:6" ht="14" customHeight="1" x14ac:dyDescent="0.2">
      <c r="A19" s="239"/>
      <c r="B19" s="4" t="s">
        <v>18</v>
      </c>
      <c r="C19" s="24">
        <v>0.5</v>
      </c>
      <c r="D19" s="7">
        <v>30000</v>
      </c>
      <c r="E19" s="7">
        <f t="shared" si="1"/>
        <v>15000</v>
      </c>
      <c r="F19" s="235"/>
    </row>
    <row r="20" spans="1:6" ht="14" customHeight="1" x14ac:dyDescent="0.2">
      <c r="A20" s="239"/>
      <c r="B20" s="4" t="s">
        <v>9</v>
      </c>
      <c r="C20" s="24">
        <v>1.1399999999999999</v>
      </c>
      <c r="D20" s="7">
        <v>50000</v>
      </c>
      <c r="E20" s="7">
        <f t="shared" si="1"/>
        <v>56999.999999999993</v>
      </c>
      <c r="F20" s="235"/>
    </row>
    <row r="21" spans="1:6" ht="14" customHeight="1" x14ac:dyDescent="0.2">
      <c r="A21" s="239"/>
      <c r="B21" s="4" t="s">
        <v>19</v>
      </c>
      <c r="C21" s="24">
        <v>0.64</v>
      </c>
      <c r="D21" s="7">
        <v>45000</v>
      </c>
      <c r="E21" s="7">
        <v>29000</v>
      </c>
      <c r="F21" s="235"/>
    </row>
    <row r="22" spans="1:6" ht="14" customHeight="1" x14ac:dyDescent="0.2">
      <c r="A22" s="239"/>
      <c r="B22" s="4" t="s">
        <v>20</v>
      </c>
      <c r="C22" s="24">
        <v>0.67</v>
      </c>
      <c r="D22" s="7">
        <v>40000</v>
      </c>
      <c r="E22" s="7">
        <v>27000</v>
      </c>
      <c r="F22" s="235"/>
    </row>
    <row r="23" spans="1:6" ht="14" customHeight="1" x14ac:dyDescent="0.2">
      <c r="A23" s="239"/>
      <c r="B23" s="4" t="s">
        <v>21</v>
      </c>
      <c r="C23" s="24">
        <v>0.3</v>
      </c>
      <c r="D23" s="7">
        <v>60000</v>
      </c>
      <c r="E23" s="7">
        <f t="shared" si="1"/>
        <v>18000</v>
      </c>
      <c r="F23" s="235"/>
    </row>
    <row r="24" spans="1:6" ht="14" customHeight="1" x14ac:dyDescent="0.2">
      <c r="A24" s="239"/>
      <c r="B24" s="4" t="s">
        <v>22</v>
      </c>
      <c r="C24" s="24">
        <v>0.3</v>
      </c>
      <c r="D24" s="7">
        <v>20000</v>
      </c>
      <c r="E24" s="7">
        <f t="shared" si="1"/>
        <v>6000</v>
      </c>
      <c r="F24" s="235"/>
    </row>
    <row r="25" spans="1:6" ht="14" customHeight="1" x14ac:dyDescent="0.2">
      <c r="A25" s="239"/>
      <c r="B25" s="4" t="s">
        <v>23</v>
      </c>
      <c r="C25" s="24">
        <v>0.5</v>
      </c>
      <c r="D25" s="7">
        <v>100000</v>
      </c>
      <c r="E25" s="7">
        <f t="shared" si="1"/>
        <v>50000</v>
      </c>
      <c r="F25" s="235"/>
    </row>
    <row r="26" spans="1:6" ht="14" customHeight="1" x14ac:dyDescent="0.2">
      <c r="A26" s="239"/>
      <c r="B26" s="4" t="s">
        <v>15</v>
      </c>
      <c r="C26" s="24">
        <v>5</v>
      </c>
      <c r="D26" s="7">
        <v>24000</v>
      </c>
      <c r="E26" s="7">
        <f t="shared" si="1"/>
        <v>120000</v>
      </c>
      <c r="F26" s="235"/>
    </row>
    <row r="27" spans="1:6" ht="14" customHeight="1" x14ac:dyDescent="0.2">
      <c r="A27" s="239"/>
      <c r="B27" s="4" t="s">
        <v>16</v>
      </c>
      <c r="C27" s="24">
        <v>2</v>
      </c>
      <c r="D27" s="7">
        <v>40000</v>
      </c>
      <c r="E27" s="7">
        <f t="shared" si="1"/>
        <v>80000</v>
      </c>
      <c r="F27" s="235"/>
    </row>
    <row r="28" spans="1:6" ht="14" customHeight="1" x14ac:dyDescent="0.2">
      <c r="A28" s="238"/>
      <c r="B28" s="4" t="s">
        <v>24</v>
      </c>
      <c r="C28" s="24">
        <v>1</v>
      </c>
      <c r="D28" s="7">
        <v>33000</v>
      </c>
      <c r="E28" s="7">
        <f t="shared" si="1"/>
        <v>33000</v>
      </c>
      <c r="F28" s="236"/>
    </row>
    <row r="29" spans="1:6" ht="14" customHeight="1" x14ac:dyDescent="0.2">
      <c r="A29" s="237">
        <v>46085</v>
      </c>
      <c r="B29" s="4" t="s">
        <v>8</v>
      </c>
      <c r="C29" s="24">
        <v>5</v>
      </c>
      <c r="D29" s="7">
        <v>35000</v>
      </c>
      <c r="E29" s="7">
        <f t="shared" ref="E29:E38" si="2">D29*C29</f>
        <v>175000</v>
      </c>
      <c r="F29" s="234">
        <f>SUM(E29:E38)</f>
        <v>879000</v>
      </c>
    </row>
    <row r="30" spans="1:6" ht="14" customHeight="1" x14ac:dyDescent="0.2">
      <c r="A30" s="239"/>
      <c r="B30" s="4" t="s">
        <v>7</v>
      </c>
      <c r="C30" s="24">
        <v>2.13</v>
      </c>
      <c r="D30" s="7">
        <v>70000</v>
      </c>
      <c r="E30" s="7">
        <v>149000</v>
      </c>
      <c r="F30" s="235"/>
    </row>
    <row r="31" spans="1:6" ht="14" customHeight="1" x14ac:dyDescent="0.2">
      <c r="A31" s="239"/>
      <c r="B31" s="4" t="s">
        <v>11</v>
      </c>
      <c r="C31" s="24">
        <v>4</v>
      </c>
      <c r="D31" s="7">
        <v>10000</v>
      </c>
      <c r="E31" s="7">
        <f t="shared" si="2"/>
        <v>40000</v>
      </c>
      <c r="F31" s="235"/>
    </row>
    <row r="32" spans="1:6" ht="14" customHeight="1" x14ac:dyDescent="0.2">
      <c r="A32" s="239"/>
      <c r="B32" s="4" t="s">
        <v>25</v>
      </c>
      <c r="C32" s="24">
        <v>2</v>
      </c>
      <c r="D32" s="7">
        <v>55000</v>
      </c>
      <c r="E32" s="7">
        <f t="shared" si="2"/>
        <v>110000</v>
      </c>
      <c r="F32" s="235"/>
    </row>
    <row r="33" spans="1:6" ht="14" customHeight="1" x14ac:dyDescent="0.2">
      <c r="A33" s="239"/>
      <c r="B33" s="4" t="s">
        <v>22</v>
      </c>
      <c r="C33" s="24">
        <v>0.3</v>
      </c>
      <c r="D33" s="7">
        <v>30000</v>
      </c>
      <c r="E33" s="7">
        <f t="shared" si="2"/>
        <v>9000</v>
      </c>
      <c r="F33" s="235"/>
    </row>
    <row r="34" spans="1:6" ht="14" customHeight="1" x14ac:dyDescent="0.2">
      <c r="A34" s="239"/>
      <c r="B34" s="4" t="s">
        <v>15</v>
      </c>
      <c r="C34" s="24">
        <v>5</v>
      </c>
      <c r="D34" s="7">
        <v>24000</v>
      </c>
      <c r="E34" s="7">
        <f t="shared" si="2"/>
        <v>120000</v>
      </c>
      <c r="F34" s="235"/>
    </row>
    <row r="35" spans="1:6" ht="14" customHeight="1" x14ac:dyDescent="0.2">
      <c r="A35" s="239"/>
      <c r="B35" s="4" t="s">
        <v>16</v>
      </c>
      <c r="C35" s="24">
        <v>2</v>
      </c>
      <c r="D35" s="7">
        <v>40000</v>
      </c>
      <c r="E35" s="7">
        <f t="shared" si="2"/>
        <v>80000</v>
      </c>
      <c r="F35" s="235"/>
    </row>
    <row r="36" spans="1:6" ht="14" customHeight="1" x14ac:dyDescent="0.2">
      <c r="A36" s="239"/>
      <c r="B36" s="4" t="s">
        <v>26</v>
      </c>
      <c r="C36" s="24">
        <v>1</v>
      </c>
      <c r="D36" s="7">
        <v>95000</v>
      </c>
      <c r="E36" s="7">
        <f t="shared" si="2"/>
        <v>95000</v>
      </c>
      <c r="F36" s="235"/>
    </row>
    <row r="37" spans="1:6" ht="14" customHeight="1" x14ac:dyDescent="0.2">
      <c r="A37" s="239"/>
      <c r="B37" s="4" t="s">
        <v>20</v>
      </c>
      <c r="C37" s="24">
        <v>0.65</v>
      </c>
      <c r="D37" s="7">
        <v>40000</v>
      </c>
      <c r="E37" s="7">
        <f t="shared" si="2"/>
        <v>26000</v>
      </c>
      <c r="F37" s="235"/>
    </row>
    <row r="38" spans="1:6" ht="14" customHeight="1" x14ac:dyDescent="0.2">
      <c r="A38" s="238"/>
      <c r="B38" s="4" t="s">
        <v>27</v>
      </c>
      <c r="C38" s="24">
        <v>1</v>
      </c>
      <c r="D38" s="7">
        <v>75000</v>
      </c>
      <c r="E38" s="7">
        <f t="shared" si="2"/>
        <v>75000</v>
      </c>
      <c r="F38" s="236"/>
    </row>
    <row r="39" spans="1:6" ht="14" customHeight="1" x14ac:dyDescent="0.2">
      <c r="A39" s="237">
        <v>46086</v>
      </c>
      <c r="B39" s="4" t="s">
        <v>8</v>
      </c>
      <c r="C39" s="24">
        <v>4</v>
      </c>
      <c r="D39" s="7">
        <v>35000</v>
      </c>
      <c r="E39" s="7">
        <f t="shared" ref="E39:E55" si="3">D39*C39</f>
        <v>140000</v>
      </c>
      <c r="F39" s="234">
        <f>SUM(E39:E50)</f>
        <v>759000</v>
      </c>
    </row>
    <row r="40" spans="1:6" ht="14" customHeight="1" x14ac:dyDescent="0.2">
      <c r="A40" s="239"/>
      <c r="B40" s="4" t="s">
        <v>11</v>
      </c>
      <c r="C40" s="24">
        <v>6</v>
      </c>
      <c r="D40" s="7">
        <v>10000</v>
      </c>
      <c r="E40" s="7">
        <f t="shared" si="3"/>
        <v>60000</v>
      </c>
      <c r="F40" s="235"/>
    </row>
    <row r="41" spans="1:6" ht="14" customHeight="1" x14ac:dyDescent="0.2">
      <c r="A41" s="239"/>
      <c r="B41" s="4" t="s">
        <v>7</v>
      </c>
      <c r="C41" s="24">
        <v>1</v>
      </c>
      <c r="D41" s="7">
        <v>70000</v>
      </c>
      <c r="E41" s="7">
        <f t="shared" si="3"/>
        <v>70000</v>
      </c>
      <c r="F41" s="235"/>
    </row>
    <row r="42" spans="1:6" ht="14" customHeight="1" x14ac:dyDescent="0.2">
      <c r="A42" s="239"/>
      <c r="B42" s="4" t="s">
        <v>13</v>
      </c>
      <c r="C42" s="24">
        <v>0.3</v>
      </c>
      <c r="D42" s="7">
        <v>20000</v>
      </c>
      <c r="E42" s="7">
        <f t="shared" si="3"/>
        <v>6000</v>
      </c>
      <c r="F42" s="235"/>
    </row>
    <row r="43" spans="1:6" ht="14" customHeight="1" x14ac:dyDescent="0.2">
      <c r="A43" s="239"/>
      <c r="B43" s="4" t="s">
        <v>23</v>
      </c>
      <c r="C43" s="24">
        <v>1.25</v>
      </c>
      <c r="D43" s="7">
        <v>100000</v>
      </c>
      <c r="E43" s="7">
        <f t="shared" si="3"/>
        <v>125000</v>
      </c>
      <c r="F43" s="235"/>
    </row>
    <row r="44" spans="1:6" ht="14" customHeight="1" x14ac:dyDescent="0.2">
      <c r="A44" s="239"/>
      <c r="B44" s="4" t="s">
        <v>28</v>
      </c>
      <c r="C44" s="24">
        <v>16</v>
      </c>
      <c r="D44" s="7">
        <v>2000</v>
      </c>
      <c r="E44" s="7">
        <f t="shared" si="3"/>
        <v>32000</v>
      </c>
      <c r="F44" s="235"/>
    </row>
    <row r="45" spans="1:6" ht="14" customHeight="1" x14ac:dyDescent="0.2">
      <c r="A45" s="239"/>
      <c r="B45" s="4" t="s">
        <v>12</v>
      </c>
      <c r="C45" s="24">
        <v>4.125</v>
      </c>
      <c r="D45" s="7">
        <v>16000</v>
      </c>
      <c r="E45" s="7">
        <f t="shared" si="3"/>
        <v>66000</v>
      </c>
      <c r="F45" s="235"/>
    </row>
    <row r="46" spans="1:6" ht="14" customHeight="1" x14ac:dyDescent="0.2">
      <c r="A46" s="239"/>
      <c r="B46" s="4" t="s">
        <v>22</v>
      </c>
      <c r="C46" s="24">
        <v>0.5</v>
      </c>
      <c r="D46" s="7">
        <v>30000</v>
      </c>
      <c r="E46" s="7">
        <f t="shared" si="3"/>
        <v>15000</v>
      </c>
      <c r="F46" s="235"/>
    </row>
    <row r="47" spans="1:6" ht="14" customHeight="1" x14ac:dyDescent="0.2">
      <c r="A47" s="239"/>
      <c r="B47" s="4" t="s">
        <v>15</v>
      </c>
      <c r="C47" s="24">
        <v>4</v>
      </c>
      <c r="D47" s="7">
        <v>24000</v>
      </c>
      <c r="E47" s="7">
        <f t="shared" si="3"/>
        <v>96000</v>
      </c>
      <c r="F47" s="235"/>
    </row>
    <row r="48" spans="1:6" ht="14" customHeight="1" x14ac:dyDescent="0.2">
      <c r="A48" s="239"/>
      <c r="B48" s="4" t="s">
        <v>16</v>
      </c>
      <c r="C48" s="24">
        <v>1</v>
      </c>
      <c r="D48" s="7">
        <v>40000</v>
      </c>
      <c r="E48" s="7">
        <f t="shared" si="3"/>
        <v>40000</v>
      </c>
      <c r="F48" s="235"/>
    </row>
    <row r="49" spans="1:6" ht="14" customHeight="1" x14ac:dyDescent="0.2">
      <c r="A49" s="239"/>
      <c r="B49" s="4" t="s">
        <v>17</v>
      </c>
      <c r="C49" s="24">
        <v>1</v>
      </c>
      <c r="D49" s="7">
        <v>49000</v>
      </c>
      <c r="E49" s="7">
        <f t="shared" si="3"/>
        <v>49000</v>
      </c>
      <c r="F49" s="235"/>
    </row>
    <row r="50" spans="1:6" ht="14" customHeight="1" x14ac:dyDescent="0.2">
      <c r="A50" s="238"/>
      <c r="B50" s="4" t="s">
        <v>10</v>
      </c>
      <c r="C50" s="24">
        <v>3</v>
      </c>
      <c r="D50" s="7">
        <v>20000</v>
      </c>
      <c r="E50" s="7">
        <f t="shared" si="3"/>
        <v>60000</v>
      </c>
      <c r="F50" s="236"/>
    </row>
    <row r="51" spans="1:6" ht="14" customHeight="1" x14ac:dyDescent="0.2">
      <c r="A51" s="239">
        <v>46087</v>
      </c>
      <c r="B51" s="4" t="s">
        <v>29</v>
      </c>
      <c r="C51" s="24">
        <v>0.2</v>
      </c>
      <c r="D51" s="7">
        <v>35000</v>
      </c>
      <c r="E51" s="7">
        <f t="shared" si="3"/>
        <v>7000</v>
      </c>
      <c r="F51" s="235">
        <f>SUM(E51:E55)</f>
        <v>159000</v>
      </c>
    </row>
    <row r="52" spans="1:6" ht="14" customHeight="1" x14ac:dyDescent="0.2">
      <c r="A52" s="239"/>
      <c r="B52" s="4" t="s">
        <v>18</v>
      </c>
      <c r="C52" s="24">
        <v>2</v>
      </c>
      <c r="D52" s="7">
        <v>30000</v>
      </c>
      <c r="E52" s="7">
        <f t="shared" si="3"/>
        <v>60000</v>
      </c>
      <c r="F52" s="235"/>
    </row>
    <row r="53" spans="1:6" x14ac:dyDescent="0.2">
      <c r="A53" s="239"/>
      <c r="B53" s="4" t="s">
        <v>13</v>
      </c>
      <c r="C53" s="24">
        <v>0.2</v>
      </c>
      <c r="D53" s="7">
        <v>20000</v>
      </c>
      <c r="E53" s="7">
        <f t="shared" si="3"/>
        <v>4000</v>
      </c>
      <c r="F53" s="235"/>
    </row>
    <row r="54" spans="1:6" x14ac:dyDescent="0.2">
      <c r="A54" s="239"/>
      <c r="B54" s="4" t="s">
        <v>15</v>
      </c>
      <c r="C54" s="24">
        <v>2</v>
      </c>
      <c r="D54" s="7">
        <v>24000</v>
      </c>
      <c r="E54" s="7">
        <f t="shared" si="3"/>
        <v>48000</v>
      </c>
      <c r="F54" s="235"/>
    </row>
    <row r="55" spans="1:6" x14ac:dyDescent="0.2">
      <c r="A55" s="238"/>
      <c r="B55" s="4" t="s">
        <v>30</v>
      </c>
      <c r="C55" s="24">
        <v>1</v>
      </c>
      <c r="D55" s="7">
        <v>40000</v>
      </c>
      <c r="E55" s="7">
        <f t="shared" si="3"/>
        <v>40000</v>
      </c>
      <c r="F55" s="236"/>
    </row>
    <row r="56" spans="1:6" x14ac:dyDescent="0.2">
      <c r="A56" s="239">
        <v>46088</v>
      </c>
      <c r="B56" s="4" t="s">
        <v>11</v>
      </c>
      <c r="C56" s="24">
        <v>6</v>
      </c>
      <c r="D56" s="7">
        <v>10000</v>
      </c>
      <c r="E56" s="7">
        <f t="shared" ref="E56:E67" si="4">D56*C56</f>
        <v>60000</v>
      </c>
      <c r="F56" s="235">
        <f>SUM(E56:E67)</f>
        <v>599000</v>
      </c>
    </row>
    <row r="57" spans="1:6" x14ac:dyDescent="0.2">
      <c r="A57" s="239"/>
      <c r="B57" s="4" t="s">
        <v>7</v>
      </c>
      <c r="C57" s="24">
        <v>1</v>
      </c>
      <c r="D57" s="7">
        <v>70000</v>
      </c>
      <c r="E57" s="7">
        <f t="shared" si="4"/>
        <v>70000</v>
      </c>
      <c r="F57" s="235"/>
    </row>
    <row r="58" spans="1:6" x14ac:dyDescent="0.2">
      <c r="A58" s="239"/>
      <c r="B58" s="4" t="s">
        <v>8</v>
      </c>
      <c r="C58" s="24">
        <v>3</v>
      </c>
      <c r="D58" s="7">
        <v>35000</v>
      </c>
      <c r="E58" s="7">
        <f t="shared" si="4"/>
        <v>105000</v>
      </c>
      <c r="F58" s="235"/>
    </row>
    <row r="59" spans="1:6" x14ac:dyDescent="0.2">
      <c r="A59" s="239"/>
      <c r="B59" s="4" t="s">
        <v>19</v>
      </c>
      <c r="C59" s="24">
        <v>1</v>
      </c>
      <c r="D59" s="7">
        <v>45000</v>
      </c>
      <c r="E59" s="7">
        <f t="shared" si="4"/>
        <v>45000</v>
      </c>
      <c r="F59" s="235"/>
    </row>
    <row r="60" spans="1:6" x14ac:dyDescent="0.2">
      <c r="A60" s="239"/>
      <c r="B60" s="4" t="s">
        <v>13</v>
      </c>
      <c r="C60" s="24">
        <v>0.2</v>
      </c>
      <c r="D60" s="7">
        <v>20000</v>
      </c>
      <c r="E60" s="7">
        <f t="shared" si="4"/>
        <v>4000</v>
      </c>
      <c r="F60" s="235"/>
    </row>
    <row r="61" spans="1:6" x14ac:dyDescent="0.2">
      <c r="A61" s="239"/>
      <c r="B61" s="4" t="s">
        <v>22</v>
      </c>
      <c r="C61" s="24">
        <v>0.5</v>
      </c>
      <c r="D61" s="7">
        <v>30000</v>
      </c>
      <c r="E61" s="7">
        <f t="shared" si="4"/>
        <v>15000</v>
      </c>
      <c r="F61" s="235"/>
    </row>
    <row r="62" spans="1:6" x14ac:dyDescent="0.2">
      <c r="A62" s="239"/>
      <c r="B62" s="4" t="s">
        <v>31</v>
      </c>
      <c r="C62" s="24">
        <v>0.2</v>
      </c>
      <c r="D62" s="7">
        <v>120000</v>
      </c>
      <c r="E62" s="7">
        <f t="shared" si="4"/>
        <v>24000</v>
      </c>
      <c r="F62" s="235"/>
    </row>
    <row r="63" spans="1:6" x14ac:dyDescent="0.2">
      <c r="A63" s="239"/>
      <c r="B63" s="4" t="s">
        <v>15</v>
      </c>
      <c r="C63" s="24">
        <v>3</v>
      </c>
      <c r="D63" s="7">
        <v>24000</v>
      </c>
      <c r="E63" s="7">
        <f t="shared" si="4"/>
        <v>72000</v>
      </c>
      <c r="F63" s="235"/>
    </row>
    <row r="64" spans="1:6" x14ac:dyDescent="0.2">
      <c r="A64" s="239"/>
      <c r="B64" s="4" t="s">
        <v>17</v>
      </c>
      <c r="C64" s="24">
        <v>1</v>
      </c>
      <c r="D64" s="7">
        <v>49000</v>
      </c>
      <c r="E64" s="7">
        <f t="shared" si="4"/>
        <v>49000</v>
      </c>
      <c r="F64" s="235"/>
    </row>
    <row r="65" spans="1:6" x14ac:dyDescent="0.2">
      <c r="A65" s="239"/>
      <c r="B65" s="4" t="s">
        <v>30</v>
      </c>
      <c r="C65" s="24">
        <v>1</v>
      </c>
      <c r="D65" s="7">
        <v>40000</v>
      </c>
      <c r="E65" s="7">
        <f t="shared" si="4"/>
        <v>40000</v>
      </c>
      <c r="F65" s="235"/>
    </row>
    <row r="66" spans="1:6" x14ac:dyDescent="0.2">
      <c r="A66" s="239"/>
      <c r="B66" s="4" t="s">
        <v>32</v>
      </c>
      <c r="C66" s="24">
        <v>1</v>
      </c>
      <c r="D66" s="7">
        <v>45000</v>
      </c>
      <c r="E66" s="7">
        <f t="shared" si="4"/>
        <v>45000</v>
      </c>
      <c r="F66" s="235"/>
    </row>
    <row r="67" spans="1:6" x14ac:dyDescent="0.2">
      <c r="A67" s="238"/>
      <c r="B67" s="4" t="s">
        <v>24</v>
      </c>
      <c r="C67" s="24">
        <v>2</v>
      </c>
      <c r="D67" s="7">
        <v>35000</v>
      </c>
      <c r="E67" s="7">
        <f t="shared" si="4"/>
        <v>70000</v>
      </c>
      <c r="F67" s="236"/>
    </row>
    <row r="68" spans="1:6" x14ac:dyDescent="0.2">
      <c r="A68" s="239">
        <v>46089</v>
      </c>
      <c r="B68" s="4" t="s">
        <v>11</v>
      </c>
      <c r="C68" s="24">
        <v>6</v>
      </c>
      <c r="D68" s="7">
        <v>10000</v>
      </c>
      <c r="E68" s="7">
        <f t="shared" ref="E68:E78" si="5">D68*C68</f>
        <v>60000</v>
      </c>
      <c r="F68" s="235">
        <f>SUM(E68:E78)</f>
        <v>896000</v>
      </c>
    </row>
    <row r="69" spans="1:6" x14ac:dyDescent="0.2">
      <c r="A69" s="239"/>
      <c r="B69" s="4" t="s">
        <v>8</v>
      </c>
      <c r="C69" s="24">
        <v>5</v>
      </c>
      <c r="D69" s="7">
        <v>35000</v>
      </c>
      <c r="E69" s="7">
        <f t="shared" si="5"/>
        <v>175000</v>
      </c>
      <c r="F69" s="235"/>
    </row>
    <row r="70" spans="1:6" x14ac:dyDescent="0.2">
      <c r="A70" s="239"/>
      <c r="B70" s="4" t="s">
        <v>7</v>
      </c>
      <c r="C70" s="24">
        <v>2</v>
      </c>
      <c r="D70" s="7">
        <v>70000</v>
      </c>
      <c r="E70" s="7">
        <f t="shared" si="5"/>
        <v>140000</v>
      </c>
      <c r="F70" s="235"/>
    </row>
    <row r="71" spans="1:6" x14ac:dyDescent="0.2">
      <c r="A71" s="239"/>
      <c r="B71" s="4" t="s">
        <v>25</v>
      </c>
      <c r="C71" s="24">
        <v>2.1</v>
      </c>
      <c r="D71" s="7">
        <v>60000</v>
      </c>
      <c r="E71" s="7">
        <f t="shared" si="5"/>
        <v>126000</v>
      </c>
      <c r="F71" s="235"/>
    </row>
    <row r="72" spans="1:6" x14ac:dyDescent="0.2">
      <c r="A72" s="239"/>
      <c r="B72" s="4" t="s">
        <v>12</v>
      </c>
      <c r="C72" s="24">
        <v>3.68</v>
      </c>
      <c r="D72" s="7">
        <v>16000</v>
      </c>
      <c r="E72" s="7">
        <v>59000</v>
      </c>
      <c r="F72" s="235"/>
    </row>
    <row r="73" spans="1:6" x14ac:dyDescent="0.2">
      <c r="A73" s="239"/>
      <c r="B73" s="4" t="s">
        <v>14</v>
      </c>
      <c r="C73" s="24">
        <v>0.3</v>
      </c>
      <c r="D73" s="7">
        <v>80000</v>
      </c>
      <c r="E73" s="7">
        <f t="shared" si="5"/>
        <v>24000</v>
      </c>
      <c r="F73" s="235"/>
    </row>
    <row r="74" spans="1:6" x14ac:dyDescent="0.2">
      <c r="A74" s="239"/>
      <c r="B74" s="4" t="s">
        <v>9</v>
      </c>
      <c r="C74" s="24">
        <v>1</v>
      </c>
      <c r="D74" s="7">
        <v>45000</v>
      </c>
      <c r="E74" s="7">
        <f t="shared" si="5"/>
        <v>45000</v>
      </c>
      <c r="F74" s="235"/>
    </row>
    <row r="75" spans="1:6" x14ac:dyDescent="0.2">
      <c r="A75" s="239"/>
      <c r="B75" s="4" t="s">
        <v>23</v>
      </c>
      <c r="C75" s="24">
        <v>0.25</v>
      </c>
      <c r="D75" s="7">
        <v>100000</v>
      </c>
      <c r="E75" s="7">
        <f t="shared" si="5"/>
        <v>25000</v>
      </c>
      <c r="F75" s="235"/>
    </row>
    <row r="76" spans="1:6" x14ac:dyDescent="0.2">
      <c r="A76" s="239"/>
      <c r="B76" s="4" t="s">
        <v>33</v>
      </c>
      <c r="C76" s="24">
        <v>5</v>
      </c>
      <c r="D76" s="7">
        <v>18000</v>
      </c>
      <c r="E76" s="7">
        <f t="shared" si="5"/>
        <v>90000</v>
      </c>
      <c r="F76" s="235"/>
    </row>
    <row r="77" spans="1:6" x14ac:dyDescent="0.2">
      <c r="A77" s="239"/>
      <c r="B77" s="4" t="s">
        <v>16</v>
      </c>
      <c r="C77" s="24">
        <v>2</v>
      </c>
      <c r="D77" s="7">
        <v>40000</v>
      </c>
      <c r="E77" s="7">
        <f t="shared" si="5"/>
        <v>80000</v>
      </c>
      <c r="F77" s="235"/>
    </row>
    <row r="78" spans="1:6" x14ac:dyDescent="0.2">
      <c r="A78" s="238"/>
      <c r="B78" s="4" t="s">
        <v>15</v>
      </c>
      <c r="C78" s="24">
        <v>3</v>
      </c>
      <c r="D78" s="7">
        <v>24000</v>
      </c>
      <c r="E78" s="7">
        <f t="shared" si="5"/>
        <v>72000</v>
      </c>
      <c r="F78" s="236"/>
    </row>
    <row r="79" spans="1:6" x14ac:dyDescent="0.2">
      <c r="A79" s="237">
        <v>46090</v>
      </c>
      <c r="B79" s="4" t="s">
        <v>11</v>
      </c>
      <c r="C79" s="24">
        <v>6</v>
      </c>
      <c r="D79" s="7">
        <v>10000</v>
      </c>
      <c r="E79" s="7">
        <f t="shared" ref="E79:E87" si="6">D79*C79</f>
        <v>60000</v>
      </c>
      <c r="F79" s="234">
        <f>SUM(E79:E87)</f>
        <v>398000</v>
      </c>
    </row>
    <row r="80" spans="1:6" x14ac:dyDescent="0.2">
      <c r="A80" s="239"/>
      <c r="B80" s="4" t="s">
        <v>8</v>
      </c>
      <c r="C80" s="24">
        <v>4</v>
      </c>
      <c r="D80" s="7">
        <v>35000</v>
      </c>
      <c r="E80" s="7">
        <f t="shared" si="6"/>
        <v>140000</v>
      </c>
      <c r="F80" s="235"/>
    </row>
    <row r="81" spans="1:6" x14ac:dyDescent="0.2">
      <c r="A81" s="239"/>
      <c r="B81" s="4" t="s">
        <v>7</v>
      </c>
      <c r="C81" s="24">
        <v>1</v>
      </c>
      <c r="D81" s="7">
        <v>70000</v>
      </c>
      <c r="E81" s="7">
        <f t="shared" si="6"/>
        <v>70000</v>
      </c>
      <c r="F81" s="235"/>
    </row>
    <row r="82" spans="1:6" x14ac:dyDescent="0.2">
      <c r="A82" s="239"/>
      <c r="B82" s="4" t="s">
        <v>34</v>
      </c>
      <c r="C82" s="24">
        <v>1</v>
      </c>
      <c r="D82" s="7">
        <v>15000</v>
      </c>
      <c r="E82" s="7">
        <f t="shared" si="6"/>
        <v>15000</v>
      </c>
      <c r="F82" s="235"/>
    </row>
    <row r="83" spans="1:6" x14ac:dyDescent="0.2">
      <c r="A83" s="239"/>
      <c r="B83" s="4" t="s">
        <v>13</v>
      </c>
      <c r="C83" s="24">
        <v>0.3</v>
      </c>
      <c r="D83" s="7">
        <v>20000</v>
      </c>
      <c r="E83" s="7">
        <f t="shared" si="6"/>
        <v>6000</v>
      </c>
      <c r="F83" s="235"/>
    </row>
    <row r="84" spans="1:6" x14ac:dyDescent="0.2">
      <c r="A84" s="239"/>
      <c r="B84" s="4" t="s">
        <v>22</v>
      </c>
      <c r="C84" s="24">
        <v>0.3</v>
      </c>
      <c r="D84" s="7">
        <v>30000</v>
      </c>
      <c r="E84" s="7">
        <f t="shared" si="6"/>
        <v>9000</v>
      </c>
      <c r="F84" s="235"/>
    </row>
    <row r="85" spans="1:6" x14ac:dyDescent="0.2">
      <c r="A85" s="239"/>
      <c r="B85" s="4" t="s">
        <v>23</v>
      </c>
      <c r="C85" s="24">
        <v>0.25</v>
      </c>
      <c r="D85" s="7">
        <v>100000</v>
      </c>
      <c r="E85" s="7">
        <f t="shared" si="6"/>
        <v>25000</v>
      </c>
      <c r="F85" s="235"/>
    </row>
    <row r="86" spans="1:6" x14ac:dyDescent="0.2">
      <c r="A86" s="239"/>
      <c r="B86" s="4" t="s">
        <v>15</v>
      </c>
      <c r="C86" s="24">
        <v>2</v>
      </c>
      <c r="D86" s="7">
        <v>24000</v>
      </c>
      <c r="E86" s="7">
        <f t="shared" si="6"/>
        <v>48000</v>
      </c>
      <c r="F86" s="235"/>
    </row>
    <row r="87" spans="1:6" x14ac:dyDescent="0.2">
      <c r="A87" s="238"/>
      <c r="B87" s="4" t="s">
        <v>35</v>
      </c>
      <c r="C87" s="24">
        <v>1</v>
      </c>
      <c r="D87" s="7">
        <v>25000</v>
      </c>
      <c r="E87" s="7">
        <f t="shared" si="6"/>
        <v>25000</v>
      </c>
      <c r="F87" s="235"/>
    </row>
    <row r="88" spans="1:6" x14ac:dyDescent="0.2">
      <c r="A88" s="237">
        <v>46091</v>
      </c>
      <c r="B88" s="4" t="s">
        <v>11</v>
      </c>
      <c r="C88" s="24">
        <v>2</v>
      </c>
      <c r="D88" s="7">
        <v>10000</v>
      </c>
      <c r="E88" s="7">
        <f t="shared" ref="E88:E95" si="7">D88*C88</f>
        <v>20000</v>
      </c>
      <c r="F88" s="234">
        <f>SUM(E88:E95)</f>
        <v>166000</v>
      </c>
    </row>
    <row r="89" spans="1:6" x14ac:dyDescent="0.2">
      <c r="A89" s="239"/>
      <c r="B89" s="4" t="s">
        <v>18</v>
      </c>
      <c r="C89" s="24">
        <v>0.5</v>
      </c>
      <c r="D89" s="7">
        <v>30000</v>
      </c>
      <c r="E89" s="7">
        <f t="shared" si="7"/>
        <v>15000</v>
      </c>
      <c r="F89" s="235"/>
    </row>
    <row r="90" spans="1:6" x14ac:dyDescent="0.2">
      <c r="A90" s="239"/>
      <c r="B90" s="4" t="s">
        <v>34</v>
      </c>
      <c r="C90" s="24">
        <v>0.5</v>
      </c>
      <c r="D90" s="7">
        <v>15000</v>
      </c>
      <c r="E90" s="7">
        <v>8000</v>
      </c>
      <c r="F90" s="235"/>
    </row>
    <row r="91" spans="1:6" x14ac:dyDescent="0.2">
      <c r="A91" s="239"/>
      <c r="B91" s="4" t="s">
        <v>13</v>
      </c>
      <c r="C91" s="24">
        <v>0.3</v>
      </c>
      <c r="D91" s="7">
        <v>20000</v>
      </c>
      <c r="E91" s="7">
        <f t="shared" si="7"/>
        <v>6000</v>
      </c>
      <c r="F91" s="235"/>
    </row>
    <row r="92" spans="1:6" x14ac:dyDescent="0.2">
      <c r="A92" s="239"/>
      <c r="B92" s="4" t="s">
        <v>22</v>
      </c>
      <c r="C92" s="24">
        <v>0.3</v>
      </c>
      <c r="D92" s="7">
        <v>30000</v>
      </c>
      <c r="E92" s="7">
        <f t="shared" si="7"/>
        <v>9000</v>
      </c>
      <c r="F92" s="235"/>
    </row>
    <row r="93" spans="1:6" x14ac:dyDescent="0.2">
      <c r="A93" s="239"/>
      <c r="B93" s="4" t="s">
        <v>15</v>
      </c>
      <c r="C93" s="24">
        <v>2</v>
      </c>
      <c r="D93" s="7">
        <v>24000</v>
      </c>
      <c r="E93" s="7">
        <f t="shared" si="7"/>
        <v>48000</v>
      </c>
      <c r="F93" s="235"/>
    </row>
    <row r="94" spans="1:6" x14ac:dyDescent="0.2">
      <c r="A94" s="239"/>
      <c r="B94" s="4" t="s">
        <v>16</v>
      </c>
      <c r="C94" s="24">
        <v>1</v>
      </c>
      <c r="D94" s="7">
        <v>40000</v>
      </c>
      <c r="E94" s="7">
        <f t="shared" si="7"/>
        <v>40000</v>
      </c>
      <c r="F94" s="235"/>
    </row>
    <row r="95" spans="1:6" x14ac:dyDescent="0.2">
      <c r="A95" s="238"/>
      <c r="B95" s="4" t="s">
        <v>10</v>
      </c>
      <c r="C95" s="24">
        <v>1</v>
      </c>
      <c r="D95" s="7">
        <v>20000</v>
      </c>
      <c r="E95" s="7">
        <f t="shared" si="7"/>
        <v>20000</v>
      </c>
      <c r="F95" s="235"/>
    </row>
    <row r="96" spans="1:6" x14ac:dyDescent="0.2">
      <c r="A96" s="239">
        <v>46092</v>
      </c>
      <c r="B96" s="4" t="s">
        <v>11</v>
      </c>
      <c r="C96" s="24">
        <v>5</v>
      </c>
      <c r="D96" s="7">
        <v>10000</v>
      </c>
      <c r="E96" s="7">
        <f t="shared" ref="E96:E105" si="8">D96*C96</f>
        <v>50000</v>
      </c>
      <c r="F96" s="240">
        <f>SUM(E96:E105)</f>
        <v>692000</v>
      </c>
    </row>
    <row r="97" spans="1:6" x14ac:dyDescent="0.2">
      <c r="A97" s="239"/>
      <c r="B97" s="4" t="s">
        <v>8</v>
      </c>
      <c r="C97" s="24">
        <v>4</v>
      </c>
      <c r="D97" s="7">
        <v>35000</v>
      </c>
      <c r="E97" s="7">
        <f t="shared" si="8"/>
        <v>140000</v>
      </c>
      <c r="F97" s="240"/>
    </row>
    <row r="98" spans="1:6" x14ac:dyDescent="0.2">
      <c r="A98" s="239"/>
      <c r="B98" s="4" t="s">
        <v>7</v>
      </c>
      <c r="C98" s="24">
        <v>2</v>
      </c>
      <c r="D98" s="7">
        <v>70000</v>
      </c>
      <c r="E98" s="7">
        <f t="shared" si="8"/>
        <v>140000</v>
      </c>
      <c r="F98" s="240"/>
    </row>
    <row r="99" spans="1:6" x14ac:dyDescent="0.2">
      <c r="A99" s="239"/>
      <c r="B99" s="4" t="s">
        <v>34</v>
      </c>
      <c r="C99" s="24">
        <v>0.7</v>
      </c>
      <c r="D99" s="7">
        <v>15000</v>
      </c>
      <c r="E99" s="7">
        <v>11000</v>
      </c>
      <c r="F99" s="240"/>
    </row>
    <row r="100" spans="1:6" x14ac:dyDescent="0.2">
      <c r="A100" s="239"/>
      <c r="B100" s="4" t="s">
        <v>9</v>
      </c>
      <c r="C100" s="24">
        <v>1</v>
      </c>
      <c r="D100" s="7">
        <v>50000</v>
      </c>
      <c r="E100" s="7">
        <f t="shared" si="8"/>
        <v>50000</v>
      </c>
      <c r="F100" s="240"/>
    </row>
    <row r="101" spans="1:6" x14ac:dyDescent="0.2">
      <c r="A101" s="239"/>
      <c r="B101" s="4" t="s">
        <v>12</v>
      </c>
      <c r="C101" s="24">
        <v>4.18</v>
      </c>
      <c r="D101" s="7">
        <v>16000</v>
      </c>
      <c r="E101" s="7">
        <v>67000</v>
      </c>
      <c r="F101" s="240"/>
    </row>
    <row r="102" spans="1:6" x14ac:dyDescent="0.2">
      <c r="A102" s="239"/>
      <c r="B102" s="4" t="s">
        <v>23</v>
      </c>
      <c r="C102" s="24">
        <v>0.25</v>
      </c>
      <c r="D102" s="7">
        <v>100000</v>
      </c>
      <c r="E102" s="7">
        <f t="shared" si="8"/>
        <v>25000</v>
      </c>
      <c r="F102" s="240"/>
    </row>
    <row r="103" spans="1:6" x14ac:dyDescent="0.2">
      <c r="A103" s="239"/>
      <c r="B103" s="4" t="s">
        <v>15</v>
      </c>
      <c r="C103" s="24">
        <v>5</v>
      </c>
      <c r="D103" s="7">
        <v>24000</v>
      </c>
      <c r="E103" s="7">
        <f t="shared" si="8"/>
        <v>120000</v>
      </c>
      <c r="F103" s="240"/>
    </row>
    <row r="104" spans="1:6" x14ac:dyDescent="0.2">
      <c r="A104" s="239"/>
      <c r="B104" s="4" t="s">
        <v>16</v>
      </c>
      <c r="C104" s="24">
        <v>1</v>
      </c>
      <c r="D104" s="7">
        <v>40000</v>
      </c>
      <c r="E104" s="7">
        <f t="shared" si="8"/>
        <v>40000</v>
      </c>
      <c r="F104" s="240"/>
    </row>
    <row r="105" spans="1:6" x14ac:dyDescent="0.2">
      <c r="A105" s="238"/>
      <c r="B105" s="4" t="s">
        <v>17</v>
      </c>
      <c r="C105" s="24">
        <v>1</v>
      </c>
      <c r="D105" s="7">
        <v>49000</v>
      </c>
      <c r="E105" s="7">
        <f t="shared" si="8"/>
        <v>49000</v>
      </c>
      <c r="F105" s="240"/>
    </row>
    <row r="106" spans="1:6" x14ac:dyDescent="0.2">
      <c r="A106" s="239">
        <v>46093</v>
      </c>
      <c r="B106" s="4" t="s">
        <v>11</v>
      </c>
      <c r="C106" s="24">
        <v>2</v>
      </c>
      <c r="D106" s="7">
        <v>10000</v>
      </c>
      <c r="E106" s="7">
        <f t="shared" ref="E106:E169" si="9">D106*C106</f>
        <v>20000</v>
      </c>
      <c r="F106" s="234">
        <f>SUM(E106:E120)</f>
        <v>740000</v>
      </c>
    </row>
    <row r="107" spans="1:6" x14ac:dyDescent="0.2">
      <c r="A107" s="239"/>
      <c r="B107" s="4" t="s">
        <v>6</v>
      </c>
      <c r="C107" s="24">
        <v>0.63</v>
      </c>
      <c r="D107" s="7">
        <v>40000</v>
      </c>
      <c r="E107" s="7">
        <v>25000</v>
      </c>
      <c r="F107" s="235"/>
    </row>
    <row r="108" spans="1:6" x14ac:dyDescent="0.2">
      <c r="A108" s="239"/>
      <c r="B108" s="4" t="s">
        <v>7</v>
      </c>
      <c r="C108" s="24">
        <v>2.08</v>
      </c>
      <c r="D108" s="7">
        <v>70000</v>
      </c>
      <c r="E108" s="7">
        <v>146000</v>
      </c>
      <c r="F108" s="235"/>
    </row>
    <row r="109" spans="1:6" x14ac:dyDescent="0.2">
      <c r="A109" s="239"/>
      <c r="B109" s="4" t="s">
        <v>8</v>
      </c>
      <c r="C109" s="24">
        <v>4</v>
      </c>
      <c r="D109" s="7">
        <v>35000</v>
      </c>
      <c r="E109" s="7">
        <f t="shared" si="9"/>
        <v>140000</v>
      </c>
      <c r="F109" s="235"/>
    </row>
    <row r="110" spans="1:6" x14ac:dyDescent="0.2">
      <c r="A110" s="239"/>
      <c r="B110" s="4" t="s">
        <v>12</v>
      </c>
      <c r="C110" s="24">
        <v>5.92</v>
      </c>
      <c r="D110" s="7">
        <v>16000</v>
      </c>
      <c r="E110" s="7">
        <v>95000</v>
      </c>
      <c r="F110" s="235"/>
    </row>
    <row r="111" spans="1:6" x14ac:dyDescent="0.2">
      <c r="A111" s="239"/>
      <c r="B111" s="4" t="s">
        <v>36</v>
      </c>
      <c r="C111" s="24">
        <v>0.3</v>
      </c>
      <c r="D111" s="7">
        <v>35000</v>
      </c>
      <c r="E111" s="7">
        <v>11000</v>
      </c>
      <c r="F111" s="235"/>
    </row>
    <row r="112" spans="1:6" x14ac:dyDescent="0.2">
      <c r="A112" s="239"/>
      <c r="B112" s="4" t="s">
        <v>13</v>
      </c>
      <c r="C112" s="24">
        <v>0.3</v>
      </c>
      <c r="D112" s="7">
        <v>20000</v>
      </c>
      <c r="E112" s="7">
        <f t="shared" si="9"/>
        <v>6000</v>
      </c>
      <c r="F112" s="235"/>
    </row>
    <row r="113" spans="1:6" x14ac:dyDescent="0.2">
      <c r="A113" s="239"/>
      <c r="B113" s="4" t="s">
        <v>25</v>
      </c>
      <c r="C113" s="24">
        <v>1</v>
      </c>
      <c r="D113" s="7">
        <v>60000</v>
      </c>
      <c r="E113" s="7">
        <f t="shared" si="9"/>
        <v>60000</v>
      </c>
      <c r="F113" s="235"/>
    </row>
    <row r="114" spans="1:6" x14ac:dyDescent="0.2">
      <c r="A114" s="239"/>
      <c r="B114" s="4" t="s">
        <v>9</v>
      </c>
      <c r="C114" s="24">
        <v>0.59</v>
      </c>
      <c r="D114" s="7">
        <v>50000</v>
      </c>
      <c r="E114" s="7">
        <v>30000</v>
      </c>
      <c r="F114" s="235"/>
    </row>
    <row r="115" spans="1:6" x14ac:dyDescent="0.2">
      <c r="A115" s="239"/>
      <c r="B115" s="4" t="s">
        <v>18</v>
      </c>
      <c r="C115" s="24">
        <v>0.5</v>
      </c>
      <c r="D115" s="7">
        <v>30000</v>
      </c>
      <c r="E115" s="7">
        <f t="shared" si="9"/>
        <v>15000</v>
      </c>
      <c r="F115" s="235"/>
    </row>
    <row r="116" spans="1:6" x14ac:dyDescent="0.2">
      <c r="A116" s="239"/>
      <c r="B116" s="4" t="s">
        <v>34</v>
      </c>
      <c r="C116" s="24">
        <v>0.69</v>
      </c>
      <c r="D116" s="7">
        <v>15000</v>
      </c>
      <c r="E116" s="7">
        <v>10000</v>
      </c>
      <c r="F116" s="235"/>
    </row>
    <row r="117" spans="1:6" x14ac:dyDescent="0.2">
      <c r="A117" s="239"/>
      <c r="B117" s="4" t="s">
        <v>23</v>
      </c>
      <c r="C117" s="24">
        <v>0.5</v>
      </c>
      <c r="D117" s="7">
        <v>100000</v>
      </c>
      <c r="E117" s="7">
        <f t="shared" si="9"/>
        <v>50000</v>
      </c>
      <c r="F117" s="235"/>
    </row>
    <row r="118" spans="1:6" x14ac:dyDescent="0.2">
      <c r="A118" s="239"/>
      <c r="B118" s="4" t="s">
        <v>15</v>
      </c>
      <c r="C118" s="24">
        <v>3</v>
      </c>
      <c r="D118" s="7">
        <v>24000</v>
      </c>
      <c r="E118" s="7">
        <f t="shared" si="9"/>
        <v>72000</v>
      </c>
      <c r="F118" s="235"/>
    </row>
    <row r="119" spans="1:6" x14ac:dyDescent="0.2">
      <c r="A119" s="239"/>
      <c r="B119" s="4" t="s">
        <v>16</v>
      </c>
      <c r="C119" s="24">
        <v>1</v>
      </c>
      <c r="D119" s="7">
        <v>40000</v>
      </c>
      <c r="E119" s="7">
        <f t="shared" si="9"/>
        <v>40000</v>
      </c>
      <c r="F119" s="235"/>
    </row>
    <row r="120" spans="1:6" x14ac:dyDescent="0.2">
      <c r="A120" s="238"/>
      <c r="B120" s="4" t="s">
        <v>10</v>
      </c>
      <c r="C120" s="24">
        <v>1</v>
      </c>
      <c r="D120" s="7">
        <v>20000</v>
      </c>
      <c r="E120" s="7">
        <f t="shared" si="9"/>
        <v>20000</v>
      </c>
      <c r="F120" s="235"/>
    </row>
    <row r="121" spans="1:6" ht="16" customHeight="1" x14ac:dyDescent="0.2">
      <c r="A121" s="237">
        <v>46094</v>
      </c>
      <c r="B121" s="152" t="s">
        <v>15</v>
      </c>
      <c r="C121" s="24">
        <v>5</v>
      </c>
      <c r="D121" s="7">
        <v>24000</v>
      </c>
      <c r="E121" s="7">
        <f t="shared" si="9"/>
        <v>120000</v>
      </c>
      <c r="F121" s="234">
        <f>SUM(E121:E128)</f>
        <v>473000</v>
      </c>
    </row>
    <row r="122" spans="1:6" ht="16" customHeight="1" x14ac:dyDescent="0.2">
      <c r="A122" s="239"/>
      <c r="B122" s="152" t="s">
        <v>16</v>
      </c>
      <c r="C122" s="24">
        <v>1</v>
      </c>
      <c r="D122" s="7">
        <v>40000</v>
      </c>
      <c r="E122" s="7">
        <f t="shared" si="9"/>
        <v>40000</v>
      </c>
      <c r="F122" s="235"/>
    </row>
    <row r="123" spans="1:6" ht="16" customHeight="1" x14ac:dyDescent="0.2">
      <c r="A123" s="239"/>
      <c r="B123" s="152" t="s">
        <v>17</v>
      </c>
      <c r="C123" s="24">
        <v>1</v>
      </c>
      <c r="D123" s="7">
        <v>49000</v>
      </c>
      <c r="E123" s="7">
        <f t="shared" si="9"/>
        <v>49000</v>
      </c>
      <c r="F123" s="235"/>
    </row>
    <row r="124" spans="1:6" ht="16" customHeight="1" x14ac:dyDescent="0.2">
      <c r="A124" s="239"/>
      <c r="B124" s="152" t="s">
        <v>22</v>
      </c>
      <c r="C124" s="24">
        <v>0.3</v>
      </c>
      <c r="D124" s="7">
        <v>30000</v>
      </c>
      <c r="E124" s="7">
        <f t="shared" si="9"/>
        <v>9000</v>
      </c>
      <c r="F124" s="235"/>
    </row>
    <row r="125" spans="1:6" ht="16" customHeight="1" x14ac:dyDescent="0.2">
      <c r="A125" s="239"/>
      <c r="B125" s="152" t="s">
        <v>18</v>
      </c>
      <c r="C125" s="24">
        <v>0.5</v>
      </c>
      <c r="D125" s="7">
        <v>30000</v>
      </c>
      <c r="E125" s="7">
        <f t="shared" si="9"/>
        <v>15000</v>
      </c>
      <c r="F125" s="235"/>
    </row>
    <row r="126" spans="1:6" ht="16" customHeight="1" x14ac:dyDescent="0.2">
      <c r="A126" s="239"/>
      <c r="B126" s="152" t="s">
        <v>7</v>
      </c>
      <c r="C126" s="24">
        <v>1</v>
      </c>
      <c r="D126" s="7">
        <v>70000</v>
      </c>
      <c r="E126" s="7">
        <f t="shared" si="9"/>
        <v>70000</v>
      </c>
      <c r="F126" s="235"/>
    </row>
    <row r="127" spans="1:6" ht="16" customHeight="1" x14ac:dyDescent="0.2">
      <c r="A127" s="239"/>
      <c r="B127" s="152" t="s">
        <v>8</v>
      </c>
      <c r="C127" s="24">
        <v>4</v>
      </c>
      <c r="D127" s="7">
        <v>35000</v>
      </c>
      <c r="E127" s="149">
        <f t="shared" si="9"/>
        <v>140000</v>
      </c>
      <c r="F127" s="235"/>
    </row>
    <row r="128" spans="1:6" ht="16" customHeight="1" x14ac:dyDescent="0.2">
      <c r="A128" s="238"/>
      <c r="B128" s="152" t="s">
        <v>11</v>
      </c>
      <c r="C128" s="24">
        <v>3</v>
      </c>
      <c r="D128" s="7">
        <v>10000</v>
      </c>
      <c r="E128" s="149">
        <f t="shared" si="9"/>
        <v>30000</v>
      </c>
      <c r="F128" s="236"/>
    </row>
    <row r="129" spans="1:6" ht="16" customHeight="1" x14ac:dyDescent="0.2">
      <c r="A129" s="237">
        <v>46095</v>
      </c>
      <c r="B129" s="152" t="s">
        <v>13</v>
      </c>
      <c r="C129" s="24">
        <v>0.3</v>
      </c>
      <c r="D129" s="7">
        <v>20000</v>
      </c>
      <c r="E129" s="149">
        <f t="shared" si="9"/>
        <v>6000</v>
      </c>
      <c r="F129" s="234">
        <f>SUM(E129:E133)</f>
        <v>227000</v>
      </c>
    </row>
    <row r="130" spans="1:6" ht="16" customHeight="1" x14ac:dyDescent="0.2">
      <c r="A130" s="239"/>
      <c r="B130" s="152" t="s">
        <v>25</v>
      </c>
      <c r="C130" s="24">
        <v>1</v>
      </c>
      <c r="D130" s="7">
        <v>60000</v>
      </c>
      <c r="E130" s="149">
        <f t="shared" si="9"/>
        <v>60000</v>
      </c>
      <c r="F130" s="235"/>
    </row>
    <row r="131" spans="1:6" ht="16" customHeight="1" x14ac:dyDescent="0.2">
      <c r="A131" s="239"/>
      <c r="B131" s="152" t="s">
        <v>23</v>
      </c>
      <c r="C131" s="24">
        <v>0.25</v>
      </c>
      <c r="D131" s="7">
        <v>100000</v>
      </c>
      <c r="E131" s="149">
        <f t="shared" si="9"/>
        <v>25000</v>
      </c>
      <c r="F131" s="235"/>
    </row>
    <row r="132" spans="1:6" ht="16" customHeight="1" x14ac:dyDescent="0.2">
      <c r="A132" s="239"/>
      <c r="B132" s="152" t="s">
        <v>15</v>
      </c>
      <c r="C132" s="24">
        <v>4</v>
      </c>
      <c r="D132" s="7">
        <v>24000</v>
      </c>
      <c r="E132" s="149">
        <f t="shared" si="9"/>
        <v>96000</v>
      </c>
      <c r="F132" s="235"/>
    </row>
    <row r="133" spans="1:6" ht="16" customHeight="1" x14ac:dyDescent="0.2">
      <c r="A133" s="238"/>
      <c r="B133" s="152" t="s">
        <v>10</v>
      </c>
      <c r="C133" s="24">
        <v>2</v>
      </c>
      <c r="D133" s="7">
        <v>20000</v>
      </c>
      <c r="E133" s="149">
        <f t="shared" si="9"/>
        <v>40000</v>
      </c>
      <c r="F133" s="236"/>
    </row>
    <row r="134" spans="1:6" ht="16" customHeight="1" x14ac:dyDescent="0.2">
      <c r="A134" s="237">
        <v>46096</v>
      </c>
      <c r="B134" s="152" t="s">
        <v>11</v>
      </c>
      <c r="C134" s="24">
        <v>6</v>
      </c>
      <c r="D134" s="7">
        <v>10000</v>
      </c>
      <c r="E134" s="149">
        <f t="shared" si="9"/>
        <v>60000</v>
      </c>
      <c r="F134" s="234">
        <f>SUM(E134:E147)</f>
        <v>639000</v>
      </c>
    </row>
    <row r="135" spans="1:6" ht="16" customHeight="1" x14ac:dyDescent="0.2">
      <c r="A135" s="239"/>
      <c r="B135" s="152" t="s">
        <v>6</v>
      </c>
      <c r="C135" s="24">
        <v>0.6</v>
      </c>
      <c r="D135" s="7">
        <v>40000</v>
      </c>
      <c r="E135" s="149">
        <f t="shared" si="9"/>
        <v>24000</v>
      </c>
      <c r="F135" s="235"/>
    </row>
    <row r="136" spans="1:6" ht="16" customHeight="1" x14ac:dyDescent="0.2">
      <c r="A136" s="239"/>
      <c r="B136" s="152" t="s">
        <v>8</v>
      </c>
      <c r="C136" s="24">
        <v>4</v>
      </c>
      <c r="D136" s="7">
        <v>35000</v>
      </c>
      <c r="E136" s="149">
        <f t="shared" si="9"/>
        <v>140000</v>
      </c>
      <c r="F136" s="235"/>
    </row>
    <row r="137" spans="1:6" ht="16" customHeight="1" x14ac:dyDescent="0.2">
      <c r="A137" s="239"/>
      <c r="B137" s="152" t="s">
        <v>18</v>
      </c>
      <c r="C137" s="24">
        <v>0.6</v>
      </c>
      <c r="D137" s="7">
        <v>35000</v>
      </c>
      <c r="E137" s="149">
        <v>18000</v>
      </c>
      <c r="F137" s="235"/>
    </row>
    <row r="138" spans="1:6" ht="16" customHeight="1" x14ac:dyDescent="0.2">
      <c r="A138" s="239"/>
      <c r="B138" s="152" t="s">
        <v>34</v>
      </c>
      <c r="C138" s="24">
        <v>0.69</v>
      </c>
      <c r="D138" s="7">
        <v>15000</v>
      </c>
      <c r="E138" s="149">
        <v>10000</v>
      </c>
      <c r="F138" s="235"/>
    </row>
    <row r="139" spans="1:6" ht="16" customHeight="1" x14ac:dyDescent="0.2">
      <c r="A139" s="239"/>
      <c r="B139" s="152" t="s">
        <v>9</v>
      </c>
      <c r="C139" s="24">
        <v>0.92</v>
      </c>
      <c r="D139" s="7">
        <v>50000</v>
      </c>
      <c r="E139" s="149">
        <f t="shared" si="9"/>
        <v>46000</v>
      </c>
      <c r="F139" s="235"/>
    </row>
    <row r="140" spans="1:6" ht="16" customHeight="1" x14ac:dyDescent="0.2">
      <c r="A140" s="239"/>
      <c r="B140" s="152" t="s">
        <v>7</v>
      </c>
      <c r="C140" s="24">
        <v>1</v>
      </c>
      <c r="D140" s="7">
        <v>70000</v>
      </c>
      <c r="E140" s="149">
        <f t="shared" si="9"/>
        <v>70000</v>
      </c>
      <c r="F140" s="235"/>
    </row>
    <row r="141" spans="1:6" ht="16" customHeight="1" x14ac:dyDescent="0.2">
      <c r="A141" s="239"/>
      <c r="B141" s="152" t="s">
        <v>12</v>
      </c>
      <c r="C141" s="24">
        <v>3.2450000000000001</v>
      </c>
      <c r="D141" s="7">
        <v>16000</v>
      </c>
      <c r="E141" s="149">
        <v>52000</v>
      </c>
      <c r="F141" s="235"/>
    </row>
    <row r="142" spans="1:6" ht="16" customHeight="1" x14ac:dyDescent="0.2">
      <c r="A142" s="239"/>
      <c r="B142" s="152" t="s">
        <v>14</v>
      </c>
      <c r="C142" s="24">
        <v>0.3</v>
      </c>
      <c r="D142" s="7">
        <v>60000</v>
      </c>
      <c r="E142" s="149">
        <f t="shared" si="9"/>
        <v>18000</v>
      </c>
      <c r="F142" s="235"/>
    </row>
    <row r="143" spans="1:6" ht="16" customHeight="1" x14ac:dyDescent="0.2">
      <c r="A143" s="239"/>
      <c r="B143" s="152" t="s">
        <v>20</v>
      </c>
      <c r="C143" s="24">
        <v>0.75</v>
      </c>
      <c r="D143" s="7">
        <v>40000</v>
      </c>
      <c r="E143" s="149">
        <f t="shared" si="9"/>
        <v>30000</v>
      </c>
      <c r="F143" s="235"/>
    </row>
    <row r="144" spans="1:6" ht="16" customHeight="1" x14ac:dyDescent="0.2">
      <c r="A144" s="239"/>
      <c r="B144" s="152" t="s">
        <v>23</v>
      </c>
      <c r="C144" s="24">
        <v>0.5</v>
      </c>
      <c r="D144" s="7">
        <v>100000</v>
      </c>
      <c r="E144" s="149">
        <f t="shared" si="9"/>
        <v>50000</v>
      </c>
      <c r="F144" s="235"/>
    </row>
    <row r="145" spans="1:6" ht="16" customHeight="1" x14ac:dyDescent="0.2">
      <c r="A145" s="239"/>
      <c r="B145" s="152" t="s">
        <v>22</v>
      </c>
      <c r="C145" s="24">
        <v>0.3</v>
      </c>
      <c r="D145" s="7">
        <v>30000</v>
      </c>
      <c r="E145" s="149">
        <f t="shared" si="9"/>
        <v>9000</v>
      </c>
      <c r="F145" s="235"/>
    </row>
    <row r="146" spans="1:6" ht="16" customHeight="1" x14ac:dyDescent="0.2">
      <c r="A146" s="239"/>
      <c r="B146" s="152" t="s">
        <v>16</v>
      </c>
      <c r="C146" s="24">
        <v>1</v>
      </c>
      <c r="D146" s="7">
        <v>40000</v>
      </c>
      <c r="E146" s="149">
        <f t="shared" si="9"/>
        <v>40000</v>
      </c>
      <c r="F146" s="235"/>
    </row>
    <row r="147" spans="1:6" ht="16" customHeight="1" x14ac:dyDescent="0.2">
      <c r="A147" s="238"/>
      <c r="B147" s="152" t="s">
        <v>15</v>
      </c>
      <c r="C147" s="24">
        <v>3</v>
      </c>
      <c r="D147" s="7">
        <v>24000</v>
      </c>
      <c r="E147" s="149">
        <f t="shared" si="9"/>
        <v>72000</v>
      </c>
      <c r="F147" s="236"/>
    </row>
    <row r="148" spans="1:6" ht="16" customHeight="1" x14ac:dyDescent="0.2">
      <c r="A148" s="237">
        <v>46098</v>
      </c>
      <c r="B148" s="152" t="s">
        <v>10</v>
      </c>
      <c r="C148" s="24">
        <v>1</v>
      </c>
      <c r="D148" s="7">
        <v>20000</v>
      </c>
      <c r="E148" s="149">
        <f t="shared" si="9"/>
        <v>20000</v>
      </c>
      <c r="F148" s="234">
        <f>SUM(E148:E153)</f>
        <v>332000</v>
      </c>
    </row>
    <row r="149" spans="1:6" ht="16" customHeight="1" x14ac:dyDescent="0.2">
      <c r="A149" s="239"/>
      <c r="B149" s="152" t="s">
        <v>15</v>
      </c>
      <c r="C149" s="24">
        <v>3</v>
      </c>
      <c r="D149" s="7">
        <v>24000</v>
      </c>
      <c r="E149" s="149">
        <f t="shared" si="9"/>
        <v>72000</v>
      </c>
      <c r="F149" s="235"/>
    </row>
    <row r="150" spans="1:6" ht="16" customHeight="1" x14ac:dyDescent="0.2">
      <c r="A150" s="239"/>
      <c r="B150" s="152" t="s">
        <v>16</v>
      </c>
      <c r="C150" s="24">
        <v>1</v>
      </c>
      <c r="D150" s="7">
        <v>40000</v>
      </c>
      <c r="E150" s="149">
        <f t="shared" si="9"/>
        <v>40000</v>
      </c>
      <c r="F150" s="235"/>
    </row>
    <row r="151" spans="1:6" ht="16" customHeight="1" x14ac:dyDescent="0.2">
      <c r="A151" s="239"/>
      <c r="B151" s="152" t="s">
        <v>11</v>
      </c>
      <c r="C151" s="24">
        <v>3</v>
      </c>
      <c r="D151" s="7">
        <v>10000</v>
      </c>
      <c r="E151" s="149">
        <f t="shared" si="9"/>
        <v>30000</v>
      </c>
      <c r="F151" s="235"/>
    </row>
    <row r="152" spans="1:6" ht="16" customHeight="1" x14ac:dyDescent="0.2">
      <c r="A152" s="239"/>
      <c r="B152" s="152" t="s">
        <v>8</v>
      </c>
      <c r="C152" s="24">
        <v>4</v>
      </c>
      <c r="D152" s="7">
        <v>35000</v>
      </c>
      <c r="E152" s="149">
        <f t="shared" si="9"/>
        <v>140000</v>
      </c>
      <c r="F152" s="235"/>
    </row>
    <row r="153" spans="1:6" ht="16" customHeight="1" x14ac:dyDescent="0.2">
      <c r="A153" s="238"/>
      <c r="B153" s="152" t="s">
        <v>9</v>
      </c>
      <c r="C153" s="24">
        <v>0.6</v>
      </c>
      <c r="D153" s="7">
        <v>50000</v>
      </c>
      <c r="E153" s="149">
        <f t="shared" si="9"/>
        <v>30000</v>
      </c>
      <c r="F153" s="236"/>
    </row>
    <row r="154" spans="1:6" ht="16" customHeight="1" x14ac:dyDescent="0.2">
      <c r="A154" s="237">
        <v>46099</v>
      </c>
      <c r="B154" s="152" t="s">
        <v>11</v>
      </c>
      <c r="C154" s="24">
        <v>15</v>
      </c>
      <c r="D154" s="7">
        <v>10000</v>
      </c>
      <c r="E154" s="149">
        <f t="shared" si="9"/>
        <v>150000</v>
      </c>
      <c r="F154" s="234">
        <f>SUM(E154:E172)</f>
        <v>3691000</v>
      </c>
    </row>
    <row r="155" spans="1:6" ht="16" customHeight="1" x14ac:dyDescent="0.2">
      <c r="A155" s="239"/>
      <c r="B155" s="152" t="s">
        <v>6</v>
      </c>
      <c r="C155" s="24">
        <v>2</v>
      </c>
      <c r="D155" s="7">
        <v>40000</v>
      </c>
      <c r="E155" s="149">
        <f t="shared" si="9"/>
        <v>80000</v>
      </c>
      <c r="F155" s="235"/>
    </row>
    <row r="156" spans="1:6" ht="16" customHeight="1" x14ac:dyDescent="0.2">
      <c r="A156" s="239"/>
      <c r="B156" s="152" t="s">
        <v>7</v>
      </c>
      <c r="C156" s="24">
        <v>5</v>
      </c>
      <c r="D156" s="7">
        <v>70000</v>
      </c>
      <c r="E156" s="149">
        <f t="shared" si="9"/>
        <v>350000</v>
      </c>
      <c r="F156" s="235"/>
    </row>
    <row r="157" spans="1:6" ht="16" customHeight="1" x14ac:dyDescent="0.2">
      <c r="A157" s="239"/>
      <c r="B157" s="152" t="s">
        <v>8</v>
      </c>
      <c r="C157" s="24">
        <v>8</v>
      </c>
      <c r="D157" s="7">
        <v>35000</v>
      </c>
      <c r="E157" s="149">
        <f t="shared" si="9"/>
        <v>280000</v>
      </c>
      <c r="F157" s="235"/>
    </row>
    <row r="158" spans="1:6" ht="16" customHeight="1" x14ac:dyDescent="0.2">
      <c r="A158" s="239"/>
      <c r="B158" s="152" t="s">
        <v>9</v>
      </c>
      <c r="C158" s="24">
        <v>4.2149999999999999</v>
      </c>
      <c r="D158" s="7">
        <v>50000</v>
      </c>
      <c r="E158" s="149">
        <v>211000</v>
      </c>
      <c r="F158" s="235"/>
    </row>
    <row r="159" spans="1:6" ht="16" customHeight="1" x14ac:dyDescent="0.2">
      <c r="A159" s="239"/>
      <c r="B159" s="152" t="s">
        <v>18</v>
      </c>
      <c r="C159" s="24">
        <v>4</v>
      </c>
      <c r="D159" s="7">
        <v>25000</v>
      </c>
      <c r="E159" s="149">
        <f t="shared" si="9"/>
        <v>100000</v>
      </c>
      <c r="F159" s="235"/>
    </row>
    <row r="160" spans="1:6" ht="16" customHeight="1" x14ac:dyDescent="0.2">
      <c r="A160" s="239"/>
      <c r="B160" s="152" t="s">
        <v>34</v>
      </c>
      <c r="C160" s="24">
        <v>4</v>
      </c>
      <c r="D160" s="7">
        <v>15000</v>
      </c>
      <c r="E160" s="149">
        <f t="shared" si="9"/>
        <v>60000</v>
      </c>
      <c r="F160" s="235"/>
    </row>
    <row r="161" spans="1:6" ht="16" customHeight="1" x14ac:dyDescent="0.2">
      <c r="A161" s="239"/>
      <c r="B161" s="152" t="s">
        <v>12</v>
      </c>
      <c r="C161" s="24">
        <v>20.245000000000001</v>
      </c>
      <c r="D161" s="7">
        <v>18000</v>
      </c>
      <c r="E161" s="149">
        <v>364000</v>
      </c>
      <c r="F161" s="235"/>
    </row>
    <row r="162" spans="1:6" ht="16" customHeight="1" x14ac:dyDescent="0.2">
      <c r="A162" s="239"/>
      <c r="B162" s="152" t="s">
        <v>36</v>
      </c>
      <c r="C162" s="24">
        <v>1</v>
      </c>
      <c r="D162" s="7">
        <v>35000</v>
      </c>
      <c r="E162" s="149">
        <f t="shared" si="9"/>
        <v>35000</v>
      </c>
      <c r="F162" s="235"/>
    </row>
    <row r="163" spans="1:6" ht="16" customHeight="1" x14ac:dyDescent="0.2">
      <c r="A163" s="239"/>
      <c r="B163" s="152" t="s">
        <v>25</v>
      </c>
      <c r="C163" s="24">
        <v>4.0999999999999996</v>
      </c>
      <c r="D163" s="7">
        <v>60000</v>
      </c>
      <c r="E163" s="149">
        <f t="shared" si="9"/>
        <v>245999.99999999997</v>
      </c>
      <c r="F163" s="235"/>
    </row>
    <row r="164" spans="1:6" ht="16" customHeight="1" x14ac:dyDescent="0.2">
      <c r="A164" s="239"/>
      <c r="B164" s="152" t="s">
        <v>122</v>
      </c>
      <c r="C164" s="24">
        <v>0.4</v>
      </c>
      <c r="D164" s="7">
        <v>130000</v>
      </c>
      <c r="E164" s="149">
        <f t="shared" si="9"/>
        <v>52000</v>
      </c>
      <c r="F164" s="235"/>
    </row>
    <row r="165" spans="1:6" ht="16" customHeight="1" x14ac:dyDescent="0.2">
      <c r="A165" s="239"/>
      <c r="B165" s="152" t="s">
        <v>23</v>
      </c>
      <c r="C165" s="24">
        <v>1.5</v>
      </c>
      <c r="D165" s="7">
        <v>100000</v>
      </c>
      <c r="E165" s="149">
        <f t="shared" si="9"/>
        <v>150000</v>
      </c>
      <c r="F165" s="235"/>
    </row>
    <row r="166" spans="1:6" ht="16" customHeight="1" x14ac:dyDescent="0.2">
      <c r="A166" s="239"/>
      <c r="B166" s="152" t="s">
        <v>22</v>
      </c>
      <c r="C166" s="24">
        <v>1</v>
      </c>
      <c r="D166" s="7">
        <v>30000</v>
      </c>
      <c r="E166" s="149">
        <f t="shared" si="9"/>
        <v>30000</v>
      </c>
      <c r="F166" s="235"/>
    </row>
    <row r="167" spans="1:6" ht="16" customHeight="1" x14ac:dyDescent="0.2">
      <c r="A167" s="239"/>
      <c r="B167" s="152" t="s">
        <v>15</v>
      </c>
      <c r="C167" s="24">
        <v>24</v>
      </c>
      <c r="D167" s="7">
        <v>24000</v>
      </c>
      <c r="E167" s="149">
        <f t="shared" si="9"/>
        <v>576000</v>
      </c>
      <c r="F167" s="235"/>
    </row>
    <row r="168" spans="1:6" ht="16" customHeight="1" x14ac:dyDescent="0.2">
      <c r="A168" s="239"/>
      <c r="B168" s="152" t="s">
        <v>32</v>
      </c>
      <c r="C168" s="24">
        <v>4</v>
      </c>
      <c r="D168" s="7">
        <v>45000</v>
      </c>
      <c r="E168" s="149">
        <f t="shared" si="9"/>
        <v>180000</v>
      </c>
      <c r="F168" s="235"/>
    </row>
    <row r="169" spans="1:6" ht="16" customHeight="1" x14ac:dyDescent="0.2">
      <c r="A169" s="239"/>
      <c r="B169" s="152" t="s">
        <v>17</v>
      </c>
      <c r="C169" s="24">
        <v>8</v>
      </c>
      <c r="D169" s="7">
        <v>49000</v>
      </c>
      <c r="E169" s="149">
        <f t="shared" si="9"/>
        <v>392000</v>
      </c>
      <c r="F169" s="235"/>
    </row>
    <row r="170" spans="1:6" ht="16" customHeight="1" x14ac:dyDescent="0.2">
      <c r="A170" s="239"/>
      <c r="B170" s="152" t="s">
        <v>16</v>
      </c>
      <c r="C170" s="24">
        <v>7</v>
      </c>
      <c r="D170" s="7">
        <v>40000</v>
      </c>
      <c r="E170" s="149">
        <f t="shared" ref="E170:E198" si="10">D170*C170</f>
        <v>280000</v>
      </c>
      <c r="F170" s="235"/>
    </row>
    <row r="171" spans="1:6" ht="16" customHeight="1" x14ac:dyDescent="0.2">
      <c r="A171" s="239"/>
      <c r="B171" s="152" t="s">
        <v>10</v>
      </c>
      <c r="C171" s="24">
        <v>6</v>
      </c>
      <c r="D171" s="7">
        <v>20000</v>
      </c>
      <c r="E171" s="149">
        <f t="shared" si="10"/>
        <v>120000</v>
      </c>
      <c r="F171" s="235"/>
    </row>
    <row r="172" spans="1:6" ht="16" customHeight="1" x14ac:dyDescent="0.2">
      <c r="A172" s="238"/>
      <c r="B172" s="152" t="s">
        <v>123</v>
      </c>
      <c r="C172" s="24">
        <v>1</v>
      </c>
      <c r="D172" s="7">
        <v>35000</v>
      </c>
      <c r="E172" s="149">
        <f t="shared" si="10"/>
        <v>35000</v>
      </c>
      <c r="F172" s="236"/>
    </row>
    <row r="173" spans="1:6" ht="16" customHeight="1" x14ac:dyDescent="0.2">
      <c r="A173" s="145">
        <v>46104</v>
      </c>
      <c r="B173" s="152" t="s">
        <v>23</v>
      </c>
      <c r="C173" s="24">
        <v>1</v>
      </c>
      <c r="D173" s="7">
        <v>100000</v>
      </c>
      <c r="E173" s="149">
        <f t="shared" si="10"/>
        <v>100000</v>
      </c>
      <c r="F173" s="153">
        <f>SUM(E173)</f>
        <v>100000</v>
      </c>
    </row>
    <row r="174" spans="1:6" ht="16" customHeight="1" x14ac:dyDescent="0.2">
      <c r="A174" s="237">
        <v>46104</v>
      </c>
      <c r="B174" s="152" t="s">
        <v>11</v>
      </c>
      <c r="C174" s="24">
        <v>7</v>
      </c>
      <c r="D174" s="7">
        <v>10000</v>
      </c>
      <c r="E174" s="149">
        <f t="shared" si="10"/>
        <v>70000</v>
      </c>
      <c r="F174" s="234">
        <f>SUM(E174:E179)</f>
        <v>342000</v>
      </c>
    </row>
    <row r="175" spans="1:6" ht="16" customHeight="1" x14ac:dyDescent="0.2">
      <c r="A175" s="239"/>
      <c r="B175" s="152" t="s">
        <v>15</v>
      </c>
      <c r="C175" s="24">
        <v>3</v>
      </c>
      <c r="D175" s="7">
        <v>24000</v>
      </c>
      <c r="E175" s="149">
        <f t="shared" si="10"/>
        <v>72000</v>
      </c>
      <c r="F175" s="235"/>
    </row>
    <row r="176" spans="1:6" ht="16" customHeight="1" x14ac:dyDescent="0.2">
      <c r="A176" s="239"/>
      <c r="B176" s="152" t="s">
        <v>13</v>
      </c>
      <c r="C176" s="24">
        <v>0.3</v>
      </c>
      <c r="D176" s="7">
        <v>20000</v>
      </c>
      <c r="E176" s="149">
        <f t="shared" si="10"/>
        <v>6000</v>
      </c>
      <c r="F176" s="235"/>
    </row>
    <row r="177" spans="1:6" ht="16" customHeight="1" x14ac:dyDescent="0.2">
      <c r="A177" s="239"/>
      <c r="B177" s="152" t="s">
        <v>28</v>
      </c>
      <c r="C177" s="24">
        <v>12</v>
      </c>
      <c r="D177" s="7">
        <v>2000</v>
      </c>
      <c r="E177" s="149">
        <f t="shared" si="10"/>
        <v>24000</v>
      </c>
      <c r="F177" s="235"/>
    </row>
    <row r="178" spans="1:6" ht="16" customHeight="1" x14ac:dyDescent="0.2">
      <c r="A178" s="239"/>
      <c r="B178" s="152" t="s">
        <v>9</v>
      </c>
      <c r="C178" s="24">
        <v>1</v>
      </c>
      <c r="D178" s="7">
        <v>50000</v>
      </c>
      <c r="E178" s="149">
        <f t="shared" si="10"/>
        <v>50000</v>
      </c>
      <c r="F178" s="235"/>
    </row>
    <row r="179" spans="1:6" ht="16" customHeight="1" x14ac:dyDescent="0.2">
      <c r="A179" s="238"/>
      <c r="B179" s="152" t="s">
        <v>16</v>
      </c>
      <c r="C179" s="24">
        <v>3</v>
      </c>
      <c r="D179" s="7">
        <v>40000</v>
      </c>
      <c r="E179" s="149">
        <f t="shared" si="10"/>
        <v>120000</v>
      </c>
      <c r="F179" s="236"/>
    </row>
    <row r="180" spans="1:6" ht="16" customHeight="1" x14ac:dyDescent="0.2">
      <c r="A180" s="237">
        <v>46105</v>
      </c>
      <c r="B180" s="152" t="s">
        <v>7</v>
      </c>
      <c r="C180" s="24">
        <v>2.145</v>
      </c>
      <c r="D180" s="7">
        <v>70000</v>
      </c>
      <c r="E180" s="149">
        <v>150000</v>
      </c>
      <c r="F180" s="234">
        <f>SUM(E180:E185)</f>
        <v>435000</v>
      </c>
    </row>
    <row r="181" spans="1:6" ht="16" customHeight="1" x14ac:dyDescent="0.2">
      <c r="A181" s="239"/>
      <c r="B181" s="152" t="s">
        <v>8</v>
      </c>
      <c r="C181" s="24">
        <v>2</v>
      </c>
      <c r="D181" s="7">
        <v>35000</v>
      </c>
      <c r="E181" s="149">
        <f t="shared" si="10"/>
        <v>70000</v>
      </c>
      <c r="F181" s="235"/>
    </row>
    <row r="182" spans="1:6" ht="16" customHeight="1" x14ac:dyDescent="0.2">
      <c r="A182" s="239"/>
      <c r="B182" s="175" t="s">
        <v>22</v>
      </c>
      <c r="C182" s="24">
        <v>0.5</v>
      </c>
      <c r="D182" s="7">
        <v>30000</v>
      </c>
      <c r="E182" s="149">
        <f t="shared" si="10"/>
        <v>15000</v>
      </c>
      <c r="F182" s="235"/>
    </row>
    <row r="183" spans="1:6" ht="16" customHeight="1" x14ac:dyDescent="0.2">
      <c r="A183" s="239"/>
      <c r="B183" s="152" t="s">
        <v>14</v>
      </c>
      <c r="C183" s="24">
        <v>0.3</v>
      </c>
      <c r="D183" s="7">
        <v>80000</v>
      </c>
      <c r="E183" s="149">
        <f t="shared" si="10"/>
        <v>24000</v>
      </c>
      <c r="F183" s="235"/>
    </row>
    <row r="184" spans="1:6" ht="16" customHeight="1" x14ac:dyDescent="0.2">
      <c r="A184" s="239"/>
      <c r="B184" s="152" t="s">
        <v>15</v>
      </c>
      <c r="C184" s="24">
        <v>4</v>
      </c>
      <c r="D184" s="7">
        <v>24000</v>
      </c>
      <c r="E184" s="149">
        <f t="shared" si="10"/>
        <v>96000</v>
      </c>
      <c r="F184" s="235"/>
    </row>
    <row r="185" spans="1:6" ht="16" customHeight="1" x14ac:dyDescent="0.2">
      <c r="A185" s="238"/>
      <c r="B185" s="152" t="s">
        <v>16</v>
      </c>
      <c r="C185" s="24">
        <v>2</v>
      </c>
      <c r="D185" s="7">
        <v>40000</v>
      </c>
      <c r="E185" s="149">
        <f t="shared" si="10"/>
        <v>80000</v>
      </c>
      <c r="F185" s="236"/>
    </row>
    <row r="186" spans="1:6" ht="16" customHeight="1" x14ac:dyDescent="0.2">
      <c r="A186" s="237">
        <v>46108</v>
      </c>
      <c r="B186" s="152" t="s">
        <v>15</v>
      </c>
      <c r="C186" s="24">
        <v>3</v>
      </c>
      <c r="D186" s="7">
        <v>24000</v>
      </c>
      <c r="E186" s="149">
        <f t="shared" si="10"/>
        <v>72000</v>
      </c>
      <c r="F186" s="234">
        <f>SUM(E186:E189)</f>
        <v>256000</v>
      </c>
    </row>
    <row r="187" spans="1:6" ht="16" customHeight="1" x14ac:dyDescent="0.2">
      <c r="A187" s="239"/>
      <c r="B187" s="152" t="s">
        <v>16</v>
      </c>
      <c r="C187" s="24">
        <v>2</v>
      </c>
      <c r="D187" s="7">
        <v>40000</v>
      </c>
      <c r="E187" s="149">
        <f t="shared" si="10"/>
        <v>80000</v>
      </c>
      <c r="F187" s="235"/>
    </row>
    <row r="188" spans="1:6" ht="16" customHeight="1" x14ac:dyDescent="0.2">
      <c r="A188" s="239"/>
      <c r="B188" s="152" t="s">
        <v>144</v>
      </c>
      <c r="C188" s="24">
        <v>2</v>
      </c>
      <c r="D188" s="7">
        <v>22000</v>
      </c>
      <c r="E188" s="149">
        <f t="shared" si="10"/>
        <v>44000</v>
      </c>
      <c r="F188" s="235"/>
    </row>
    <row r="189" spans="1:6" ht="16" customHeight="1" x14ac:dyDescent="0.2">
      <c r="A189" s="238"/>
      <c r="B189" s="152" t="s">
        <v>145</v>
      </c>
      <c r="C189" s="24">
        <v>2</v>
      </c>
      <c r="D189" s="7">
        <v>30000</v>
      </c>
      <c r="E189" s="149">
        <f t="shared" si="10"/>
        <v>60000</v>
      </c>
      <c r="F189" s="236"/>
    </row>
    <row r="190" spans="1:6" ht="16" customHeight="1" x14ac:dyDescent="0.2">
      <c r="A190" s="237">
        <v>46109</v>
      </c>
      <c r="B190" s="152" t="s">
        <v>15</v>
      </c>
      <c r="C190" s="24">
        <v>3</v>
      </c>
      <c r="D190" s="7">
        <v>24000</v>
      </c>
      <c r="E190" s="149">
        <f t="shared" si="10"/>
        <v>72000</v>
      </c>
      <c r="F190" s="234">
        <f>SUM(E190:E191)</f>
        <v>112000</v>
      </c>
    </row>
    <row r="191" spans="1:6" ht="16" customHeight="1" x14ac:dyDescent="0.2">
      <c r="A191" s="238"/>
      <c r="B191" s="152" t="s">
        <v>16</v>
      </c>
      <c r="C191" s="24">
        <v>1</v>
      </c>
      <c r="D191" s="7">
        <v>40000</v>
      </c>
      <c r="E191" s="149">
        <f t="shared" si="10"/>
        <v>40000</v>
      </c>
      <c r="F191" s="236"/>
    </row>
    <row r="192" spans="1:6" ht="16" customHeight="1" x14ac:dyDescent="0.2">
      <c r="A192" s="237">
        <v>46110</v>
      </c>
      <c r="B192" s="152" t="s">
        <v>15</v>
      </c>
      <c r="C192" s="24">
        <v>4</v>
      </c>
      <c r="D192" s="7">
        <v>24000</v>
      </c>
      <c r="E192" s="149">
        <f t="shared" si="10"/>
        <v>96000</v>
      </c>
      <c r="F192" s="234">
        <f>SUM(E192:E199)</f>
        <v>815000</v>
      </c>
    </row>
    <row r="193" spans="1:6" ht="16" customHeight="1" x14ac:dyDescent="0.2">
      <c r="A193" s="239"/>
      <c r="B193" s="152" t="s">
        <v>16</v>
      </c>
      <c r="C193" s="24">
        <v>4</v>
      </c>
      <c r="D193" s="7">
        <v>40000</v>
      </c>
      <c r="E193" s="149">
        <f t="shared" si="10"/>
        <v>160000</v>
      </c>
      <c r="F193" s="235"/>
    </row>
    <row r="194" spans="1:6" ht="16" customHeight="1" x14ac:dyDescent="0.2">
      <c r="A194" s="239"/>
      <c r="B194" s="152" t="s">
        <v>123</v>
      </c>
      <c r="C194" s="24">
        <v>1</v>
      </c>
      <c r="D194" s="7">
        <v>40000</v>
      </c>
      <c r="E194" s="149">
        <f t="shared" si="10"/>
        <v>40000</v>
      </c>
      <c r="F194" s="235"/>
    </row>
    <row r="195" spans="1:6" ht="16" customHeight="1" x14ac:dyDescent="0.2">
      <c r="A195" s="239"/>
      <c r="B195" s="152" t="s">
        <v>148</v>
      </c>
      <c r="C195" s="24">
        <v>1</v>
      </c>
      <c r="D195" s="7">
        <v>70000</v>
      </c>
      <c r="E195" s="149">
        <f t="shared" si="10"/>
        <v>70000</v>
      </c>
      <c r="F195" s="235"/>
    </row>
    <row r="196" spans="1:6" ht="16" customHeight="1" x14ac:dyDescent="0.2">
      <c r="A196" s="239"/>
      <c r="B196" s="152" t="s">
        <v>6</v>
      </c>
      <c r="C196" s="24">
        <v>1.08</v>
      </c>
      <c r="D196" s="7">
        <v>50000</v>
      </c>
      <c r="E196" s="149">
        <f t="shared" si="10"/>
        <v>54000</v>
      </c>
      <c r="F196" s="235"/>
    </row>
    <row r="197" spans="1:6" ht="16" customHeight="1" x14ac:dyDescent="0.2">
      <c r="A197" s="239"/>
      <c r="B197" s="152" t="s">
        <v>7</v>
      </c>
      <c r="C197" s="24">
        <v>2.1</v>
      </c>
      <c r="D197" s="7">
        <v>70000</v>
      </c>
      <c r="E197" s="149">
        <f t="shared" si="10"/>
        <v>147000</v>
      </c>
      <c r="F197" s="235"/>
    </row>
    <row r="198" spans="1:6" ht="16" customHeight="1" x14ac:dyDescent="0.2">
      <c r="A198" s="239"/>
      <c r="B198" s="152" t="s">
        <v>149</v>
      </c>
      <c r="C198" s="24">
        <v>4</v>
      </c>
      <c r="D198" s="7">
        <v>35000</v>
      </c>
      <c r="E198" s="149">
        <f t="shared" si="10"/>
        <v>140000</v>
      </c>
      <c r="F198" s="235"/>
    </row>
    <row r="199" spans="1:6" ht="16" customHeight="1" x14ac:dyDescent="0.2">
      <c r="A199" s="238"/>
      <c r="B199" s="152" t="s">
        <v>12</v>
      </c>
      <c r="C199" s="24">
        <v>5.3849999999999998</v>
      </c>
      <c r="D199" s="7">
        <v>20000</v>
      </c>
      <c r="E199" s="149">
        <v>108000</v>
      </c>
      <c r="F199" s="236"/>
    </row>
    <row r="200" spans="1:6" ht="16" customHeight="1" x14ac:dyDescent="0.2">
      <c r="A200" s="237">
        <v>46111</v>
      </c>
      <c r="B200" s="152" t="s">
        <v>8</v>
      </c>
      <c r="C200" s="24">
        <v>4</v>
      </c>
      <c r="D200" s="7">
        <v>35000</v>
      </c>
      <c r="E200" s="149">
        <f>D200*C200</f>
        <v>140000</v>
      </c>
      <c r="F200" s="234">
        <f>SUM(E200:E203)</f>
        <v>416000</v>
      </c>
    </row>
    <row r="201" spans="1:6" ht="16" customHeight="1" x14ac:dyDescent="0.2">
      <c r="A201" s="239"/>
      <c r="B201" s="152" t="s">
        <v>7</v>
      </c>
      <c r="C201" s="24">
        <v>2</v>
      </c>
      <c r="D201" s="7">
        <v>70000</v>
      </c>
      <c r="E201" s="149">
        <f t="shared" ref="E201:E203" si="11">D201*C201</f>
        <v>140000</v>
      </c>
      <c r="F201" s="235"/>
    </row>
    <row r="202" spans="1:6" ht="16" customHeight="1" x14ac:dyDescent="0.2">
      <c r="A202" s="239"/>
      <c r="B202" s="152" t="s">
        <v>15</v>
      </c>
      <c r="C202" s="24">
        <v>4</v>
      </c>
      <c r="D202" s="7">
        <v>24000</v>
      </c>
      <c r="E202" s="149">
        <f t="shared" si="11"/>
        <v>96000</v>
      </c>
      <c r="F202" s="235"/>
    </row>
    <row r="203" spans="1:6" ht="16" customHeight="1" x14ac:dyDescent="0.2">
      <c r="A203" s="238"/>
      <c r="B203" s="152" t="s">
        <v>16</v>
      </c>
      <c r="C203" s="24">
        <v>1</v>
      </c>
      <c r="D203" s="7">
        <v>40000</v>
      </c>
      <c r="E203" s="149">
        <f t="shared" si="11"/>
        <v>40000</v>
      </c>
      <c r="F203" s="236"/>
    </row>
    <row r="204" spans="1:6" ht="16" customHeight="1" x14ac:dyDescent="0.2">
      <c r="A204" s="237">
        <v>46112</v>
      </c>
      <c r="B204" s="152" t="s">
        <v>150</v>
      </c>
      <c r="C204" s="24">
        <v>4</v>
      </c>
      <c r="D204" s="7">
        <v>96000</v>
      </c>
      <c r="E204" s="149">
        <f>D204*C204</f>
        <v>384000</v>
      </c>
      <c r="F204" s="234">
        <f>SUM(E204:E205)</f>
        <v>480000</v>
      </c>
    </row>
    <row r="205" spans="1:6" ht="16" customHeight="1" x14ac:dyDescent="0.2">
      <c r="A205" s="238"/>
      <c r="B205" s="152" t="s">
        <v>15</v>
      </c>
      <c r="C205" s="24">
        <v>4</v>
      </c>
      <c r="D205" s="7">
        <v>24000</v>
      </c>
      <c r="E205" s="149">
        <f>D205*C205</f>
        <v>96000</v>
      </c>
      <c r="F205" s="236"/>
    </row>
    <row r="206" spans="1:6" ht="16" customHeight="1" x14ac:dyDescent="0.2">
      <c r="A206" s="145"/>
      <c r="B206" s="152"/>
      <c r="C206" s="24"/>
      <c r="D206" s="7"/>
      <c r="E206" s="149"/>
      <c r="F206" s="153"/>
    </row>
    <row r="207" spans="1:6" ht="16" customHeight="1" x14ac:dyDescent="0.2">
      <c r="A207" s="145"/>
      <c r="B207" s="152"/>
      <c r="C207" s="24"/>
      <c r="D207" s="7"/>
      <c r="E207" s="149"/>
      <c r="F207" s="153"/>
    </row>
    <row r="208" spans="1:6" ht="16" customHeight="1" x14ac:dyDescent="0.2">
      <c r="A208" s="145"/>
      <c r="B208" s="152"/>
      <c r="C208" s="24"/>
      <c r="D208" s="7"/>
      <c r="E208" s="149"/>
      <c r="F208" s="153"/>
    </row>
    <row r="209" spans="1:6" ht="16" customHeight="1" x14ac:dyDescent="0.2">
      <c r="A209" s="145"/>
      <c r="B209" s="152"/>
      <c r="C209" s="24"/>
      <c r="D209" s="7"/>
      <c r="E209" s="149"/>
      <c r="F209" s="153"/>
    </row>
    <row r="210" spans="1:6" ht="16" customHeight="1" x14ac:dyDescent="0.2">
      <c r="A210" s="145"/>
      <c r="B210" s="152"/>
      <c r="C210" s="24"/>
      <c r="D210" s="7"/>
      <c r="E210" s="149"/>
      <c r="F210" s="6"/>
    </row>
    <row r="211" spans="1:6" ht="16" x14ac:dyDescent="0.2">
      <c r="A211" s="148"/>
      <c r="B211" s="4"/>
      <c r="C211" s="24"/>
      <c r="D211" s="7"/>
      <c r="E211" s="149"/>
      <c r="F211" s="149"/>
    </row>
    <row r="212" spans="1:6" x14ac:dyDescent="0.2">
      <c r="E212" s="240">
        <f>SUM(F2:F211)</f>
        <v>15397000</v>
      </c>
      <c r="F212" s="240"/>
    </row>
    <row r="214" spans="1:6" x14ac:dyDescent="0.2">
      <c r="F214" s="65"/>
    </row>
    <row r="216" spans="1:6" x14ac:dyDescent="0.2">
      <c r="E216" s="65"/>
    </row>
    <row r="310" spans="7:7" x14ac:dyDescent="0.2">
      <c r="G310" s="65"/>
    </row>
  </sheetData>
  <mergeCells count="49">
    <mergeCell ref="F192:F199"/>
    <mergeCell ref="F16:F28"/>
    <mergeCell ref="A200:A203"/>
    <mergeCell ref="F200:F203"/>
    <mergeCell ref="E212:F212"/>
    <mergeCell ref="A148:A153"/>
    <mergeCell ref="F148:F153"/>
    <mergeCell ref="A154:A172"/>
    <mergeCell ref="F154:F172"/>
    <mergeCell ref="A174:A179"/>
    <mergeCell ref="F174:F179"/>
    <mergeCell ref="A180:A185"/>
    <mergeCell ref="F180:F185"/>
    <mergeCell ref="A186:A189"/>
    <mergeCell ref="F186:F189"/>
    <mergeCell ref="F190:F191"/>
    <mergeCell ref="A192:A199"/>
    <mergeCell ref="A134:A147"/>
    <mergeCell ref="F204:F205"/>
    <mergeCell ref="A204:A205"/>
    <mergeCell ref="A2:A6"/>
    <mergeCell ref="A7:A15"/>
    <mergeCell ref="A16:A28"/>
    <mergeCell ref="A29:A38"/>
    <mergeCell ref="A39:A50"/>
    <mergeCell ref="F51:F55"/>
    <mergeCell ref="F56:F67"/>
    <mergeCell ref="F68:F78"/>
    <mergeCell ref="A51:A55"/>
    <mergeCell ref="A56:A67"/>
    <mergeCell ref="A68:A78"/>
    <mergeCell ref="F2:F6"/>
    <mergeCell ref="F7:F15"/>
    <mergeCell ref="F134:F147"/>
    <mergeCell ref="F29:F38"/>
    <mergeCell ref="F39:F50"/>
    <mergeCell ref="A190:A191"/>
    <mergeCell ref="A121:A128"/>
    <mergeCell ref="F121:F128"/>
    <mergeCell ref="F79:F87"/>
    <mergeCell ref="F88:F95"/>
    <mergeCell ref="F96:F105"/>
    <mergeCell ref="F106:F120"/>
    <mergeCell ref="A96:A105"/>
    <mergeCell ref="A106:A120"/>
    <mergeCell ref="A79:A87"/>
    <mergeCell ref="A88:A95"/>
    <mergeCell ref="A129:A133"/>
    <mergeCell ref="F129:F1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P161"/>
  <sheetViews>
    <sheetView zoomScale="125" zoomScaleNormal="107" workbookViewId="0">
      <pane xSplit="3" ySplit="1" topLeftCell="F2" activePane="bottomRight" state="frozen"/>
      <selection pane="topRight"/>
      <selection pane="bottomLeft"/>
      <selection pane="bottomRight" activeCell="K11" sqref="K11"/>
    </sheetView>
  </sheetViews>
  <sheetFormatPr baseColWidth="10" defaultColWidth="9.1640625" defaultRowHeight="15" x14ac:dyDescent="0.2"/>
  <cols>
    <col min="1" max="1" width="8.1640625" style="9" customWidth="1"/>
    <col min="2" max="2" width="12.6640625" style="10" customWidth="1"/>
    <col min="3" max="3" width="33.5" style="133" customWidth="1"/>
    <col min="4" max="4" width="6.83203125" style="9" customWidth="1"/>
    <col min="5" max="5" width="13.1640625" style="134" customWidth="1"/>
    <col min="6" max="6" width="11.33203125" customWidth="1"/>
    <col min="7" max="7" width="13.1640625" style="9" customWidth="1"/>
    <col min="8" max="8" width="14.1640625"/>
    <col min="9" max="9" width="13.33203125" customWidth="1"/>
    <col min="10" max="10" width="12.83203125" style="65"/>
    <col min="11" max="11" width="11.6640625" style="9" customWidth="1"/>
    <col min="12" max="12" width="10.6640625" bestFit="1" customWidth="1"/>
    <col min="13" max="13" width="12.1640625" bestFit="1" customWidth="1"/>
    <col min="14" max="15" width="10.33203125"/>
    <col min="16" max="16" width="12.1640625" bestFit="1" customWidth="1"/>
  </cols>
  <sheetData>
    <row r="1" spans="1:16" ht="16" x14ac:dyDescent="0.2">
      <c r="A1" s="135" t="s">
        <v>37</v>
      </c>
      <c r="B1" s="136" t="s">
        <v>0</v>
      </c>
      <c r="C1" s="137" t="s">
        <v>1</v>
      </c>
      <c r="D1" s="137" t="s">
        <v>2</v>
      </c>
      <c r="E1" s="140" t="s">
        <v>3</v>
      </c>
      <c r="F1" s="137" t="s">
        <v>38</v>
      </c>
      <c r="G1" s="137" t="s">
        <v>39</v>
      </c>
      <c r="H1" s="141">
        <f>SUM(G:G)</f>
        <v>9985000</v>
      </c>
    </row>
    <row r="2" spans="1:16" x14ac:dyDescent="0.2">
      <c r="A2" s="204">
        <v>80280</v>
      </c>
      <c r="B2" s="199">
        <v>46082</v>
      </c>
      <c r="C2" s="138" t="s">
        <v>40</v>
      </c>
      <c r="D2" s="31">
        <v>4</v>
      </c>
      <c r="E2" s="7">
        <v>8000</v>
      </c>
      <c r="F2" s="7">
        <f t="shared" ref="F2:F7" si="0">E2*D2</f>
        <v>32000</v>
      </c>
      <c r="G2" s="210">
        <f>SUM(F2:F4)</f>
        <v>76000</v>
      </c>
    </row>
    <row r="3" spans="1:16" x14ac:dyDescent="0.2">
      <c r="A3" s="205"/>
      <c r="B3" s="200"/>
      <c r="C3" s="138" t="s">
        <v>41</v>
      </c>
      <c r="D3" s="31">
        <v>1</v>
      </c>
      <c r="E3" s="7">
        <v>21000</v>
      </c>
      <c r="F3" s="7">
        <f t="shared" si="0"/>
        <v>21000</v>
      </c>
      <c r="G3" s="211"/>
    </row>
    <row r="4" spans="1:16" x14ac:dyDescent="0.2">
      <c r="A4" s="206"/>
      <c r="B4" s="201"/>
      <c r="C4" s="138" t="s">
        <v>42</v>
      </c>
      <c r="D4" s="31">
        <v>1</v>
      </c>
      <c r="E4" s="7">
        <v>23000</v>
      </c>
      <c r="F4" s="7">
        <f t="shared" si="0"/>
        <v>23000</v>
      </c>
      <c r="G4" s="212"/>
      <c r="K4" s="197"/>
    </row>
    <row r="5" spans="1:16" x14ac:dyDescent="0.2">
      <c r="A5" s="204">
        <v>80349</v>
      </c>
      <c r="B5" s="199">
        <v>46083</v>
      </c>
      <c r="C5" s="138" t="s">
        <v>40</v>
      </c>
      <c r="D5" s="31">
        <v>6</v>
      </c>
      <c r="E5" s="7">
        <v>8000</v>
      </c>
      <c r="F5" s="7">
        <f t="shared" si="0"/>
        <v>48000</v>
      </c>
      <c r="G5" s="210">
        <f>SUM(F5:F7)</f>
        <v>92000</v>
      </c>
    </row>
    <row r="6" spans="1:16" x14ac:dyDescent="0.2">
      <c r="A6" s="205"/>
      <c r="B6" s="200"/>
      <c r="C6" s="138" t="s">
        <v>41</v>
      </c>
      <c r="D6" s="31">
        <v>1</v>
      </c>
      <c r="E6" s="7">
        <v>21000</v>
      </c>
      <c r="F6" s="7">
        <f t="shared" si="0"/>
        <v>21000</v>
      </c>
      <c r="G6" s="211"/>
    </row>
    <row r="7" spans="1:16" x14ac:dyDescent="0.2">
      <c r="A7" s="206"/>
      <c r="B7" s="201"/>
      <c r="C7" s="138" t="s">
        <v>42</v>
      </c>
      <c r="D7" s="31">
        <v>1</v>
      </c>
      <c r="E7" s="7">
        <v>23000</v>
      </c>
      <c r="F7" s="7">
        <f t="shared" si="0"/>
        <v>23000</v>
      </c>
      <c r="G7" s="212"/>
    </row>
    <row r="8" spans="1:16" x14ac:dyDescent="0.2">
      <c r="A8" s="204">
        <v>80420</v>
      </c>
      <c r="B8" s="199">
        <v>46084</v>
      </c>
      <c r="C8" s="138" t="s">
        <v>43</v>
      </c>
      <c r="D8" s="31">
        <v>1</v>
      </c>
      <c r="E8" s="7">
        <v>125000</v>
      </c>
      <c r="F8" s="7">
        <f t="shared" ref="F8:F27" si="1">E8*D8</f>
        <v>125000</v>
      </c>
      <c r="G8" s="210">
        <f>SUM(F8:F13)</f>
        <v>446000</v>
      </c>
    </row>
    <row r="9" spans="1:16" x14ac:dyDescent="0.2">
      <c r="A9" s="205"/>
      <c r="B9" s="200"/>
      <c r="C9" s="138" t="s">
        <v>44</v>
      </c>
      <c r="D9" s="31">
        <v>1</v>
      </c>
      <c r="E9" s="7">
        <v>120000</v>
      </c>
      <c r="F9" s="7">
        <f t="shared" si="1"/>
        <v>120000</v>
      </c>
      <c r="G9" s="211"/>
      <c r="I9" s="202"/>
      <c r="J9" s="202"/>
    </row>
    <row r="10" spans="1:16" x14ac:dyDescent="0.2">
      <c r="A10" s="205"/>
      <c r="B10" s="200"/>
      <c r="C10" s="138" t="s">
        <v>45</v>
      </c>
      <c r="D10" s="31">
        <v>1</v>
      </c>
      <c r="E10" s="7">
        <v>125000</v>
      </c>
      <c r="F10" s="7">
        <f t="shared" si="1"/>
        <v>125000</v>
      </c>
      <c r="G10" s="211"/>
      <c r="I10" s="175"/>
    </row>
    <row r="11" spans="1:16" x14ac:dyDescent="0.2">
      <c r="A11" s="205"/>
      <c r="B11" s="200"/>
      <c r="C11" s="138" t="s">
        <v>40</v>
      </c>
      <c r="D11" s="31">
        <v>4</v>
      </c>
      <c r="E11" s="7">
        <v>8000</v>
      </c>
      <c r="F11" s="7">
        <f t="shared" si="1"/>
        <v>32000</v>
      </c>
      <c r="G11" s="211"/>
      <c r="I11" s="175"/>
    </row>
    <row r="12" spans="1:16" x14ac:dyDescent="0.2">
      <c r="A12" s="205"/>
      <c r="B12" s="200"/>
      <c r="C12" s="139" t="s">
        <v>42</v>
      </c>
      <c r="D12" s="31">
        <v>1</v>
      </c>
      <c r="E12" s="7">
        <v>23000</v>
      </c>
      <c r="F12" s="7">
        <f t="shared" si="1"/>
        <v>23000</v>
      </c>
      <c r="G12" s="211"/>
      <c r="J12" s="198"/>
      <c r="K12" s="197"/>
      <c r="L12" s="197"/>
      <c r="M12" s="197"/>
    </row>
    <row r="13" spans="1:16" x14ac:dyDescent="0.2">
      <c r="A13" s="206"/>
      <c r="B13" s="201"/>
      <c r="C13" s="138" t="s">
        <v>41</v>
      </c>
      <c r="D13" s="31">
        <v>1</v>
      </c>
      <c r="E13" s="7">
        <v>21000</v>
      </c>
      <c r="F13" s="7">
        <f t="shared" si="1"/>
        <v>21000</v>
      </c>
      <c r="G13" s="212"/>
      <c r="I13" s="175"/>
      <c r="K13" s="65"/>
      <c r="L13" s="65"/>
      <c r="M13" s="65"/>
    </row>
    <row r="14" spans="1:16" x14ac:dyDescent="0.2">
      <c r="A14" s="204">
        <v>80483</v>
      </c>
      <c r="B14" s="199">
        <v>46085</v>
      </c>
      <c r="C14" s="138" t="s">
        <v>40</v>
      </c>
      <c r="D14" s="31">
        <v>4</v>
      </c>
      <c r="E14" s="7">
        <v>8000</v>
      </c>
      <c r="F14" s="7">
        <f t="shared" si="1"/>
        <v>32000</v>
      </c>
      <c r="G14" s="210">
        <f>SUM(F14:F16)</f>
        <v>99000</v>
      </c>
      <c r="I14" s="175"/>
      <c r="K14" s="65"/>
      <c r="L14" s="65"/>
      <c r="M14" s="65"/>
      <c r="O14" s="202"/>
      <c r="P14" s="202"/>
    </row>
    <row r="15" spans="1:16" x14ac:dyDescent="0.2">
      <c r="A15" s="205"/>
      <c r="B15" s="200"/>
      <c r="C15" s="139" t="s">
        <v>41</v>
      </c>
      <c r="D15" s="31">
        <v>1</v>
      </c>
      <c r="E15" s="7">
        <v>21000</v>
      </c>
      <c r="F15" s="7">
        <f t="shared" si="1"/>
        <v>21000</v>
      </c>
      <c r="G15" s="211"/>
      <c r="O15" s="175"/>
      <c r="P15" s="65"/>
    </row>
    <row r="16" spans="1:16" x14ac:dyDescent="0.2">
      <c r="A16" s="206"/>
      <c r="B16" s="201"/>
      <c r="C16" s="139" t="s">
        <v>42</v>
      </c>
      <c r="D16" s="31">
        <v>2</v>
      </c>
      <c r="E16" s="7">
        <v>23000</v>
      </c>
      <c r="F16" s="7">
        <f t="shared" si="1"/>
        <v>46000</v>
      </c>
      <c r="G16" s="212"/>
      <c r="I16" s="203"/>
      <c r="J16" s="203"/>
      <c r="O16" s="175"/>
      <c r="P16" s="65"/>
    </row>
    <row r="17" spans="1:13" x14ac:dyDescent="0.2">
      <c r="A17" s="204">
        <v>80563</v>
      </c>
      <c r="B17" s="199">
        <v>46086</v>
      </c>
      <c r="C17" s="139" t="s">
        <v>46</v>
      </c>
      <c r="D17" s="31">
        <v>2</v>
      </c>
      <c r="E17" s="7">
        <v>115000</v>
      </c>
      <c r="F17" s="7">
        <f t="shared" si="1"/>
        <v>230000</v>
      </c>
      <c r="G17" s="210">
        <f>SUM(F17:F22)</f>
        <v>885000</v>
      </c>
      <c r="J17" s="198"/>
      <c r="K17" s="197"/>
      <c r="L17" s="197"/>
      <c r="M17" s="197"/>
    </row>
    <row r="18" spans="1:13" x14ac:dyDescent="0.2">
      <c r="A18" s="205"/>
      <c r="B18" s="200"/>
      <c r="C18" s="139" t="s">
        <v>42</v>
      </c>
      <c r="D18" s="31">
        <v>1</v>
      </c>
      <c r="E18" s="7">
        <v>23000</v>
      </c>
      <c r="F18" s="7">
        <f t="shared" si="1"/>
        <v>23000</v>
      </c>
      <c r="G18" s="211"/>
      <c r="I18" s="175"/>
      <c r="K18" s="65"/>
      <c r="L18" s="65"/>
      <c r="M18" s="65"/>
    </row>
    <row r="19" spans="1:13" x14ac:dyDescent="0.2">
      <c r="A19" s="205"/>
      <c r="B19" s="200"/>
      <c r="C19" s="138" t="s">
        <v>41</v>
      </c>
      <c r="D19" s="31">
        <v>1</v>
      </c>
      <c r="E19" s="7">
        <v>21000</v>
      </c>
      <c r="F19" s="7">
        <f t="shared" si="1"/>
        <v>21000</v>
      </c>
      <c r="G19" s="211"/>
      <c r="I19" s="175"/>
      <c r="K19" s="65"/>
      <c r="L19" s="65"/>
      <c r="M19" s="65"/>
    </row>
    <row r="20" spans="1:13" x14ac:dyDescent="0.2">
      <c r="A20" s="205"/>
      <c r="B20" s="200"/>
      <c r="C20" s="138" t="s">
        <v>45</v>
      </c>
      <c r="D20" s="31">
        <v>1</v>
      </c>
      <c r="E20" s="7">
        <v>125000</v>
      </c>
      <c r="F20" s="7">
        <f t="shared" si="1"/>
        <v>125000</v>
      </c>
      <c r="G20" s="211"/>
    </row>
    <row r="21" spans="1:13" x14ac:dyDescent="0.2">
      <c r="A21" s="205"/>
      <c r="B21" s="200"/>
      <c r="C21" s="138" t="s">
        <v>47</v>
      </c>
      <c r="D21" s="31">
        <v>1</v>
      </c>
      <c r="E21" s="7">
        <v>480000</v>
      </c>
      <c r="F21" s="7">
        <f t="shared" si="1"/>
        <v>480000</v>
      </c>
      <c r="G21" s="211"/>
    </row>
    <row r="22" spans="1:13" x14ac:dyDescent="0.2">
      <c r="A22" s="206"/>
      <c r="B22" s="201"/>
      <c r="C22" s="138" t="s">
        <v>143</v>
      </c>
      <c r="D22" s="31">
        <v>4</v>
      </c>
      <c r="E22" s="7">
        <v>1500</v>
      </c>
      <c r="F22" s="7">
        <f t="shared" si="1"/>
        <v>6000</v>
      </c>
      <c r="G22" s="212"/>
    </row>
    <row r="23" spans="1:13" x14ac:dyDescent="0.2">
      <c r="A23" s="31">
        <v>80583</v>
      </c>
      <c r="B23" s="20">
        <v>46086</v>
      </c>
      <c r="C23" s="138" t="s">
        <v>40</v>
      </c>
      <c r="D23" s="31">
        <v>5</v>
      </c>
      <c r="E23" s="7">
        <v>8000</v>
      </c>
      <c r="F23" s="7">
        <f t="shared" si="1"/>
        <v>40000</v>
      </c>
      <c r="G23" s="171">
        <f>SUM(F23)</f>
        <v>40000</v>
      </c>
    </row>
    <row r="24" spans="1:13" x14ac:dyDescent="0.2">
      <c r="A24" s="204">
        <v>80626</v>
      </c>
      <c r="B24" s="199">
        <v>46087</v>
      </c>
      <c r="C24" s="139" t="s">
        <v>41</v>
      </c>
      <c r="D24" s="31">
        <v>2</v>
      </c>
      <c r="E24" s="7">
        <v>21000</v>
      </c>
      <c r="F24" s="7">
        <f t="shared" si="1"/>
        <v>42000</v>
      </c>
      <c r="G24" s="210">
        <f>SUM(F24:F27)</f>
        <v>240000</v>
      </c>
    </row>
    <row r="25" spans="1:13" x14ac:dyDescent="0.2">
      <c r="A25" s="205"/>
      <c r="B25" s="200"/>
      <c r="C25" s="138" t="s">
        <v>42</v>
      </c>
      <c r="D25" s="31">
        <v>1</v>
      </c>
      <c r="E25" s="7">
        <v>23000</v>
      </c>
      <c r="F25" s="7">
        <f t="shared" si="1"/>
        <v>23000</v>
      </c>
      <c r="G25" s="211"/>
    </row>
    <row r="26" spans="1:13" x14ac:dyDescent="0.2">
      <c r="A26" s="205"/>
      <c r="B26" s="200"/>
      <c r="C26" s="138" t="s">
        <v>40</v>
      </c>
      <c r="D26" s="31">
        <v>5</v>
      </c>
      <c r="E26" s="7">
        <v>8000</v>
      </c>
      <c r="F26" s="7">
        <f t="shared" si="1"/>
        <v>40000</v>
      </c>
      <c r="G26" s="211"/>
    </row>
    <row r="27" spans="1:13" x14ac:dyDescent="0.2">
      <c r="A27" s="206"/>
      <c r="B27" s="201"/>
      <c r="C27" s="139" t="s">
        <v>48</v>
      </c>
      <c r="D27" s="31">
        <v>1</v>
      </c>
      <c r="E27" s="7">
        <v>135000</v>
      </c>
      <c r="F27" s="7">
        <f t="shared" si="1"/>
        <v>135000</v>
      </c>
      <c r="G27" s="212"/>
    </row>
    <row r="28" spans="1:13" x14ac:dyDescent="0.2">
      <c r="A28" s="204">
        <v>80705</v>
      </c>
      <c r="B28" s="199">
        <v>46088</v>
      </c>
      <c r="C28" s="138" t="s">
        <v>42</v>
      </c>
      <c r="D28" s="31">
        <v>1</v>
      </c>
      <c r="E28" s="7">
        <v>23000</v>
      </c>
      <c r="F28" s="7">
        <f t="shared" ref="F28:F41" si="2">E28*D28</f>
        <v>23000</v>
      </c>
      <c r="G28" s="210">
        <f>SUM(F28:F30)</f>
        <v>76000</v>
      </c>
    </row>
    <row r="29" spans="1:13" x14ac:dyDescent="0.2">
      <c r="A29" s="205"/>
      <c r="B29" s="200"/>
      <c r="C29" s="138" t="s">
        <v>41</v>
      </c>
      <c r="D29" s="31">
        <v>1</v>
      </c>
      <c r="E29" s="7">
        <v>21000</v>
      </c>
      <c r="F29" s="7">
        <f t="shared" si="2"/>
        <v>21000</v>
      </c>
      <c r="G29" s="211"/>
    </row>
    <row r="30" spans="1:13" x14ac:dyDescent="0.2">
      <c r="A30" s="206"/>
      <c r="B30" s="201"/>
      <c r="C30" s="138" t="s">
        <v>40</v>
      </c>
      <c r="D30" s="31">
        <v>4</v>
      </c>
      <c r="E30" s="7">
        <v>8000</v>
      </c>
      <c r="F30" s="7">
        <f t="shared" si="2"/>
        <v>32000</v>
      </c>
      <c r="G30" s="212"/>
    </row>
    <row r="31" spans="1:13" x14ac:dyDescent="0.2">
      <c r="A31" s="204">
        <v>80780</v>
      </c>
      <c r="B31" s="199">
        <v>46089</v>
      </c>
      <c r="C31" s="138" t="s">
        <v>46</v>
      </c>
      <c r="D31" s="31">
        <v>3</v>
      </c>
      <c r="E31" s="7">
        <v>115000</v>
      </c>
      <c r="F31" s="7">
        <f t="shared" si="2"/>
        <v>345000</v>
      </c>
      <c r="G31" s="210">
        <f>SUM(F31:F33)</f>
        <v>390000</v>
      </c>
    </row>
    <row r="32" spans="1:13" x14ac:dyDescent="0.2">
      <c r="A32" s="205"/>
      <c r="B32" s="200"/>
      <c r="C32" s="138" t="s">
        <v>40</v>
      </c>
      <c r="D32" s="31">
        <v>3</v>
      </c>
      <c r="E32" s="7">
        <v>8000</v>
      </c>
      <c r="F32" s="7">
        <f t="shared" si="2"/>
        <v>24000</v>
      </c>
      <c r="G32" s="213"/>
    </row>
    <row r="33" spans="1:7" x14ac:dyDescent="0.2">
      <c r="A33" s="206"/>
      <c r="B33" s="201"/>
      <c r="C33" s="138" t="s">
        <v>41</v>
      </c>
      <c r="D33" s="31">
        <v>1</v>
      </c>
      <c r="E33" s="7">
        <v>21000</v>
      </c>
      <c r="F33" s="7">
        <f t="shared" si="2"/>
        <v>21000</v>
      </c>
      <c r="G33" s="214"/>
    </row>
    <row r="34" spans="1:7" x14ac:dyDescent="0.2">
      <c r="A34" s="204">
        <v>80860</v>
      </c>
      <c r="B34" s="199">
        <v>46090</v>
      </c>
      <c r="C34" s="138" t="s">
        <v>40</v>
      </c>
      <c r="D34" s="31">
        <v>5</v>
      </c>
      <c r="E34" s="7">
        <v>8000</v>
      </c>
      <c r="F34" s="7">
        <f t="shared" si="2"/>
        <v>40000</v>
      </c>
      <c r="G34" s="207">
        <f>SUM(F34:F38)</f>
        <v>324000</v>
      </c>
    </row>
    <row r="35" spans="1:7" x14ac:dyDescent="0.2">
      <c r="A35" s="205"/>
      <c r="B35" s="200"/>
      <c r="C35" s="138" t="s">
        <v>45</v>
      </c>
      <c r="D35" s="31">
        <v>1</v>
      </c>
      <c r="E35" s="7">
        <v>125000</v>
      </c>
      <c r="F35" s="7">
        <f t="shared" si="2"/>
        <v>125000</v>
      </c>
      <c r="G35" s="208"/>
    </row>
    <row r="36" spans="1:7" x14ac:dyDescent="0.2">
      <c r="A36" s="205"/>
      <c r="B36" s="200"/>
      <c r="C36" s="138" t="s">
        <v>46</v>
      </c>
      <c r="D36" s="31">
        <v>1</v>
      </c>
      <c r="E36" s="7">
        <v>115000</v>
      </c>
      <c r="F36" s="7">
        <f t="shared" si="2"/>
        <v>115000</v>
      </c>
      <c r="G36" s="208"/>
    </row>
    <row r="37" spans="1:7" x14ac:dyDescent="0.2">
      <c r="A37" s="205"/>
      <c r="B37" s="200"/>
      <c r="C37" s="138" t="s">
        <v>41</v>
      </c>
      <c r="D37" s="31">
        <v>1</v>
      </c>
      <c r="E37" s="7">
        <v>21000</v>
      </c>
      <c r="F37" s="7">
        <f t="shared" si="2"/>
        <v>21000</v>
      </c>
      <c r="G37" s="208"/>
    </row>
    <row r="38" spans="1:7" x14ac:dyDescent="0.2">
      <c r="A38" s="206"/>
      <c r="B38" s="201"/>
      <c r="C38" s="138" t="s">
        <v>42</v>
      </c>
      <c r="D38" s="31">
        <v>1</v>
      </c>
      <c r="E38" s="7">
        <v>23000</v>
      </c>
      <c r="F38" s="7">
        <f t="shared" si="2"/>
        <v>23000</v>
      </c>
      <c r="G38" s="209"/>
    </row>
    <row r="39" spans="1:7" x14ac:dyDescent="0.2">
      <c r="A39" s="204">
        <v>80934</v>
      </c>
      <c r="B39" s="199">
        <v>46091</v>
      </c>
      <c r="C39" s="138" t="s">
        <v>40</v>
      </c>
      <c r="D39" s="31">
        <v>5</v>
      </c>
      <c r="E39" s="7">
        <v>8000</v>
      </c>
      <c r="F39" s="7">
        <f t="shared" si="2"/>
        <v>40000</v>
      </c>
      <c r="G39" s="207">
        <f>SUM(F39:F41)</f>
        <v>84000</v>
      </c>
    </row>
    <row r="40" spans="1:7" x14ac:dyDescent="0.2">
      <c r="A40" s="205"/>
      <c r="B40" s="200"/>
      <c r="C40" s="138" t="s">
        <v>41</v>
      </c>
      <c r="D40" s="31">
        <v>1</v>
      </c>
      <c r="E40" s="7">
        <v>21000</v>
      </c>
      <c r="F40" s="7">
        <f t="shared" si="2"/>
        <v>21000</v>
      </c>
      <c r="G40" s="208"/>
    </row>
    <row r="41" spans="1:7" x14ac:dyDescent="0.2">
      <c r="A41" s="206"/>
      <c r="B41" s="201"/>
      <c r="C41" s="138" t="s">
        <v>42</v>
      </c>
      <c r="D41" s="31">
        <v>1</v>
      </c>
      <c r="E41" s="7">
        <v>23000</v>
      </c>
      <c r="F41" s="7">
        <f t="shared" si="2"/>
        <v>23000</v>
      </c>
      <c r="G41" s="209"/>
    </row>
    <row r="42" spans="1:7" x14ac:dyDescent="0.2">
      <c r="A42" s="204">
        <v>81014</v>
      </c>
      <c r="B42" s="199">
        <v>46092</v>
      </c>
      <c r="C42" s="138" t="s">
        <v>43</v>
      </c>
      <c r="D42" s="31">
        <v>1</v>
      </c>
      <c r="E42" s="7">
        <v>125000</v>
      </c>
      <c r="F42" s="7">
        <f t="shared" ref="F42:F47" si="3">E42*D42</f>
        <v>125000</v>
      </c>
      <c r="G42" s="207">
        <f>SUM(F42:F47)</f>
        <v>428000</v>
      </c>
    </row>
    <row r="43" spans="1:7" x14ac:dyDescent="0.2">
      <c r="A43" s="205"/>
      <c r="B43" s="200"/>
      <c r="C43" s="138" t="s">
        <v>44</v>
      </c>
      <c r="D43" s="31">
        <v>1</v>
      </c>
      <c r="E43" s="7">
        <v>120000</v>
      </c>
      <c r="F43" s="7">
        <f t="shared" si="3"/>
        <v>120000</v>
      </c>
      <c r="G43" s="208"/>
    </row>
    <row r="44" spans="1:7" x14ac:dyDescent="0.2">
      <c r="A44" s="205"/>
      <c r="B44" s="200"/>
      <c r="C44" s="138" t="s">
        <v>46</v>
      </c>
      <c r="D44" s="31">
        <v>1</v>
      </c>
      <c r="E44" s="7">
        <v>115000</v>
      </c>
      <c r="F44" s="7">
        <f t="shared" si="3"/>
        <v>115000</v>
      </c>
      <c r="G44" s="208"/>
    </row>
    <row r="45" spans="1:7" x14ac:dyDescent="0.2">
      <c r="A45" s="205"/>
      <c r="B45" s="200"/>
      <c r="C45" s="138" t="s">
        <v>40</v>
      </c>
      <c r="D45" s="31">
        <v>3</v>
      </c>
      <c r="E45" s="7">
        <v>8000</v>
      </c>
      <c r="F45" s="7">
        <f t="shared" si="3"/>
        <v>24000</v>
      </c>
      <c r="G45" s="208"/>
    </row>
    <row r="46" spans="1:7" x14ac:dyDescent="0.2">
      <c r="A46" s="205"/>
      <c r="B46" s="200"/>
      <c r="C46" s="138" t="s">
        <v>41</v>
      </c>
      <c r="D46" s="31">
        <v>1</v>
      </c>
      <c r="E46" s="7">
        <v>21000</v>
      </c>
      <c r="F46" s="7">
        <f t="shared" si="3"/>
        <v>21000</v>
      </c>
      <c r="G46" s="208"/>
    </row>
    <row r="47" spans="1:7" x14ac:dyDescent="0.2">
      <c r="A47" s="206"/>
      <c r="B47" s="201"/>
      <c r="C47" s="138" t="s">
        <v>42</v>
      </c>
      <c r="D47" s="31">
        <v>1</v>
      </c>
      <c r="E47" s="7">
        <v>23000</v>
      </c>
      <c r="F47" s="7">
        <f t="shared" si="3"/>
        <v>23000</v>
      </c>
      <c r="G47" s="209"/>
    </row>
    <row r="48" spans="1:7" x14ac:dyDescent="0.2">
      <c r="A48" s="204">
        <v>81088</v>
      </c>
      <c r="B48" s="199">
        <v>46093</v>
      </c>
      <c r="C48" s="138" t="s">
        <v>45</v>
      </c>
      <c r="D48" s="31">
        <v>1</v>
      </c>
      <c r="E48" s="7">
        <v>125000</v>
      </c>
      <c r="F48" s="7">
        <f t="shared" ref="F48:F106" si="4">E48*D48</f>
        <v>125000</v>
      </c>
      <c r="G48" s="207">
        <f>SUM(F48:F53)</f>
        <v>575000</v>
      </c>
    </row>
    <row r="49" spans="1:7" x14ac:dyDescent="0.2">
      <c r="A49" s="205"/>
      <c r="B49" s="200"/>
      <c r="C49" s="138" t="s">
        <v>48</v>
      </c>
      <c r="D49" s="31">
        <v>1</v>
      </c>
      <c r="E49" s="7">
        <v>135000</v>
      </c>
      <c r="F49" s="7">
        <f t="shared" si="4"/>
        <v>135000</v>
      </c>
      <c r="G49" s="208"/>
    </row>
    <row r="50" spans="1:7" x14ac:dyDescent="0.2">
      <c r="A50" s="205"/>
      <c r="B50" s="200"/>
      <c r="C50" s="138" t="s">
        <v>49</v>
      </c>
      <c r="D50" s="31">
        <v>1</v>
      </c>
      <c r="E50" s="7">
        <v>135000</v>
      </c>
      <c r="F50" s="7">
        <f t="shared" si="4"/>
        <v>135000</v>
      </c>
      <c r="G50" s="208"/>
    </row>
    <row r="51" spans="1:7" x14ac:dyDescent="0.2">
      <c r="A51" s="205"/>
      <c r="B51" s="200"/>
      <c r="C51" s="138" t="s">
        <v>50</v>
      </c>
      <c r="D51" s="31">
        <v>1</v>
      </c>
      <c r="E51" s="7">
        <v>135000</v>
      </c>
      <c r="F51" s="7">
        <f t="shared" si="4"/>
        <v>135000</v>
      </c>
      <c r="G51" s="208"/>
    </row>
    <row r="52" spans="1:7" x14ac:dyDescent="0.2">
      <c r="A52" s="205"/>
      <c r="B52" s="200"/>
      <c r="C52" s="138" t="s">
        <v>40</v>
      </c>
      <c r="D52" s="31">
        <v>3</v>
      </c>
      <c r="E52" s="7">
        <v>8000</v>
      </c>
      <c r="F52" s="7">
        <f t="shared" si="4"/>
        <v>24000</v>
      </c>
      <c r="G52" s="208"/>
    </row>
    <row r="53" spans="1:7" x14ac:dyDescent="0.2">
      <c r="A53" s="206"/>
      <c r="B53" s="201"/>
      <c r="C53" s="138" t="s">
        <v>41</v>
      </c>
      <c r="D53" s="31">
        <v>1</v>
      </c>
      <c r="E53" s="7">
        <v>21000</v>
      </c>
      <c r="F53" s="7">
        <f t="shared" si="4"/>
        <v>21000</v>
      </c>
      <c r="G53" s="209"/>
    </row>
    <row r="54" spans="1:7" x14ac:dyDescent="0.2">
      <c r="A54" s="204">
        <v>81159</v>
      </c>
      <c r="B54" s="199">
        <v>46094</v>
      </c>
      <c r="C54" s="138" t="s">
        <v>41</v>
      </c>
      <c r="D54" s="31">
        <v>1</v>
      </c>
      <c r="E54" s="7">
        <v>21000</v>
      </c>
      <c r="F54" s="7">
        <f t="shared" si="4"/>
        <v>21000</v>
      </c>
      <c r="G54" s="207">
        <f>SUM(F54:F56)</f>
        <v>68000</v>
      </c>
    </row>
    <row r="55" spans="1:7" x14ac:dyDescent="0.2">
      <c r="A55" s="205"/>
      <c r="B55" s="200"/>
      <c r="C55" s="138" t="s">
        <v>42</v>
      </c>
      <c r="D55" s="31">
        <v>1</v>
      </c>
      <c r="E55" s="7">
        <v>23000</v>
      </c>
      <c r="F55" s="7">
        <f t="shared" si="4"/>
        <v>23000</v>
      </c>
      <c r="G55" s="208"/>
    </row>
    <row r="56" spans="1:7" x14ac:dyDescent="0.2">
      <c r="A56" s="206"/>
      <c r="B56" s="201"/>
      <c r="C56" s="138" t="s">
        <v>40</v>
      </c>
      <c r="D56" s="31">
        <v>3</v>
      </c>
      <c r="E56" s="7">
        <v>8000</v>
      </c>
      <c r="F56" s="7">
        <f t="shared" si="4"/>
        <v>24000</v>
      </c>
      <c r="G56" s="209"/>
    </row>
    <row r="57" spans="1:7" x14ac:dyDescent="0.2">
      <c r="A57" s="204">
        <v>81234</v>
      </c>
      <c r="B57" s="199">
        <v>46095</v>
      </c>
      <c r="C57" s="138" t="s">
        <v>41</v>
      </c>
      <c r="D57" s="31">
        <v>1</v>
      </c>
      <c r="E57" s="7">
        <v>21000</v>
      </c>
      <c r="F57" s="7">
        <f t="shared" si="4"/>
        <v>21000</v>
      </c>
      <c r="G57" s="207">
        <f>SUM(F57:F61)</f>
        <v>699000</v>
      </c>
    </row>
    <row r="58" spans="1:7" x14ac:dyDescent="0.2">
      <c r="A58" s="205"/>
      <c r="B58" s="200"/>
      <c r="C58" s="138" t="s">
        <v>42</v>
      </c>
      <c r="D58" s="31">
        <v>1</v>
      </c>
      <c r="E58" s="7">
        <v>23000</v>
      </c>
      <c r="F58" s="7">
        <f t="shared" si="4"/>
        <v>23000</v>
      </c>
      <c r="G58" s="208"/>
    </row>
    <row r="59" spans="1:7" x14ac:dyDescent="0.2">
      <c r="A59" s="205"/>
      <c r="B59" s="200"/>
      <c r="C59" s="138" t="s">
        <v>40</v>
      </c>
      <c r="D59" s="31">
        <v>5</v>
      </c>
      <c r="E59" s="7">
        <v>8000</v>
      </c>
      <c r="F59" s="7">
        <f t="shared" si="4"/>
        <v>40000</v>
      </c>
      <c r="G59" s="208"/>
    </row>
    <row r="60" spans="1:7" x14ac:dyDescent="0.2">
      <c r="A60" s="205"/>
      <c r="B60" s="200"/>
      <c r="C60" s="138" t="s">
        <v>49</v>
      </c>
      <c r="D60" s="31">
        <v>1</v>
      </c>
      <c r="E60" s="7">
        <v>135000</v>
      </c>
      <c r="F60" s="7">
        <f t="shared" si="4"/>
        <v>135000</v>
      </c>
      <c r="G60" s="208"/>
    </row>
    <row r="61" spans="1:7" x14ac:dyDescent="0.2">
      <c r="A61" s="206"/>
      <c r="B61" s="201"/>
      <c r="C61" s="138" t="s">
        <v>47</v>
      </c>
      <c r="D61" s="31">
        <v>1</v>
      </c>
      <c r="E61" s="7">
        <v>480000</v>
      </c>
      <c r="F61" s="7">
        <f t="shared" si="4"/>
        <v>480000</v>
      </c>
      <c r="G61" s="209"/>
    </row>
    <row r="62" spans="1:7" x14ac:dyDescent="0.2">
      <c r="A62" s="204">
        <v>81339</v>
      </c>
      <c r="B62" s="199">
        <v>46096</v>
      </c>
      <c r="C62" s="138" t="s">
        <v>40</v>
      </c>
      <c r="D62" s="31">
        <v>6</v>
      </c>
      <c r="E62" s="7">
        <v>8000</v>
      </c>
      <c r="F62" s="7">
        <f t="shared" si="4"/>
        <v>48000</v>
      </c>
      <c r="G62" s="207">
        <f>SUM(F62:F63)</f>
        <v>90000</v>
      </c>
    </row>
    <row r="63" spans="1:7" x14ac:dyDescent="0.2">
      <c r="A63" s="206"/>
      <c r="B63" s="201"/>
      <c r="C63" s="138" t="s">
        <v>41</v>
      </c>
      <c r="D63" s="31">
        <v>2</v>
      </c>
      <c r="E63" s="7">
        <v>21000</v>
      </c>
      <c r="F63" s="7">
        <f t="shared" si="4"/>
        <v>42000</v>
      </c>
      <c r="G63" s="209"/>
    </row>
    <row r="64" spans="1:7" x14ac:dyDescent="0.2">
      <c r="A64" s="204">
        <v>81510</v>
      </c>
      <c r="B64" s="199">
        <v>46098</v>
      </c>
      <c r="C64" s="138" t="s">
        <v>45</v>
      </c>
      <c r="D64" s="31">
        <v>1</v>
      </c>
      <c r="E64" s="7">
        <v>125000</v>
      </c>
      <c r="F64" s="7">
        <f t="shared" si="4"/>
        <v>125000</v>
      </c>
      <c r="G64" s="207">
        <f>SUM(F64:F69)</f>
        <v>866000</v>
      </c>
    </row>
    <row r="65" spans="1:14" x14ac:dyDescent="0.2">
      <c r="A65" s="205"/>
      <c r="B65" s="200"/>
      <c r="C65" s="138" t="s">
        <v>47</v>
      </c>
      <c r="D65" s="31">
        <v>1</v>
      </c>
      <c r="E65" s="7">
        <v>480000</v>
      </c>
      <c r="F65" s="7">
        <f t="shared" si="4"/>
        <v>480000</v>
      </c>
      <c r="G65" s="208"/>
    </row>
    <row r="66" spans="1:14" x14ac:dyDescent="0.2">
      <c r="A66" s="205"/>
      <c r="B66" s="200"/>
      <c r="C66" s="138" t="s">
        <v>43</v>
      </c>
      <c r="D66" s="31">
        <v>1</v>
      </c>
      <c r="E66" s="7">
        <v>125000</v>
      </c>
      <c r="F66" s="7">
        <f t="shared" si="4"/>
        <v>125000</v>
      </c>
      <c r="G66" s="208"/>
      <c r="H66" s="65"/>
    </row>
    <row r="67" spans="1:14" x14ac:dyDescent="0.2">
      <c r="A67" s="205"/>
      <c r="B67" s="200"/>
      <c r="C67" s="138" t="s">
        <v>41</v>
      </c>
      <c r="D67" s="31">
        <v>2</v>
      </c>
      <c r="E67" s="7">
        <v>21000</v>
      </c>
      <c r="F67" s="7">
        <f t="shared" si="4"/>
        <v>42000</v>
      </c>
      <c r="G67" s="208"/>
      <c r="H67" s="65"/>
      <c r="N67" s="65"/>
    </row>
    <row r="68" spans="1:14" ht="16" x14ac:dyDescent="0.2">
      <c r="A68" s="205"/>
      <c r="B68" s="200"/>
      <c r="C68" s="138" t="s">
        <v>42</v>
      </c>
      <c r="D68" s="31">
        <v>2</v>
      </c>
      <c r="E68" s="7">
        <v>23000</v>
      </c>
      <c r="F68" s="7">
        <f t="shared" si="4"/>
        <v>46000</v>
      </c>
      <c r="G68" s="208"/>
      <c r="I68" s="143"/>
      <c r="L68" s="134"/>
      <c r="M68" s="134"/>
      <c r="N68" s="215"/>
    </row>
    <row r="69" spans="1:14" ht="16" x14ac:dyDescent="0.2">
      <c r="A69" s="206"/>
      <c r="B69" s="201"/>
      <c r="C69" s="138" t="s">
        <v>40</v>
      </c>
      <c r="D69" s="31">
        <v>6</v>
      </c>
      <c r="E69" s="7">
        <v>8000</v>
      </c>
      <c r="F69" s="7">
        <f t="shared" si="4"/>
        <v>48000</v>
      </c>
      <c r="G69" s="209"/>
      <c r="I69" s="144"/>
      <c r="L69" s="134"/>
      <c r="M69" s="134"/>
      <c r="N69" s="215"/>
    </row>
    <row r="70" spans="1:14" ht="16" x14ac:dyDescent="0.2">
      <c r="A70" s="204">
        <v>81553</v>
      </c>
      <c r="B70" s="199">
        <v>46099</v>
      </c>
      <c r="C70" s="138" t="s">
        <v>40</v>
      </c>
      <c r="D70" s="31">
        <v>25</v>
      </c>
      <c r="E70" s="7">
        <v>8000</v>
      </c>
      <c r="F70" s="7">
        <f t="shared" si="4"/>
        <v>200000</v>
      </c>
      <c r="G70" s="207">
        <f>SUM(F70:F80)</f>
        <v>2092000</v>
      </c>
      <c r="I70" s="144"/>
      <c r="L70" s="134"/>
      <c r="M70" s="134"/>
      <c r="N70" s="215"/>
    </row>
    <row r="71" spans="1:14" ht="16" x14ac:dyDescent="0.2">
      <c r="A71" s="205"/>
      <c r="B71" s="200"/>
      <c r="C71" s="138" t="s">
        <v>41</v>
      </c>
      <c r="D71" s="31">
        <v>6</v>
      </c>
      <c r="E71" s="7">
        <v>21000</v>
      </c>
      <c r="F71" s="7">
        <f t="shared" si="4"/>
        <v>126000</v>
      </c>
      <c r="G71" s="208"/>
      <c r="I71" s="144"/>
      <c r="L71" s="134"/>
      <c r="M71" s="134"/>
    </row>
    <row r="72" spans="1:14" x14ac:dyDescent="0.2">
      <c r="A72" s="205"/>
      <c r="B72" s="200"/>
      <c r="C72" s="138" t="s">
        <v>42</v>
      </c>
      <c r="D72" s="31">
        <v>7</v>
      </c>
      <c r="E72" s="7">
        <v>23000</v>
      </c>
      <c r="F72" s="7">
        <f t="shared" si="4"/>
        <v>161000</v>
      </c>
      <c r="G72" s="208"/>
    </row>
    <row r="73" spans="1:14" x14ac:dyDescent="0.2">
      <c r="A73" s="205"/>
      <c r="B73" s="200"/>
      <c r="C73" s="138" t="s">
        <v>47</v>
      </c>
      <c r="D73" s="31">
        <v>1</v>
      </c>
      <c r="E73" s="7">
        <v>480000</v>
      </c>
      <c r="F73" s="7">
        <f t="shared" si="4"/>
        <v>480000</v>
      </c>
      <c r="G73" s="208"/>
    </row>
    <row r="74" spans="1:14" x14ac:dyDescent="0.2">
      <c r="A74" s="205"/>
      <c r="B74" s="200"/>
      <c r="C74" s="138" t="s">
        <v>48</v>
      </c>
      <c r="D74" s="31">
        <v>1</v>
      </c>
      <c r="E74" s="7">
        <v>135000</v>
      </c>
      <c r="F74" s="7">
        <f t="shared" si="4"/>
        <v>135000</v>
      </c>
      <c r="G74" s="208"/>
    </row>
    <row r="75" spans="1:14" x14ac:dyDescent="0.2">
      <c r="A75" s="205"/>
      <c r="B75" s="200"/>
      <c r="C75" s="138" t="s">
        <v>49</v>
      </c>
      <c r="D75" s="31">
        <v>1</v>
      </c>
      <c r="E75" s="7">
        <v>135000</v>
      </c>
      <c r="F75" s="7">
        <f t="shared" si="4"/>
        <v>135000</v>
      </c>
      <c r="G75" s="208"/>
    </row>
    <row r="76" spans="1:14" x14ac:dyDescent="0.2">
      <c r="A76" s="205"/>
      <c r="B76" s="200"/>
      <c r="C76" s="138" t="s">
        <v>45</v>
      </c>
      <c r="D76" s="31">
        <v>1</v>
      </c>
      <c r="E76" s="7">
        <v>125000</v>
      </c>
      <c r="F76" s="7">
        <f t="shared" si="4"/>
        <v>125000</v>
      </c>
      <c r="G76" s="208"/>
    </row>
    <row r="77" spans="1:14" x14ac:dyDescent="0.2">
      <c r="A77" s="205"/>
      <c r="B77" s="200"/>
      <c r="C77" s="138" t="s">
        <v>46</v>
      </c>
      <c r="D77" s="31">
        <v>2</v>
      </c>
      <c r="E77" s="7">
        <v>115000</v>
      </c>
      <c r="F77" s="7">
        <f t="shared" si="4"/>
        <v>230000</v>
      </c>
      <c r="G77" s="208"/>
    </row>
    <row r="78" spans="1:14" x14ac:dyDescent="0.2">
      <c r="A78" s="205"/>
      <c r="B78" s="200"/>
      <c r="C78" s="138" t="s">
        <v>44</v>
      </c>
      <c r="D78" s="31">
        <v>2</v>
      </c>
      <c r="E78" s="7">
        <v>120000</v>
      </c>
      <c r="F78" s="7">
        <f t="shared" si="4"/>
        <v>240000</v>
      </c>
      <c r="G78" s="208"/>
    </row>
    <row r="79" spans="1:14" x14ac:dyDescent="0.2">
      <c r="A79" s="205"/>
      <c r="B79" s="200"/>
      <c r="C79" s="138" t="s">
        <v>126</v>
      </c>
      <c r="D79" s="31">
        <v>1</v>
      </c>
      <c r="E79" s="7">
        <v>135000</v>
      </c>
      <c r="F79" s="7">
        <f t="shared" si="4"/>
        <v>135000</v>
      </c>
      <c r="G79" s="208"/>
    </row>
    <row r="80" spans="1:14" x14ac:dyDescent="0.2">
      <c r="A80" s="206"/>
      <c r="B80" s="201"/>
      <c r="C80" s="138" t="s">
        <v>43</v>
      </c>
      <c r="D80" s="31">
        <v>1</v>
      </c>
      <c r="E80" s="7">
        <v>125000</v>
      </c>
      <c r="F80" s="7">
        <f t="shared" si="4"/>
        <v>125000</v>
      </c>
      <c r="G80" s="209"/>
    </row>
    <row r="81" spans="1:7" x14ac:dyDescent="0.2">
      <c r="A81" s="204">
        <v>81904</v>
      </c>
      <c r="B81" s="199">
        <v>46105</v>
      </c>
      <c r="C81" s="138" t="s">
        <v>40</v>
      </c>
      <c r="D81" s="31">
        <v>8</v>
      </c>
      <c r="E81" s="7">
        <v>10000</v>
      </c>
      <c r="F81" s="7">
        <f t="shared" si="4"/>
        <v>80000</v>
      </c>
      <c r="G81" s="207">
        <f>SUM(F81:F82)</f>
        <v>205000</v>
      </c>
    </row>
    <row r="82" spans="1:7" x14ac:dyDescent="0.2">
      <c r="A82" s="206"/>
      <c r="B82" s="201"/>
      <c r="C82" s="138" t="s">
        <v>45</v>
      </c>
      <c r="D82" s="31">
        <v>1</v>
      </c>
      <c r="E82" s="7">
        <v>125000</v>
      </c>
      <c r="F82" s="7">
        <f t="shared" si="4"/>
        <v>125000</v>
      </c>
      <c r="G82" s="209"/>
    </row>
    <row r="83" spans="1:7" x14ac:dyDescent="0.2">
      <c r="A83" s="204">
        <v>81990</v>
      </c>
      <c r="B83" s="199">
        <v>46106</v>
      </c>
      <c r="C83" s="138" t="s">
        <v>40</v>
      </c>
      <c r="D83" s="31">
        <v>8</v>
      </c>
      <c r="E83" s="7">
        <v>8000</v>
      </c>
      <c r="F83" s="7">
        <f t="shared" si="4"/>
        <v>64000</v>
      </c>
      <c r="G83" s="207">
        <f>SUM(F83:F84)</f>
        <v>274000</v>
      </c>
    </row>
    <row r="84" spans="1:7" x14ac:dyDescent="0.2">
      <c r="A84" s="206"/>
      <c r="B84" s="201"/>
      <c r="C84" s="138" t="s">
        <v>134</v>
      </c>
      <c r="D84" s="31">
        <v>6</v>
      </c>
      <c r="E84" s="7">
        <v>35000</v>
      </c>
      <c r="F84" s="7">
        <f t="shared" si="4"/>
        <v>210000</v>
      </c>
      <c r="G84" s="209"/>
    </row>
    <row r="85" spans="1:7" x14ac:dyDescent="0.2">
      <c r="A85" s="204">
        <v>82064</v>
      </c>
      <c r="B85" s="199">
        <v>46107</v>
      </c>
      <c r="C85" s="138" t="s">
        <v>47</v>
      </c>
      <c r="D85" s="31">
        <v>1</v>
      </c>
      <c r="E85" s="7">
        <v>480000</v>
      </c>
      <c r="F85" s="7">
        <f t="shared" si="4"/>
        <v>480000</v>
      </c>
      <c r="G85" s="207">
        <f>SUM(F85:F89)</f>
        <v>809000</v>
      </c>
    </row>
    <row r="86" spans="1:7" x14ac:dyDescent="0.2">
      <c r="A86" s="205"/>
      <c r="B86" s="200"/>
      <c r="C86" s="138" t="s">
        <v>44</v>
      </c>
      <c r="D86" s="31">
        <v>2</v>
      </c>
      <c r="E86" s="7">
        <v>120000</v>
      </c>
      <c r="F86" s="7">
        <f t="shared" si="4"/>
        <v>240000</v>
      </c>
      <c r="G86" s="208"/>
    </row>
    <row r="87" spans="1:7" x14ac:dyDescent="0.2">
      <c r="A87" s="205"/>
      <c r="B87" s="200"/>
      <c r="C87" s="138" t="s">
        <v>41</v>
      </c>
      <c r="D87" s="31">
        <v>1</v>
      </c>
      <c r="E87" s="7">
        <v>21000</v>
      </c>
      <c r="F87" s="7">
        <f t="shared" si="4"/>
        <v>21000</v>
      </c>
      <c r="G87" s="208"/>
    </row>
    <row r="88" spans="1:7" x14ac:dyDescent="0.2">
      <c r="A88" s="205"/>
      <c r="B88" s="200"/>
      <c r="C88" s="138" t="s">
        <v>40</v>
      </c>
      <c r="D88" s="31">
        <v>4</v>
      </c>
      <c r="E88" s="7">
        <v>8000</v>
      </c>
      <c r="F88" s="7">
        <f t="shared" si="4"/>
        <v>32000</v>
      </c>
      <c r="G88" s="208"/>
    </row>
    <row r="89" spans="1:7" x14ac:dyDescent="0.2">
      <c r="A89" s="206"/>
      <c r="B89" s="201"/>
      <c r="C89" s="138" t="s">
        <v>143</v>
      </c>
      <c r="D89" s="31">
        <v>24</v>
      </c>
      <c r="E89" s="7">
        <v>1500</v>
      </c>
      <c r="F89" s="7">
        <f t="shared" si="4"/>
        <v>36000</v>
      </c>
      <c r="G89" s="209"/>
    </row>
    <row r="90" spans="1:7" x14ac:dyDescent="0.2">
      <c r="A90" s="204">
        <v>82150</v>
      </c>
      <c r="B90" s="199">
        <v>46108</v>
      </c>
      <c r="C90" s="138" t="s">
        <v>41</v>
      </c>
      <c r="D90" s="31">
        <v>1</v>
      </c>
      <c r="E90" s="7">
        <v>21000</v>
      </c>
      <c r="F90" s="7">
        <f t="shared" si="4"/>
        <v>21000</v>
      </c>
      <c r="G90" s="207">
        <f>SUM(F90:F92)</f>
        <v>84000</v>
      </c>
    </row>
    <row r="91" spans="1:7" x14ac:dyDescent="0.2">
      <c r="A91" s="205"/>
      <c r="B91" s="200"/>
      <c r="C91" s="138" t="s">
        <v>42</v>
      </c>
      <c r="D91" s="31">
        <v>1</v>
      </c>
      <c r="E91" s="7">
        <v>23000</v>
      </c>
      <c r="F91" s="7">
        <f t="shared" si="4"/>
        <v>23000</v>
      </c>
      <c r="G91" s="208"/>
    </row>
    <row r="92" spans="1:7" x14ac:dyDescent="0.2">
      <c r="A92" s="206"/>
      <c r="B92" s="201"/>
      <c r="C92" s="138" t="s">
        <v>40</v>
      </c>
      <c r="D92" s="31">
        <v>5</v>
      </c>
      <c r="E92" s="7">
        <v>8000</v>
      </c>
      <c r="F92" s="7">
        <f t="shared" si="4"/>
        <v>40000</v>
      </c>
      <c r="G92" s="209"/>
    </row>
    <row r="93" spans="1:7" x14ac:dyDescent="0.2">
      <c r="A93" s="204">
        <v>82226</v>
      </c>
      <c r="B93" s="199">
        <v>46109</v>
      </c>
      <c r="C93" s="138" t="s">
        <v>41</v>
      </c>
      <c r="D93" s="31">
        <v>1</v>
      </c>
      <c r="E93" s="7">
        <v>21000</v>
      </c>
      <c r="F93" s="7">
        <f t="shared" si="4"/>
        <v>21000</v>
      </c>
      <c r="G93" s="207">
        <f>SUM(F93:F95)</f>
        <v>76000</v>
      </c>
    </row>
    <row r="94" spans="1:7" x14ac:dyDescent="0.2">
      <c r="A94" s="205"/>
      <c r="B94" s="200"/>
      <c r="C94" s="138" t="s">
        <v>42</v>
      </c>
      <c r="D94" s="31">
        <v>1</v>
      </c>
      <c r="E94" s="7">
        <v>23000</v>
      </c>
      <c r="F94" s="7">
        <f t="shared" si="4"/>
        <v>23000</v>
      </c>
      <c r="G94" s="208"/>
    </row>
    <row r="95" spans="1:7" x14ac:dyDescent="0.2">
      <c r="A95" s="206"/>
      <c r="B95" s="201"/>
      <c r="C95" s="138" t="s">
        <v>40</v>
      </c>
      <c r="D95" s="31">
        <v>4</v>
      </c>
      <c r="E95" s="7">
        <v>8000</v>
      </c>
      <c r="F95" s="7">
        <f t="shared" si="4"/>
        <v>32000</v>
      </c>
      <c r="G95" s="209"/>
    </row>
    <row r="96" spans="1:7" x14ac:dyDescent="0.2">
      <c r="A96" s="204">
        <v>82305</v>
      </c>
      <c r="B96" s="199">
        <v>46110</v>
      </c>
      <c r="C96" s="138" t="s">
        <v>41</v>
      </c>
      <c r="D96" s="31">
        <v>2</v>
      </c>
      <c r="E96" s="7">
        <v>21000</v>
      </c>
      <c r="F96" s="7">
        <f t="shared" si="4"/>
        <v>42000</v>
      </c>
      <c r="G96" s="207">
        <f>SUM(F96:F97)</f>
        <v>74000</v>
      </c>
    </row>
    <row r="97" spans="1:7" x14ac:dyDescent="0.2">
      <c r="A97" s="206"/>
      <c r="B97" s="201"/>
      <c r="C97" s="138" t="s">
        <v>40</v>
      </c>
      <c r="D97" s="31">
        <v>4</v>
      </c>
      <c r="E97" s="7">
        <v>8000</v>
      </c>
      <c r="F97" s="7">
        <f t="shared" si="4"/>
        <v>32000</v>
      </c>
      <c r="G97" s="209"/>
    </row>
    <row r="98" spans="1:7" x14ac:dyDescent="0.2">
      <c r="A98" s="204">
        <v>82392</v>
      </c>
      <c r="B98" s="199">
        <v>46111</v>
      </c>
      <c r="C98" s="138" t="s">
        <v>40</v>
      </c>
      <c r="D98" s="31">
        <v>6</v>
      </c>
      <c r="E98" s="7">
        <v>8000</v>
      </c>
      <c r="F98" s="7">
        <f t="shared" si="4"/>
        <v>48000</v>
      </c>
      <c r="G98" s="207">
        <f>SUM(F98:F104)</f>
        <v>840000</v>
      </c>
    </row>
    <row r="99" spans="1:7" x14ac:dyDescent="0.2">
      <c r="A99" s="205"/>
      <c r="B99" s="200"/>
      <c r="C99" s="138" t="s">
        <v>42</v>
      </c>
      <c r="D99" s="31">
        <v>2</v>
      </c>
      <c r="E99" s="7">
        <v>23000</v>
      </c>
      <c r="F99" s="7">
        <f t="shared" si="4"/>
        <v>46000</v>
      </c>
      <c r="G99" s="208"/>
    </row>
    <row r="100" spans="1:7" x14ac:dyDescent="0.2">
      <c r="A100" s="205"/>
      <c r="B100" s="200"/>
      <c r="C100" s="138" t="s">
        <v>41</v>
      </c>
      <c r="D100" s="31">
        <v>1</v>
      </c>
      <c r="E100" s="7">
        <v>21000</v>
      </c>
      <c r="F100" s="7">
        <f t="shared" si="4"/>
        <v>21000</v>
      </c>
      <c r="G100" s="208"/>
    </row>
    <row r="101" spans="1:7" x14ac:dyDescent="0.2">
      <c r="A101" s="205"/>
      <c r="B101" s="200"/>
      <c r="C101" s="138" t="s">
        <v>48</v>
      </c>
      <c r="D101" s="31">
        <v>1</v>
      </c>
      <c r="E101" s="7">
        <v>135000</v>
      </c>
      <c r="F101" s="7">
        <f t="shared" si="4"/>
        <v>135000</v>
      </c>
      <c r="G101" s="208"/>
    </row>
    <row r="102" spans="1:7" x14ac:dyDescent="0.2">
      <c r="A102" s="205"/>
      <c r="B102" s="200"/>
      <c r="C102" s="138" t="s">
        <v>45</v>
      </c>
      <c r="D102" s="31">
        <v>1</v>
      </c>
      <c r="E102" s="7">
        <v>125000</v>
      </c>
      <c r="F102" s="7">
        <f t="shared" si="4"/>
        <v>125000</v>
      </c>
      <c r="G102" s="208"/>
    </row>
    <row r="103" spans="1:7" x14ac:dyDescent="0.2">
      <c r="A103" s="205"/>
      <c r="B103" s="200"/>
      <c r="C103" s="138" t="s">
        <v>46</v>
      </c>
      <c r="D103" s="31">
        <v>3</v>
      </c>
      <c r="E103" s="7">
        <v>115000</v>
      </c>
      <c r="F103" s="7">
        <f t="shared" si="4"/>
        <v>345000</v>
      </c>
      <c r="G103" s="208"/>
    </row>
    <row r="104" spans="1:7" x14ac:dyDescent="0.2">
      <c r="A104" s="206"/>
      <c r="B104" s="201"/>
      <c r="C104" s="138" t="s">
        <v>44</v>
      </c>
      <c r="D104" s="31">
        <v>1</v>
      </c>
      <c r="E104" s="7">
        <v>120000</v>
      </c>
      <c r="F104" s="7">
        <f t="shared" si="4"/>
        <v>120000</v>
      </c>
      <c r="G104" s="209"/>
    </row>
    <row r="105" spans="1:7" x14ac:dyDescent="0.2">
      <c r="A105" s="204">
        <v>82494</v>
      </c>
      <c r="B105" s="199">
        <v>46112</v>
      </c>
      <c r="C105" s="138" t="s">
        <v>40</v>
      </c>
      <c r="D105" s="31">
        <v>4</v>
      </c>
      <c r="E105" s="7">
        <v>8000</v>
      </c>
      <c r="F105" s="7">
        <f t="shared" si="4"/>
        <v>32000</v>
      </c>
      <c r="G105" s="207">
        <f>SUM(F105:F106)</f>
        <v>53000</v>
      </c>
    </row>
    <row r="106" spans="1:7" x14ac:dyDescent="0.2">
      <c r="A106" s="206"/>
      <c r="B106" s="201"/>
      <c r="C106" s="138" t="s">
        <v>41</v>
      </c>
      <c r="D106" s="31">
        <v>1</v>
      </c>
      <c r="E106" s="7">
        <v>21000</v>
      </c>
      <c r="F106" s="7">
        <f t="shared" si="4"/>
        <v>21000</v>
      </c>
      <c r="G106" s="209"/>
    </row>
    <row r="107" spans="1:7" x14ac:dyDescent="0.2">
      <c r="A107" s="31"/>
      <c r="B107" s="20"/>
      <c r="C107" s="138"/>
      <c r="D107" s="31"/>
      <c r="E107" s="7"/>
      <c r="F107" s="7"/>
      <c r="G107" s="142"/>
    </row>
    <row r="108" spans="1:7" x14ac:dyDescent="0.2">
      <c r="A108" s="31"/>
      <c r="B108" s="20"/>
      <c r="C108" s="138"/>
      <c r="D108" s="31"/>
      <c r="E108" s="7"/>
      <c r="F108" s="7"/>
      <c r="G108" s="142"/>
    </row>
    <row r="109" spans="1:7" x14ac:dyDescent="0.2">
      <c r="A109" s="31"/>
      <c r="B109" s="20"/>
      <c r="C109" s="138"/>
      <c r="D109" s="31"/>
      <c r="E109" s="7"/>
      <c r="F109" s="7"/>
      <c r="G109" s="142"/>
    </row>
    <row r="110" spans="1:7" x14ac:dyDescent="0.2">
      <c r="A110" s="31"/>
      <c r="B110" s="20"/>
      <c r="C110" s="138"/>
      <c r="D110" s="31"/>
      <c r="E110" s="7"/>
      <c r="F110" s="7"/>
      <c r="G110" s="142"/>
    </row>
    <row r="111" spans="1:7" x14ac:dyDescent="0.2">
      <c r="A111" s="31"/>
      <c r="B111" s="20"/>
      <c r="C111" s="138"/>
      <c r="D111" s="31"/>
      <c r="E111" s="7"/>
      <c r="F111" s="7"/>
      <c r="G111" s="142"/>
    </row>
    <row r="112" spans="1:7" x14ac:dyDescent="0.2">
      <c r="A112" s="31"/>
      <c r="B112" s="20"/>
      <c r="C112" s="138"/>
      <c r="D112" s="31"/>
      <c r="E112" s="7"/>
      <c r="F112" s="7"/>
      <c r="G112" s="142"/>
    </row>
    <row r="113" spans="1:8" x14ac:dyDescent="0.2">
      <c r="A113" s="31"/>
      <c r="B113" s="20"/>
      <c r="C113" s="138"/>
      <c r="D113" s="31"/>
      <c r="E113" s="7"/>
      <c r="F113" s="7"/>
      <c r="G113" s="142"/>
    </row>
    <row r="114" spans="1:8" x14ac:dyDescent="0.2">
      <c r="A114" s="31"/>
      <c r="B114" s="20"/>
      <c r="C114" s="138"/>
      <c r="D114" s="31"/>
      <c r="E114" s="7"/>
      <c r="F114" s="7"/>
      <c r="G114" s="142"/>
    </row>
    <row r="115" spans="1:8" x14ac:dyDescent="0.2">
      <c r="A115" s="31"/>
      <c r="B115" s="20"/>
      <c r="C115" s="138"/>
      <c r="D115" s="31"/>
      <c r="E115" s="7"/>
      <c r="F115" s="7"/>
      <c r="G115" s="142"/>
    </row>
    <row r="116" spans="1:8" x14ac:dyDescent="0.2">
      <c r="A116" s="31"/>
      <c r="B116" s="20"/>
      <c r="C116" s="138"/>
      <c r="D116" s="31"/>
      <c r="E116" s="7"/>
      <c r="F116" s="7"/>
      <c r="G116" s="142"/>
    </row>
    <row r="117" spans="1:8" x14ac:dyDescent="0.2">
      <c r="A117" s="31"/>
      <c r="B117" s="20"/>
      <c r="C117" s="138"/>
      <c r="D117" s="31"/>
      <c r="E117" s="7"/>
      <c r="F117" s="7"/>
      <c r="G117" s="142"/>
    </row>
    <row r="118" spans="1:8" x14ac:dyDescent="0.2">
      <c r="A118" s="31"/>
      <c r="B118" s="20"/>
      <c r="C118" s="138"/>
      <c r="D118" s="31"/>
      <c r="E118" s="7"/>
      <c r="F118" s="7"/>
      <c r="G118" s="142"/>
    </row>
    <row r="119" spans="1:8" x14ac:dyDescent="0.2">
      <c r="A119" s="31"/>
      <c r="B119" s="20"/>
      <c r="C119" s="138"/>
      <c r="D119" s="31"/>
      <c r="E119" s="7"/>
      <c r="F119" s="7"/>
      <c r="G119" s="142"/>
    </row>
    <row r="120" spans="1:8" x14ac:dyDescent="0.2">
      <c r="A120" s="31"/>
      <c r="B120" s="20"/>
      <c r="C120" s="138"/>
      <c r="D120" s="31"/>
      <c r="E120" s="7"/>
      <c r="F120" s="7"/>
      <c r="G120" s="142"/>
    </row>
    <row r="121" spans="1:8" x14ac:dyDescent="0.2">
      <c r="A121" s="31"/>
      <c r="B121" s="20"/>
      <c r="C121" s="138"/>
      <c r="D121" s="31"/>
      <c r="E121" s="7"/>
      <c r="F121" s="7"/>
      <c r="G121" s="142"/>
    </row>
    <row r="122" spans="1:8" x14ac:dyDescent="0.2">
      <c r="A122" s="31"/>
      <c r="B122" s="20"/>
      <c r="C122" s="138"/>
      <c r="D122" s="31"/>
      <c r="E122" s="7"/>
      <c r="F122" s="7"/>
      <c r="G122" s="142"/>
    </row>
    <row r="123" spans="1:8" x14ac:dyDescent="0.2">
      <c r="A123" s="31"/>
      <c r="B123" s="20"/>
      <c r="C123" s="138"/>
      <c r="D123" s="31"/>
      <c r="E123" s="7"/>
      <c r="F123" s="7"/>
      <c r="G123" s="142"/>
    </row>
    <row r="124" spans="1:8" x14ac:dyDescent="0.2">
      <c r="A124" s="31"/>
      <c r="B124" s="20"/>
      <c r="C124" s="138"/>
      <c r="D124" s="31"/>
      <c r="E124" s="7"/>
      <c r="F124" s="7"/>
      <c r="G124" s="142"/>
    </row>
    <row r="125" spans="1:8" x14ac:dyDescent="0.2">
      <c r="A125" s="31"/>
      <c r="B125" s="20"/>
      <c r="C125" s="138"/>
      <c r="D125" s="31"/>
      <c r="E125" s="7"/>
      <c r="F125" s="7"/>
      <c r="G125" s="142"/>
    </row>
    <row r="126" spans="1:8" x14ac:dyDescent="0.2">
      <c r="A126" s="216" t="s">
        <v>51</v>
      </c>
      <c r="B126" s="217"/>
      <c r="C126" s="217"/>
      <c r="D126" s="217"/>
      <c r="E126" s="217"/>
      <c r="F126" s="218">
        <f>SUM(G2:G125)</f>
        <v>9985000</v>
      </c>
      <c r="G126" s="218"/>
      <c r="H126" s="65"/>
    </row>
    <row r="161" spans="8:8" x14ac:dyDescent="0.2">
      <c r="H161" s="65"/>
    </row>
  </sheetData>
  <mergeCells count="81">
    <mergeCell ref="A105:A106"/>
    <mergeCell ref="B105:B106"/>
    <mergeCell ref="G105:G106"/>
    <mergeCell ref="B17:B22"/>
    <mergeCell ref="A17:A22"/>
    <mergeCell ref="G17:G22"/>
    <mergeCell ref="G85:G89"/>
    <mergeCell ref="A96:A97"/>
    <mergeCell ref="B96:B97"/>
    <mergeCell ref="G96:G97"/>
    <mergeCell ref="A98:A104"/>
    <mergeCell ref="B98:B104"/>
    <mergeCell ref="G98:G104"/>
    <mergeCell ref="B39:B41"/>
    <mergeCell ref="B42:B47"/>
    <mergeCell ref="B48:B53"/>
    <mergeCell ref="A126:E126"/>
    <mergeCell ref="F126:G126"/>
    <mergeCell ref="A2:A4"/>
    <mergeCell ref="A5:A7"/>
    <mergeCell ref="A8:A13"/>
    <mergeCell ref="A14:A16"/>
    <mergeCell ref="A24:A27"/>
    <mergeCell ref="A28:A30"/>
    <mergeCell ref="A31:A33"/>
    <mergeCell ref="A34:A38"/>
    <mergeCell ref="A39:A41"/>
    <mergeCell ref="A42:A47"/>
    <mergeCell ref="A48:A53"/>
    <mergeCell ref="B2:B4"/>
    <mergeCell ref="B5:B7"/>
    <mergeCell ref="B8:B13"/>
    <mergeCell ref="B14:B16"/>
    <mergeCell ref="B24:B27"/>
    <mergeCell ref="B28:B30"/>
    <mergeCell ref="B31:B33"/>
    <mergeCell ref="B34:B38"/>
    <mergeCell ref="N68:N70"/>
    <mergeCell ref="G42:G47"/>
    <mergeCell ref="G48:G53"/>
    <mergeCell ref="G2:G4"/>
    <mergeCell ref="G5:G7"/>
    <mergeCell ref="G8:G13"/>
    <mergeCell ref="G14:G16"/>
    <mergeCell ref="G24:G27"/>
    <mergeCell ref="A57:A61"/>
    <mergeCell ref="B57:B61"/>
    <mergeCell ref="G57:G61"/>
    <mergeCell ref="G28:G30"/>
    <mergeCell ref="G31:G33"/>
    <mergeCell ref="G34:G38"/>
    <mergeCell ref="G39:G41"/>
    <mergeCell ref="A93:A95"/>
    <mergeCell ref="B93:B95"/>
    <mergeCell ref="G93:G95"/>
    <mergeCell ref="A81:A82"/>
    <mergeCell ref="B81:B82"/>
    <mergeCell ref="G81:G82"/>
    <mergeCell ref="G90:G92"/>
    <mergeCell ref="A90:A92"/>
    <mergeCell ref="B90:B92"/>
    <mergeCell ref="G83:G84"/>
    <mergeCell ref="A83:A84"/>
    <mergeCell ref="B83:B84"/>
    <mergeCell ref="A85:A89"/>
    <mergeCell ref="B85:B89"/>
    <mergeCell ref="I9:J9"/>
    <mergeCell ref="I16:J16"/>
    <mergeCell ref="O14:P14"/>
    <mergeCell ref="A70:A80"/>
    <mergeCell ref="B70:B80"/>
    <mergeCell ref="G70:G80"/>
    <mergeCell ref="A62:A63"/>
    <mergeCell ref="B62:B63"/>
    <mergeCell ref="G62:G63"/>
    <mergeCell ref="A64:A69"/>
    <mergeCell ref="B64:B69"/>
    <mergeCell ref="G64:G69"/>
    <mergeCell ref="A54:A56"/>
    <mergeCell ref="B54:B56"/>
    <mergeCell ref="G54:G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H14"/>
  <sheetViews>
    <sheetView zoomScale="88" zoomScaleNormal="85" workbookViewId="0">
      <pane xSplit="3" ySplit="1" topLeftCell="D7" activePane="bottomRight" state="frozen"/>
      <selection pane="topRight"/>
      <selection pane="bottomLeft"/>
      <selection pane="bottomRight" activeCell="F17" sqref="F17"/>
    </sheetView>
  </sheetViews>
  <sheetFormatPr baseColWidth="10" defaultColWidth="9.1640625" defaultRowHeight="15" x14ac:dyDescent="0.2"/>
  <cols>
    <col min="1" max="1" width="16" style="128"/>
    <col min="2" max="2" width="10.1640625" customWidth="1"/>
    <col min="3" max="3" width="14.6640625" customWidth="1"/>
    <col min="4" max="4" width="6" customWidth="1"/>
    <col min="5" max="5" width="39" customWidth="1"/>
    <col min="6" max="7" width="17.6640625" customWidth="1"/>
    <col min="8" max="8" width="12.83203125" customWidth="1"/>
  </cols>
  <sheetData>
    <row r="1" spans="1:8" ht="19" x14ac:dyDescent="0.2">
      <c r="A1" s="129" t="s">
        <v>0</v>
      </c>
      <c r="B1" s="11" t="s">
        <v>52</v>
      </c>
      <c r="C1" s="11" t="s">
        <v>53</v>
      </c>
      <c r="D1" s="11" t="s">
        <v>54</v>
      </c>
      <c r="E1" s="11" t="s">
        <v>55</v>
      </c>
      <c r="F1" s="11" t="s">
        <v>3</v>
      </c>
      <c r="G1" s="11" t="s">
        <v>5</v>
      </c>
      <c r="H1" s="65">
        <f>E14</f>
        <v>1870000</v>
      </c>
    </row>
    <row r="2" spans="1:8" ht="138.25" customHeight="1" x14ac:dyDescent="0.2">
      <c r="A2" s="130">
        <v>46083</v>
      </c>
      <c r="B2" s="31">
        <v>13742</v>
      </c>
      <c r="C2" s="47" t="s">
        <v>56</v>
      </c>
      <c r="D2" s="14">
        <v>20</v>
      </c>
      <c r="E2" s="4"/>
      <c r="F2" s="132">
        <v>12000</v>
      </c>
      <c r="G2" s="132">
        <f t="shared" ref="G2:G10" si="0">F2*D2</f>
        <v>240000</v>
      </c>
    </row>
    <row r="3" spans="1:8" ht="151" customHeight="1" x14ac:dyDescent="0.2">
      <c r="A3" s="130">
        <v>46087</v>
      </c>
      <c r="B3" s="31">
        <v>13320</v>
      </c>
      <c r="C3" s="47" t="s">
        <v>56</v>
      </c>
      <c r="D3" s="14">
        <v>20</v>
      </c>
      <c r="E3" s="4"/>
      <c r="F3" s="132">
        <v>12000</v>
      </c>
      <c r="G3" s="132">
        <f t="shared" si="0"/>
        <v>240000</v>
      </c>
    </row>
    <row r="4" spans="1:8" ht="139" customHeight="1" x14ac:dyDescent="0.2">
      <c r="A4" s="130">
        <v>46090</v>
      </c>
      <c r="B4" s="31">
        <v>13298</v>
      </c>
      <c r="C4" s="47" t="s">
        <v>56</v>
      </c>
      <c r="D4" s="14">
        <v>10</v>
      </c>
      <c r="E4" s="4"/>
      <c r="F4" s="132">
        <v>12000</v>
      </c>
      <c r="G4" s="132">
        <f t="shared" si="0"/>
        <v>120000</v>
      </c>
    </row>
    <row r="5" spans="1:8" ht="145.5" customHeight="1" x14ac:dyDescent="0.2">
      <c r="A5" s="130">
        <v>46092</v>
      </c>
      <c r="B5" s="31">
        <v>13505</v>
      </c>
      <c r="C5" s="47" t="s">
        <v>56</v>
      </c>
      <c r="D5" s="14">
        <v>10</v>
      </c>
      <c r="E5" s="4"/>
      <c r="F5" s="132">
        <v>13000</v>
      </c>
      <c r="G5" s="132">
        <f t="shared" si="0"/>
        <v>130000</v>
      </c>
    </row>
    <row r="6" spans="1:8" ht="131" customHeight="1" x14ac:dyDescent="0.2">
      <c r="A6" s="130">
        <v>46094</v>
      </c>
      <c r="B6" s="31">
        <v>13575</v>
      </c>
      <c r="C6" s="151" t="s">
        <v>56</v>
      </c>
      <c r="D6" s="14">
        <v>10</v>
      </c>
      <c r="E6" s="150"/>
      <c r="F6" s="132">
        <v>12000</v>
      </c>
      <c r="G6" s="132">
        <f t="shared" si="0"/>
        <v>120000</v>
      </c>
    </row>
    <row r="7" spans="1:8" ht="130" customHeight="1" x14ac:dyDescent="0.2">
      <c r="A7" s="130">
        <v>46096</v>
      </c>
      <c r="B7" s="31">
        <v>13711</v>
      </c>
      <c r="C7" s="151" t="s">
        <v>56</v>
      </c>
      <c r="D7" s="14">
        <v>10</v>
      </c>
      <c r="E7" s="4"/>
      <c r="F7" s="132">
        <v>12000</v>
      </c>
      <c r="G7" s="132">
        <f t="shared" si="0"/>
        <v>120000</v>
      </c>
    </row>
    <row r="8" spans="1:8" ht="136" customHeight="1" x14ac:dyDescent="0.2">
      <c r="A8" s="130">
        <v>46098</v>
      </c>
      <c r="B8" s="31">
        <v>13619</v>
      </c>
      <c r="C8" s="151" t="s">
        <v>56</v>
      </c>
      <c r="D8" s="14">
        <v>50</v>
      </c>
      <c r="E8" s="4"/>
      <c r="F8" s="132">
        <v>13000</v>
      </c>
      <c r="G8" s="132">
        <f t="shared" si="0"/>
        <v>650000</v>
      </c>
    </row>
    <row r="9" spans="1:8" ht="135" customHeight="1" x14ac:dyDescent="0.2">
      <c r="A9" s="130">
        <v>46106</v>
      </c>
      <c r="B9" s="31">
        <v>13784</v>
      </c>
      <c r="C9" s="151" t="s">
        <v>56</v>
      </c>
      <c r="D9" s="14">
        <v>10</v>
      </c>
      <c r="E9" s="4"/>
      <c r="F9" s="132">
        <v>13000</v>
      </c>
      <c r="G9" s="132">
        <f t="shared" si="0"/>
        <v>130000</v>
      </c>
    </row>
    <row r="10" spans="1:8" ht="137" customHeight="1" x14ac:dyDescent="0.2">
      <c r="A10" s="130">
        <v>46110</v>
      </c>
      <c r="B10" s="31">
        <v>13149</v>
      </c>
      <c r="C10" s="151" t="s">
        <v>56</v>
      </c>
      <c r="D10" s="14">
        <v>10</v>
      </c>
      <c r="E10" s="4"/>
      <c r="F10" s="132">
        <v>12000</v>
      </c>
      <c r="G10" s="132">
        <f t="shared" si="0"/>
        <v>120000</v>
      </c>
    </row>
    <row r="11" spans="1:8" ht="19" x14ac:dyDescent="0.2">
      <c r="A11" s="130"/>
      <c r="B11" s="31"/>
      <c r="C11" s="47"/>
      <c r="D11" s="14"/>
      <c r="E11" s="4"/>
      <c r="F11" s="132"/>
      <c r="G11" s="132"/>
    </row>
    <row r="12" spans="1:8" ht="19" x14ac:dyDescent="0.2">
      <c r="A12" s="130"/>
      <c r="B12" s="31"/>
      <c r="C12" s="47"/>
      <c r="D12" s="14"/>
      <c r="E12" s="4"/>
      <c r="G12" s="132"/>
    </row>
    <row r="13" spans="1:8" ht="19" x14ac:dyDescent="0.2">
      <c r="A13" s="130"/>
      <c r="B13" s="31"/>
      <c r="C13" s="47"/>
      <c r="D13" s="14"/>
      <c r="E13" s="4"/>
      <c r="F13" s="132"/>
      <c r="G13" s="132"/>
    </row>
    <row r="14" spans="1:8" ht="24" x14ac:dyDescent="0.2">
      <c r="A14" s="241"/>
      <c r="B14" s="242"/>
      <c r="C14" s="242"/>
      <c r="D14" s="131"/>
      <c r="E14" s="243">
        <f>SUM(G2:G13)</f>
        <v>1870000</v>
      </c>
      <c r="F14" s="243"/>
      <c r="G14" s="243"/>
    </row>
  </sheetData>
  <mergeCells count="2">
    <mergeCell ref="A14:C14"/>
    <mergeCell ref="E14:G1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G129"/>
  <sheetViews>
    <sheetView zoomScale="85" zoomScaleNormal="85" workbookViewId="0">
      <pane ySplit="1" topLeftCell="A2" activePane="bottomLeft" state="frozen"/>
      <selection pane="bottomLeft" activeCell="C8" sqref="C8"/>
    </sheetView>
  </sheetViews>
  <sheetFormatPr baseColWidth="10" defaultColWidth="9.1640625" defaultRowHeight="16" x14ac:dyDescent="0.2"/>
  <cols>
    <col min="1" max="1" width="28.33203125" style="114" customWidth="1"/>
    <col min="2" max="2" width="32.1640625" style="115" customWidth="1"/>
    <col min="3" max="3" width="9.1640625" style="116"/>
    <col min="4" max="4" width="13.33203125" style="113" customWidth="1"/>
    <col min="5" max="5" width="28" style="113" customWidth="1"/>
    <col min="6" max="6" width="28.1640625" style="113" customWidth="1"/>
    <col min="7" max="8" width="14.33203125" style="113"/>
    <col min="9" max="16384" width="9.1640625" style="113"/>
  </cols>
  <sheetData>
    <row r="1" spans="1:7" s="9" customFormat="1" ht="31" customHeight="1" x14ac:dyDescent="0.2">
      <c r="A1" s="117" t="s">
        <v>0</v>
      </c>
      <c r="B1" s="118" t="s">
        <v>1</v>
      </c>
      <c r="C1" s="119" t="s">
        <v>2</v>
      </c>
      <c r="D1" s="119" t="s">
        <v>3</v>
      </c>
      <c r="E1" s="119" t="s">
        <v>57</v>
      </c>
      <c r="F1" s="119" t="s">
        <v>5</v>
      </c>
    </row>
    <row r="2" spans="1:7" x14ac:dyDescent="0.2">
      <c r="A2" s="120"/>
      <c r="B2" s="121"/>
      <c r="C2" s="121"/>
      <c r="D2" s="122"/>
      <c r="E2" s="122"/>
      <c r="F2" s="126"/>
    </row>
    <row r="3" spans="1:7" x14ac:dyDescent="0.2">
      <c r="A3" s="120"/>
      <c r="B3" s="121"/>
      <c r="C3" s="121"/>
      <c r="D3" s="122"/>
      <c r="E3" s="122"/>
      <c r="F3" s="126"/>
    </row>
    <row r="4" spans="1:7" x14ac:dyDescent="0.2">
      <c r="A4" s="120"/>
      <c r="B4" s="121"/>
      <c r="C4" s="121"/>
      <c r="D4" s="122"/>
      <c r="E4" s="122"/>
      <c r="F4" s="126"/>
      <c r="G4" s="127"/>
    </row>
    <row r="5" spans="1:7" x14ac:dyDescent="0.2">
      <c r="A5" s="120"/>
      <c r="B5" s="121"/>
      <c r="C5" s="121"/>
      <c r="D5" s="122"/>
      <c r="E5" s="122"/>
      <c r="F5" s="126"/>
    </row>
    <row r="6" spans="1:7" x14ac:dyDescent="0.2">
      <c r="A6" s="120"/>
      <c r="B6" s="121"/>
      <c r="C6" s="121"/>
      <c r="D6" s="122"/>
      <c r="E6" s="122"/>
      <c r="F6" s="126"/>
      <c r="G6" s="127"/>
    </row>
    <row r="7" spans="1:7" x14ac:dyDescent="0.2">
      <c r="A7" s="120"/>
      <c r="B7" s="121"/>
      <c r="C7" s="121"/>
      <c r="D7" s="122"/>
      <c r="E7" s="122"/>
      <c r="F7" s="126"/>
    </row>
    <row r="8" spans="1:7" x14ac:dyDescent="0.2">
      <c r="A8" s="120"/>
      <c r="B8" s="121"/>
      <c r="C8" s="121"/>
      <c r="D8" s="122"/>
      <c r="E8" s="122"/>
      <c r="F8" s="126"/>
    </row>
    <row r="9" spans="1:7" x14ac:dyDescent="0.2">
      <c r="A9" s="120"/>
      <c r="B9" s="121"/>
      <c r="C9" s="121"/>
      <c r="D9" s="122"/>
      <c r="E9" s="122"/>
      <c r="F9" s="126"/>
    </row>
    <row r="10" spans="1:7" x14ac:dyDescent="0.2">
      <c r="A10" s="120"/>
      <c r="B10" s="121"/>
      <c r="C10" s="121"/>
      <c r="D10" s="122"/>
      <c r="E10" s="122"/>
      <c r="F10" s="126"/>
    </row>
    <row r="11" spans="1:7" x14ac:dyDescent="0.2">
      <c r="A11" s="120"/>
      <c r="B11" s="121"/>
      <c r="C11" s="121"/>
      <c r="D11" s="122"/>
      <c r="E11" s="122"/>
      <c r="F11" s="126"/>
    </row>
    <row r="12" spans="1:7" x14ac:dyDescent="0.2">
      <c r="A12" s="120"/>
      <c r="B12" s="121"/>
      <c r="C12" s="121"/>
      <c r="D12" s="122"/>
      <c r="E12" s="122"/>
      <c r="F12" s="126"/>
      <c r="G12" s="127"/>
    </row>
    <row r="13" spans="1:7" x14ac:dyDescent="0.2">
      <c r="A13" s="120"/>
      <c r="B13" s="121"/>
      <c r="C13" s="121"/>
      <c r="D13" s="122"/>
      <c r="E13" s="122"/>
      <c r="F13" s="126"/>
    </row>
    <row r="14" spans="1:7" x14ac:dyDescent="0.2">
      <c r="A14" s="120"/>
      <c r="B14" s="121"/>
      <c r="C14" s="121"/>
      <c r="D14" s="122"/>
      <c r="E14" s="122"/>
      <c r="F14" s="126"/>
    </row>
    <row r="15" spans="1:7" x14ac:dyDescent="0.2">
      <c r="A15" s="120"/>
      <c r="B15" s="121"/>
      <c r="C15" s="121"/>
      <c r="D15" s="122"/>
      <c r="E15" s="122"/>
      <c r="F15" s="126"/>
    </row>
    <row r="16" spans="1:7" x14ac:dyDescent="0.2">
      <c r="A16" s="120"/>
      <c r="B16" s="121"/>
      <c r="C16" s="121"/>
      <c r="D16" s="122"/>
      <c r="E16" s="122"/>
      <c r="F16" s="126"/>
    </row>
    <row r="17" spans="1:6" x14ac:dyDescent="0.2">
      <c r="A17" s="120"/>
      <c r="B17" s="121"/>
      <c r="C17" s="121"/>
      <c r="D17" s="122"/>
      <c r="E17" s="122"/>
      <c r="F17" s="126"/>
    </row>
    <row r="18" spans="1:6" x14ac:dyDescent="0.2">
      <c r="A18" s="120"/>
      <c r="B18" s="121"/>
      <c r="C18" s="121"/>
      <c r="D18" s="122"/>
      <c r="E18" s="122"/>
      <c r="F18" s="126"/>
    </row>
    <row r="19" spans="1:6" x14ac:dyDescent="0.2">
      <c r="A19" s="120"/>
      <c r="B19" s="121"/>
      <c r="C19" s="121"/>
      <c r="D19" s="122"/>
      <c r="E19" s="122"/>
      <c r="F19" s="126"/>
    </row>
    <row r="20" spans="1:6" x14ac:dyDescent="0.2">
      <c r="A20" s="120"/>
      <c r="B20" s="121"/>
      <c r="C20" s="121"/>
      <c r="D20" s="122"/>
      <c r="E20" s="122"/>
      <c r="F20" s="126"/>
    </row>
    <row r="21" spans="1:6" x14ac:dyDescent="0.2">
      <c r="A21" s="120"/>
      <c r="B21" s="121"/>
      <c r="C21" s="121"/>
      <c r="D21" s="122"/>
      <c r="E21" s="122"/>
      <c r="F21" s="126"/>
    </row>
    <row r="22" spans="1:6" x14ac:dyDescent="0.2">
      <c r="A22" s="120"/>
      <c r="B22" s="121"/>
      <c r="C22" s="121"/>
      <c r="D22" s="122"/>
      <c r="E22" s="122"/>
      <c r="F22" s="126"/>
    </row>
    <row r="23" spans="1:6" x14ac:dyDescent="0.2">
      <c r="A23" s="120"/>
      <c r="B23" s="121"/>
      <c r="C23" s="121"/>
      <c r="D23" s="122"/>
      <c r="E23" s="122"/>
      <c r="F23" s="126"/>
    </row>
    <row r="24" spans="1:6" x14ac:dyDescent="0.2">
      <c r="A24" s="120"/>
      <c r="B24" s="121"/>
      <c r="C24" s="121"/>
      <c r="D24" s="122"/>
      <c r="E24" s="122"/>
      <c r="F24" s="126"/>
    </row>
    <row r="25" spans="1:6" x14ac:dyDescent="0.2">
      <c r="A25" s="120"/>
      <c r="B25" s="121"/>
      <c r="C25" s="121"/>
      <c r="D25" s="122"/>
      <c r="E25" s="122"/>
      <c r="F25" s="126"/>
    </row>
    <row r="26" spans="1:6" x14ac:dyDescent="0.2">
      <c r="A26" s="120"/>
      <c r="B26" s="121"/>
      <c r="C26" s="121"/>
      <c r="D26" s="122"/>
      <c r="E26" s="122"/>
      <c r="F26" s="126"/>
    </row>
    <row r="27" spans="1:6" x14ac:dyDescent="0.2">
      <c r="A27" s="120"/>
      <c r="B27" s="121"/>
      <c r="C27" s="121"/>
      <c r="D27" s="122"/>
      <c r="E27" s="122"/>
      <c r="F27" s="126"/>
    </row>
    <row r="28" spans="1:6" x14ac:dyDescent="0.2">
      <c r="A28" s="120"/>
      <c r="B28" s="121"/>
      <c r="C28" s="121"/>
      <c r="D28" s="122"/>
      <c r="E28" s="122"/>
      <c r="F28" s="126"/>
    </row>
    <row r="29" spans="1:6" x14ac:dyDescent="0.2">
      <c r="A29" s="120"/>
      <c r="B29" s="121"/>
      <c r="C29" s="121"/>
      <c r="D29" s="122"/>
      <c r="E29" s="122"/>
      <c r="F29" s="126"/>
    </row>
    <row r="30" spans="1:6" x14ac:dyDescent="0.2">
      <c r="A30" s="120"/>
      <c r="B30" s="121"/>
      <c r="C30" s="121"/>
      <c r="D30" s="122"/>
      <c r="E30" s="122"/>
      <c r="F30" s="126"/>
    </row>
    <row r="31" spans="1:6" x14ac:dyDescent="0.2">
      <c r="A31" s="120"/>
      <c r="B31" s="121"/>
      <c r="C31" s="121"/>
      <c r="D31" s="122"/>
      <c r="E31" s="122"/>
      <c r="F31" s="126"/>
    </row>
    <row r="32" spans="1:6" x14ac:dyDescent="0.2">
      <c r="A32" s="120"/>
      <c r="B32" s="121"/>
      <c r="C32" s="121"/>
      <c r="D32" s="122"/>
      <c r="E32" s="122"/>
      <c r="F32" s="126"/>
    </row>
    <row r="33" spans="1:6" x14ac:dyDescent="0.2">
      <c r="A33" s="120"/>
      <c r="B33" s="121"/>
      <c r="C33" s="121"/>
      <c r="D33" s="122"/>
      <c r="E33" s="122"/>
      <c r="F33" s="126"/>
    </row>
    <row r="34" spans="1:6" x14ac:dyDescent="0.2">
      <c r="A34" s="120"/>
      <c r="B34" s="121"/>
      <c r="C34" s="121"/>
      <c r="D34" s="122"/>
      <c r="E34" s="122"/>
      <c r="F34" s="126"/>
    </row>
    <row r="35" spans="1:6" x14ac:dyDescent="0.2">
      <c r="A35" s="120"/>
      <c r="B35" s="121"/>
      <c r="C35" s="121"/>
      <c r="D35" s="122"/>
      <c r="E35" s="122"/>
      <c r="F35" s="126"/>
    </row>
    <row r="36" spans="1:6" x14ac:dyDescent="0.2">
      <c r="A36" s="120"/>
      <c r="B36" s="121"/>
      <c r="C36" s="121"/>
      <c r="D36" s="122"/>
      <c r="E36" s="122"/>
      <c r="F36" s="126"/>
    </row>
    <row r="37" spans="1:6" x14ac:dyDescent="0.2">
      <c r="A37" s="120"/>
      <c r="B37" s="121"/>
      <c r="C37" s="121"/>
      <c r="D37" s="122"/>
      <c r="E37" s="122"/>
      <c r="F37" s="126"/>
    </row>
    <row r="38" spans="1:6" x14ac:dyDescent="0.2">
      <c r="A38" s="120"/>
      <c r="B38" s="121"/>
      <c r="C38" s="121"/>
      <c r="D38" s="122"/>
      <c r="E38" s="122"/>
      <c r="F38" s="126"/>
    </row>
    <row r="39" spans="1:6" x14ac:dyDescent="0.2">
      <c r="A39" s="120"/>
      <c r="B39" s="121"/>
      <c r="C39" s="121"/>
      <c r="D39" s="122"/>
      <c r="E39" s="122"/>
      <c r="F39" s="126"/>
    </row>
    <row r="40" spans="1:6" x14ac:dyDescent="0.2">
      <c r="A40" s="120"/>
      <c r="B40" s="121"/>
      <c r="C40" s="121"/>
      <c r="D40" s="122"/>
      <c r="E40" s="122"/>
      <c r="F40" s="126"/>
    </row>
    <row r="41" spans="1:6" x14ac:dyDescent="0.2">
      <c r="A41" s="120"/>
      <c r="B41" s="121"/>
      <c r="C41" s="121"/>
      <c r="D41" s="122"/>
      <c r="E41" s="122"/>
      <c r="F41" s="126"/>
    </row>
    <row r="42" spans="1:6" x14ac:dyDescent="0.2">
      <c r="A42" s="120"/>
      <c r="B42" s="121"/>
      <c r="C42" s="121"/>
      <c r="D42" s="122"/>
      <c r="E42" s="122"/>
      <c r="F42" s="126"/>
    </row>
    <row r="43" spans="1:6" x14ac:dyDescent="0.2">
      <c r="A43" s="120"/>
      <c r="B43" s="121"/>
      <c r="C43" s="121"/>
      <c r="D43" s="122"/>
      <c r="E43" s="122"/>
      <c r="F43" s="126"/>
    </row>
    <row r="44" spans="1:6" x14ac:dyDescent="0.2">
      <c r="A44" s="120"/>
      <c r="B44" s="121"/>
      <c r="C44" s="121"/>
      <c r="D44" s="122"/>
      <c r="E44" s="122"/>
      <c r="F44" s="126"/>
    </row>
    <row r="45" spans="1:6" x14ac:dyDescent="0.2">
      <c r="A45" s="120"/>
      <c r="B45" s="121"/>
      <c r="C45" s="121"/>
      <c r="D45" s="122"/>
      <c r="E45" s="122"/>
      <c r="F45" s="126"/>
    </row>
    <row r="46" spans="1:6" x14ac:dyDescent="0.2">
      <c r="A46" s="123"/>
      <c r="B46" s="121"/>
      <c r="C46" s="124"/>
      <c r="D46" s="122"/>
      <c r="E46" s="122"/>
      <c r="F46" s="126"/>
    </row>
    <row r="47" spans="1:6" x14ac:dyDescent="0.2">
      <c r="A47" s="123"/>
      <c r="B47" s="125"/>
      <c r="C47" s="124"/>
      <c r="D47" s="121"/>
      <c r="E47" s="121"/>
      <c r="F47" s="126">
        <f>SUM(F2:F46)</f>
        <v>0</v>
      </c>
    </row>
    <row r="129" spans="7:7" x14ac:dyDescent="0.2">
      <c r="G129" s="12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I7"/>
  <sheetViews>
    <sheetView topLeftCell="E1" zoomScale="113" zoomScaleNormal="78" workbookViewId="0">
      <pane ySplit="1" topLeftCell="A2" activePane="bottomLeft" state="frozen"/>
      <selection pane="bottomLeft" activeCell="H23" sqref="H23"/>
    </sheetView>
  </sheetViews>
  <sheetFormatPr baseColWidth="10" defaultColWidth="9.1640625" defaultRowHeight="15" x14ac:dyDescent="0.2"/>
  <cols>
    <col min="1" max="1" width="17.5" customWidth="1"/>
    <col min="2" max="2" width="19.1640625" customWidth="1"/>
    <col min="3" max="3" width="28.5" customWidth="1"/>
    <col min="4" max="4" width="7.1640625" style="9" customWidth="1"/>
    <col min="5" max="5" width="50.1640625" customWidth="1"/>
    <col min="6" max="6" width="20" customWidth="1"/>
    <col min="7" max="7" width="25.6640625" customWidth="1"/>
    <col min="8" max="8" width="29" customWidth="1"/>
    <col min="9" max="9" width="14.5"/>
    <col min="11" max="11" width="14.5"/>
  </cols>
  <sheetData>
    <row r="1" spans="1:9" ht="19" x14ac:dyDescent="0.2">
      <c r="A1" s="11" t="s">
        <v>0</v>
      </c>
      <c r="B1" s="11" t="s">
        <v>52</v>
      </c>
      <c r="C1" s="11" t="s">
        <v>53</v>
      </c>
      <c r="D1" s="11" t="s">
        <v>54</v>
      </c>
      <c r="E1" s="11" t="s">
        <v>55</v>
      </c>
      <c r="F1" s="11" t="s">
        <v>58</v>
      </c>
      <c r="G1" s="11" t="s">
        <v>4</v>
      </c>
      <c r="H1" s="11" t="s">
        <v>5</v>
      </c>
      <c r="I1" s="65">
        <f>H7</f>
        <v>1120000</v>
      </c>
    </row>
    <row r="2" spans="1:9" ht="171" customHeight="1" x14ac:dyDescent="0.2">
      <c r="A2" s="12">
        <v>46097</v>
      </c>
      <c r="B2" s="12" t="s">
        <v>120</v>
      </c>
      <c r="C2" s="111" t="s">
        <v>121</v>
      </c>
      <c r="D2" s="14">
        <v>4</v>
      </c>
      <c r="E2" s="15"/>
      <c r="F2" s="18">
        <v>280000</v>
      </c>
      <c r="G2" s="18">
        <f>F2*D2</f>
        <v>1120000</v>
      </c>
      <c r="H2" s="18">
        <f>SUM(G2)</f>
        <v>1120000</v>
      </c>
    </row>
    <row r="3" spans="1:9" ht="19" x14ac:dyDescent="0.2">
      <c r="A3" s="12"/>
      <c r="B3" s="12"/>
      <c r="C3" s="111"/>
      <c r="D3" s="14"/>
      <c r="E3" s="15"/>
      <c r="F3" s="18"/>
      <c r="G3" s="18"/>
      <c r="H3" s="18"/>
    </row>
    <row r="4" spans="1:9" ht="19" x14ac:dyDescent="0.2">
      <c r="A4" s="12"/>
      <c r="B4" s="12"/>
      <c r="C4" s="111"/>
      <c r="D4" s="14"/>
      <c r="E4" s="15"/>
      <c r="F4" s="18"/>
      <c r="G4" s="18"/>
      <c r="H4" s="18"/>
    </row>
    <row r="5" spans="1:9" ht="19" x14ac:dyDescent="0.2">
      <c r="A5" s="12"/>
      <c r="B5" s="12"/>
      <c r="C5" s="111"/>
      <c r="D5" s="14"/>
      <c r="E5" s="15"/>
      <c r="F5" s="18"/>
      <c r="G5" s="18"/>
      <c r="H5" s="18"/>
    </row>
    <row r="6" spans="1:9" ht="19" x14ac:dyDescent="0.2">
      <c r="A6" s="12"/>
      <c r="B6" s="12"/>
      <c r="C6" s="111"/>
      <c r="D6" s="14"/>
      <c r="E6" s="15"/>
      <c r="F6" s="18"/>
      <c r="G6" s="18"/>
      <c r="H6" s="18"/>
    </row>
    <row r="7" spans="1:9" x14ac:dyDescent="0.2">
      <c r="A7" s="216"/>
      <c r="B7" s="244"/>
      <c r="C7" s="245"/>
      <c r="D7" s="112"/>
      <c r="E7" s="5"/>
      <c r="F7" s="5"/>
      <c r="G7" s="5"/>
      <c r="H7" s="5">
        <f>SUM(H2:H6)</f>
        <v>1120000</v>
      </c>
    </row>
  </sheetData>
  <mergeCells count="1">
    <mergeCell ref="A7:C7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K16"/>
  <sheetViews>
    <sheetView zoomScale="69" zoomScaleNormal="186"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baseColWidth="10" defaultColWidth="9.1640625" defaultRowHeight="15" x14ac:dyDescent="0.2"/>
  <cols>
    <col min="1" max="1" width="14.1640625" style="9" bestFit="1" customWidth="1"/>
    <col min="2" max="2" width="36.5" style="9" customWidth="1"/>
    <col min="3" max="3" width="27.1640625" customWidth="1"/>
    <col min="4" max="4" width="7.1640625" bestFit="1" customWidth="1"/>
    <col min="5" max="5" width="19.1640625" bestFit="1" customWidth="1"/>
    <col min="6" max="6" width="16.33203125" bestFit="1" customWidth="1"/>
    <col min="7" max="7" width="17.5" bestFit="1" customWidth="1"/>
    <col min="8" max="8" width="17.83203125" bestFit="1" customWidth="1"/>
    <col min="9" max="9" width="20.1640625" bestFit="1" customWidth="1"/>
    <col min="10" max="10" width="48.5" customWidth="1"/>
    <col min="11" max="11" width="18.6640625" customWidth="1"/>
  </cols>
  <sheetData>
    <row r="1" spans="1:11" s="93" customFormat="1" ht="26" x14ac:dyDescent="0.2">
      <c r="A1" s="94" t="s">
        <v>0</v>
      </c>
      <c r="B1" s="94" t="s">
        <v>52</v>
      </c>
      <c r="C1" s="95" t="s">
        <v>53</v>
      </c>
      <c r="D1" s="95" t="s">
        <v>54</v>
      </c>
      <c r="E1" s="95" t="s">
        <v>3</v>
      </c>
      <c r="F1" s="95" t="s">
        <v>59</v>
      </c>
      <c r="G1" s="95" t="s">
        <v>58</v>
      </c>
      <c r="H1" s="95" t="s">
        <v>38</v>
      </c>
      <c r="I1" s="95" t="s">
        <v>5</v>
      </c>
      <c r="J1" s="95" t="s">
        <v>60</v>
      </c>
      <c r="K1" s="178">
        <f>F16</f>
        <v>2647500</v>
      </c>
    </row>
    <row r="2" spans="1:11" ht="409.5" customHeight="1" x14ac:dyDescent="0.2">
      <c r="A2" s="87">
        <v>46084</v>
      </c>
      <c r="B2" s="99" t="s">
        <v>61</v>
      </c>
      <c r="C2" s="96" t="s">
        <v>62</v>
      </c>
      <c r="D2" s="90">
        <v>2</v>
      </c>
      <c r="E2" s="104">
        <v>246000</v>
      </c>
      <c r="F2" s="105">
        <v>0</v>
      </c>
      <c r="G2" s="105">
        <f>E2-F2</f>
        <v>246000</v>
      </c>
      <c r="H2" s="106">
        <f t="shared" ref="H2:H8" si="0">SUM(D2*G2)</f>
        <v>492000</v>
      </c>
      <c r="I2" s="108">
        <f t="shared" ref="I2:I3" si="1">SUM(H2)</f>
        <v>492000</v>
      </c>
      <c r="J2" s="15"/>
    </row>
    <row r="3" spans="1:11" ht="360" customHeight="1" x14ac:dyDescent="0.2">
      <c r="A3" s="87">
        <v>46104</v>
      </c>
      <c r="B3" s="99" t="s">
        <v>131</v>
      </c>
      <c r="C3" s="96" t="s">
        <v>132</v>
      </c>
      <c r="D3" s="90">
        <v>2</v>
      </c>
      <c r="E3" s="104">
        <v>370000</v>
      </c>
      <c r="F3" s="105">
        <f t="shared" ref="F3:F15" si="2">E3*10%</f>
        <v>37000</v>
      </c>
      <c r="G3" s="105">
        <f>E3-F3</f>
        <v>333000</v>
      </c>
      <c r="H3" s="106">
        <f t="shared" si="0"/>
        <v>666000</v>
      </c>
      <c r="I3" s="108">
        <f t="shared" si="1"/>
        <v>666000</v>
      </c>
      <c r="J3" s="15"/>
    </row>
    <row r="4" spans="1:11" ht="189" customHeight="1" x14ac:dyDescent="0.2">
      <c r="A4" s="250">
        <v>46107</v>
      </c>
      <c r="B4" s="252" t="s">
        <v>139</v>
      </c>
      <c r="C4" s="97" t="s">
        <v>140</v>
      </c>
      <c r="D4" s="98">
        <v>3</v>
      </c>
      <c r="E4" s="107">
        <v>295000</v>
      </c>
      <c r="F4" s="105">
        <f t="shared" si="2"/>
        <v>29500</v>
      </c>
      <c r="G4" s="105">
        <f t="shared" ref="G4:G5" si="3">E4-F4</f>
        <v>265500</v>
      </c>
      <c r="H4" s="106">
        <f t="shared" si="0"/>
        <v>796500</v>
      </c>
      <c r="I4" s="248">
        <f>SUM(H4:H5)</f>
        <v>1489500</v>
      </c>
      <c r="J4" s="204"/>
    </row>
    <row r="5" spans="1:11" ht="189" customHeight="1" x14ac:dyDescent="0.2">
      <c r="A5" s="251"/>
      <c r="B5" s="253"/>
      <c r="C5" s="89" t="s">
        <v>141</v>
      </c>
      <c r="D5" s="90">
        <v>2</v>
      </c>
      <c r="E5" s="104">
        <v>385000</v>
      </c>
      <c r="F5" s="105">
        <f t="shared" si="2"/>
        <v>38500</v>
      </c>
      <c r="G5" s="105">
        <f t="shared" si="3"/>
        <v>346500</v>
      </c>
      <c r="H5" s="106">
        <f t="shared" si="0"/>
        <v>693000</v>
      </c>
      <c r="I5" s="249"/>
      <c r="J5" s="206"/>
    </row>
    <row r="6" spans="1:11" ht="23" x14ac:dyDescent="0.2">
      <c r="A6" s="87"/>
      <c r="B6" s="99"/>
      <c r="C6" s="89"/>
      <c r="D6" s="90"/>
      <c r="E6" s="104"/>
      <c r="F6" s="105">
        <f t="shared" si="2"/>
        <v>0</v>
      </c>
      <c r="G6" s="105"/>
      <c r="H6" s="106">
        <f t="shared" si="0"/>
        <v>0</v>
      </c>
      <c r="I6" s="108"/>
      <c r="J6" s="15"/>
    </row>
    <row r="7" spans="1:11" ht="23" x14ac:dyDescent="0.2">
      <c r="A7" s="100"/>
      <c r="B7" s="99"/>
      <c r="C7" s="89"/>
      <c r="D7" s="90"/>
      <c r="E7" s="104"/>
      <c r="F7" s="105">
        <f t="shared" si="2"/>
        <v>0</v>
      </c>
      <c r="G7" s="105"/>
      <c r="H7" s="106">
        <f t="shared" si="0"/>
        <v>0</v>
      </c>
      <c r="I7" s="108"/>
      <c r="J7" s="15"/>
    </row>
    <row r="8" spans="1:11" ht="23" x14ac:dyDescent="0.2">
      <c r="A8" s="100"/>
      <c r="B8" s="99"/>
      <c r="C8" s="89"/>
      <c r="D8" s="90"/>
      <c r="E8" s="104"/>
      <c r="F8" s="105">
        <f t="shared" si="2"/>
        <v>0</v>
      </c>
      <c r="G8" s="105"/>
      <c r="H8" s="106">
        <f t="shared" si="0"/>
        <v>0</v>
      </c>
      <c r="I8" s="108"/>
      <c r="J8" s="15"/>
    </row>
    <row r="9" spans="1:11" ht="23" x14ac:dyDescent="0.2">
      <c r="A9" s="100"/>
      <c r="B9" s="99"/>
      <c r="C9" s="89"/>
      <c r="D9" s="90"/>
      <c r="E9" s="104"/>
      <c r="F9" s="105">
        <f t="shared" si="2"/>
        <v>0</v>
      </c>
      <c r="G9" s="105"/>
      <c r="H9" s="106">
        <f t="shared" ref="H9:H15" si="4">SUM(D9*G9)</f>
        <v>0</v>
      </c>
      <c r="I9" s="108"/>
      <c r="J9" s="15"/>
    </row>
    <row r="10" spans="1:11" ht="23" x14ac:dyDescent="0.2">
      <c r="A10" s="99"/>
      <c r="B10" s="101"/>
      <c r="C10" s="102"/>
      <c r="D10" s="90"/>
      <c r="E10" s="104"/>
      <c r="F10" s="105">
        <f t="shared" si="2"/>
        <v>0</v>
      </c>
      <c r="G10" s="105"/>
      <c r="H10" s="106">
        <f t="shared" si="4"/>
        <v>0</v>
      </c>
      <c r="I10" s="108"/>
      <c r="J10" s="109"/>
    </row>
    <row r="11" spans="1:11" ht="23" x14ac:dyDescent="0.2">
      <c r="A11" s="99"/>
      <c r="B11" s="101"/>
      <c r="C11" s="102"/>
      <c r="D11" s="90"/>
      <c r="E11" s="104"/>
      <c r="F11" s="105">
        <f t="shared" si="2"/>
        <v>0</v>
      </c>
      <c r="G11" s="105"/>
      <c r="H11" s="106">
        <f t="shared" si="4"/>
        <v>0</v>
      </c>
      <c r="I11" s="108"/>
      <c r="J11" s="15"/>
    </row>
    <row r="12" spans="1:11" ht="23" x14ac:dyDescent="0.2">
      <c r="A12" s="103"/>
      <c r="B12" s="90"/>
      <c r="C12" s="90"/>
      <c r="D12" s="90"/>
      <c r="E12" s="105"/>
      <c r="F12" s="105">
        <f t="shared" si="2"/>
        <v>0</v>
      </c>
      <c r="G12" s="105"/>
      <c r="H12" s="106">
        <f t="shared" si="4"/>
        <v>0</v>
      </c>
      <c r="I12" s="108"/>
      <c r="J12" s="110"/>
    </row>
    <row r="13" spans="1:11" ht="23" x14ac:dyDescent="0.2">
      <c r="A13" s="103"/>
      <c r="B13" s="90"/>
      <c r="C13" s="90"/>
      <c r="D13" s="90"/>
      <c r="E13" s="105"/>
      <c r="F13" s="105">
        <f t="shared" si="2"/>
        <v>0</v>
      </c>
      <c r="G13" s="105"/>
      <c r="H13" s="106">
        <f t="shared" si="4"/>
        <v>0</v>
      </c>
      <c r="I13" s="108"/>
      <c r="J13" s="110"/>
    </row>
    <row r="14" spans="1:11" ht="23" x14ac:dyDescent="0.2">
      <c r="A14" s="103"/>
      <c r="B14" s="90"/>
      <c r="C14" s="90"/>
      <c r="D14" s="90"/>
      <c r="E14" s="105"/>
      <c r="F14" s="105">
        <f t="shared" si="2"/>
        <v>0</v>
      </c>
      <c r="G14" s="105"/>
      <c r="H14" s="106">
        <f t="shared" si="4"/>
        <v>0</v>
      </c>
      <c r="I14" s="108"/>
      <c r="J14" s="110"/>
    </row>
    <row r="15" spans="1:11" ht="23" x14ac:dyDescent="0.2">
      <c r="A15" s="103"/>
      <c r="B15" s="90"/>
      <c r="C15" s="90"/>
      <c r="D15" s="90"/>
      <c r="E15" s="105"/>
      <c r="F15" s="105">
        <f t="shared" si="2"/>
        <v>0</v>
      </c>
      <c r="G15" s="105"/>
      <c r="H15" s="106">
        <f t="shared" si="4"/>
        <v>0</v>
      </c>
      <c r="I15" s="108"/>
      <c r="J15" s="110"/>
    </row>
    <row r="16" spans="1:11" ht="34" x14ac:dyDescent="0.2">
      <c r="A16" s="246" t="s">
        <v>5</v>
      </c>
      <c r="B16" s="246"/>
      <c r="C16" s="246"/>
      <c r="D16" s="246"/>
      <c r="E16" s="246"/>
      <c r="F16" s="247">
        <f>SUM(I2:I15)</f>
        <v>2647500</v>
      </c>
      <c r="G16" s="247"/>
      <c r="H16" s="247"/>
      <c r="I16" s="247"/>
      <c r="J16" s="247"/>
    </row>
  </sheetData>
  <mergeCells count="6">
    <mergeCell ref="A16:E16"/>
    <mergeCell ref="F16:J16"/>
    <mergeCell ref="J4:J5"/>
    <mergeCell ref="I4:I5"/>
    <mergeCell ref="A4:A5"/>
    <mergeCell ref="B4:B5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3"/>
  <sheetViews>
    <sheetView topLeftCell="D1" zoomScale="62" zoomScaleNormal="62" workbookViewId="0">
      <selection activeCell="H2" sqref="H2"/>
    </sheetView>
  </sheetViews>
  <sheetFormatPr baseColWidth="10" defaultColWidth="9.1640625" defaultRowHeight="15" x14ac:dyDescent="0.2"/>
  <cols>
    <col min="1" max="1" width="19" style="9" customWidth="1"/>
    <col min="2" max="2" width="33" customWidth="1"/>
    <col min="3" max="3" width="29.33203125" customWidth="1"/>
    <col min="4" max="4" width="25.33203125" style="9" customWidth="1"/>
    <col min="5" max="5" width="60.33203125" customWidth="1"/>
    <col min="6" max="7" width="30.6640625" customWidth="1"/>
  </cols>
  <sheetData>
    <row r="1" spans="1:8" ht="34" customHeight="1" x14ac:dyDescent="0.2">
      <c r="A1" s="86" t="s">
        <v>0</v>
      </c>
      <c r="B1" s="86" t="s">
        <v>52</v>
      </c>
      <c r="C1" s="86" t="s">
        <v>53</v>
      </c>
      <c r="D1" s="86" t="s">
        <v>54</v>
      </c>
      <c r="E1" s="86" t="s">
        <v>55</v>
      </c>
      <c r="F1" s="86" t="s">
        <v>3</v>
      </c>
      <c r="G1" s="86" t="s">
        <v>5</v>
      </c>
      <c r="H1" s="65">
        <f>E3</f>
        <v>0</v>
      </c>
    </row>
    <row r="2" spans="1:8" ht="409.5" customHeight="1" x14ac:dyDescent="0.2">
      <c r="A2" s="87"/>
      <c r="B2" s="88"/>
      <c r="C2" s="89"/>
      <c r="D2" s="90"/>
      <c r="E2" s="15"/>
      <c r="F2" s="92"/>
      <c r="G2" s="92">
        <f>F2*D2</f>
        <v>0</v>
      </c>
    </row>
    <row r="3" spans="1:8" ht="35" customHeight="1" x14ac:dyDescent="0.2">
      <c r="A3" s="254" t="s">
        <v>5</v>
      </c>
      <c r="B3" s="254"/>
      <c r="C3" s="255"/>
      <c r="D3" s="91"/>
      <c r="E3" s="256">
        <f>SUM(G2)</f>
        <v>0</v>
      </c>
      <c r="F3" s="257"/>
      <c r="G3" s="258"/>
    </row>
  </sheetData>
  <mergeCells count="2">
    <mergeCell ref="A3:C3"/>
    <mergeCell ref="E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I36"/>
  <sheetViews>
    <sheetView zoomScale="67" zoomScaleNormal="67" workbookViewId="0">
      <pane xSplit="3" ySplit="1" topLeftCell="F2" activePane="bottomRight" state="frozen"/>
      <selection pane="topRight"/>
      <selection pane="bottomLeft"/>
      <selection pane="bottomRight" activeCell="B14" sqref="B14"/>
    </sheetView>
  </sheetViews>
  <sheetFormatPr baseColWidth="10" defaultColWidth="9.1640625" defaultRowHeight="21" x14ac:dyDescent="0.2"/>
  <cols>
    <col min="1" max="1" width="17" style="70" customWidth="1"/>
    <col min="2" max="2" width="18" style="70" customWidth="1"/>
    <col min="3" max="3" width="52.6640625" style="70" customWidth="1"/>
    <col min="4" max="4" width="12.6640625" style="70" customWidth="1"/>
    <col min="5" max="5" width="45.1640625" style="70" customWidth="1"/>
    <col min="6" max="7" width="29" style="70" customWidth="1"/>
    <col min="8" max="8" width="23.1640625" style="70" customWidth="1"/>
    <col min="9" max="9" width="18.33203125" style="70" bestFit="1" customWidth="1"/>
    <col min="10" max="12" width="9.1640625" style="70"/>
    <col min="13" max="13" width="13.1640625" style="70" customWidth="1"/>
    <col min="14" max="16384" width="9.1640625" style="70"/>
  </cols>
  <sheetData>
    <row r="1" spans="1:9" ht="34" customHeight="1" x14ac:dyDescent="0.2">
      <c r="A1" s="71" t="s">
        <v>0</v>
      </c>
      <c r="B1" s="71" t="s">
        <v>52</v>
      </c>
      <c r="C1" s="71" t="s">
        <v>53</v>
      </c>
      <c r="D1" s="71" t="s">
        <v>54</v>
      </c>
      <c r="E1" s="71" t="s">
        <v>55</v>
      </c>
      <c r="F1" s="71" t="s">
        <v>3</v>
      </c>
      <c r="G1" s="71" t="s">
        <v>38</v>
      </c>
      <c r="H1" s="77" t="s">
        <v>5</v>
      </c>
      <c r="I1" s="85">
        <f>F12</f>
        <v>2886000</v>
      </c>
    </row>
    <row r="2" spans="1:9" ht="409.5" customHeight="1" x14ac:dyDescent="0.2">
      <c r="A2" s="72">
        <v>46083</v>
      </c>
      <c r="B2" s="72" t="s">
        <v>63</v>
      </c>
      <c r="C2" s="73" t="s">
        <v>64</v>
      </c>
      <c r="D2" s="74">
        <v>7</v>
      </c>
      <c r="E2" s="78"/>
      <c r="F2" s="79">
        <v>100000</v>
      </c>
      <c r="G2" s="80">
        <f>D2*F2</f>
        <v>700000</v>
      </c>
      <c r="H2" s="81">
        <f>SUM(G2:G2)</f>
        <v>700000</v>
      </c>
    </row>
    <row r="3" spans="1:9" ht="35" customHeight="1" x14ac:dyDescent="0.2">
      <c r="A3" s="259" t="s">
        <v>4</v>
      </c>
      <c r="B3" s="259"/>
      <c r="C3" s="259"/>
      <c r="D3" s="74">
        <f>SUM(D2:D2)</f>
        <v>7</v>
      </c>
      <c r="E3" s="82"/>
      <c r="F3" s="274" t="s">
        <v>65</v>
      </c>
      <c r="G3" s="274"/>
      <c r="H3" s="83">
        <f>H2*11%</f>
        <v>77000</v>
      </c>
    </row>
    <row r="4" spans="1:9" ht="35" customHeight="1" x14ac:dyDescent="0.2">
      <c r="A4" s="259" t="s">
        <v>5</v>
      </c>
      <c r="B4" s="259"/>
      <c r="C4" s="259"/>
      <c r="D4" s="74"/>
      <c r="E4" s="260">
        <f>SUM(H2:H3)</f>
        <v>777000</v>
      </c>
      <c r="F4" s="261"/>
      <c r="G4" s="261"/>
      <c r="H4" s="262"/>
    </row>
    <row r="5" spans="1:9" ht="77" customHeight="1" x14ac:dyDescent="0.2">
      <c r="A5" s="269">
        <v>46093</v>
      </c>
      <c r="B5" s="269" t="s">
        <v>66</v>
      </c>
      <c r="C5" s="73" t="s">
        <v>67</v>
      </c>
      <c r="D5" s="74">
        <v>4</v>
      </c>
      <c r="E5" s="271"/>
      <c r="F5" s="79">
        <v>100000</v>
      </c>
      <c r="G5" s="80">
        <f>D5*F5</f>
        <v>400000</v>
      </c>
      <c r="H5" s="272">
        <f>SUM(G5:G9)</f>
        <v>1900000</v>
      </c>
    </row>
    <row r="6" spans="1:9" ht="77" customHeight="1" x14ac:dyDescent="0.2">
      <c r="A6" s="270"/>
      <c r="B6" s="270"/>
      <c r="C6" s="73" t="s">
        <v>68</v>
      </c>
      <c r="D6" s="74">
        <v>6</v>
      </c>
      <c r="E6" s="271"/>
      <c r="F6" s="79">
        <v>100000</v>
      </c>
      <c r="G6" s="80">
        <f>D6*F6</f>
        <v>600000</v>
      </c>
      <c r="H6" s="273"/>
    </row>
    <row r="7" spans="1:9" ht="77" customHeight="1" x14ac:dyDescent="0.2">
      <c r="A7" s="270"/>
      <c r="B7" s="270"/>
      <c r="C7" s="73" t="s">
        <v>69</v>
      </c>
      <c r="D7" s="74">
        <v>2</v>
      </c>
      <c r="E7" s="271"/>
      <c r="F7" s="79">
        <v>100000</v>
      </c>
      <c r="G7" s="80">
        <f>D7*F7</f>
        <v>200000</v>
      </c>
      <c r="H7" s="273"/>
    </row>
    <row r="8" spans="1:9" ht="77" customHeight="1" x14ac:dyDescent="0.2">
      <c r="A8" s="270"/>
      <c r="B8" s="270"/>
      <c r="C8" s="73" t="s">
        <v>70</v>
      </c>
      <c r="D8" s="74">
        <v>2</v>
      </c>
      <c r="E8" s="271"/>
      <c r="F8" s="79">
        <v>100000</v>
      </c>
      <c r="G8" s="80">
        <f>D8*F8</f>
        <v>200000</v>
      </c>
      <c r="H8" s="273"/>
    </row>
    <row r="9" spans="1:9" ht="77" customHeight="1" x14ac:dyDescent="0.2">
      <c r="A9" s="270"/>
      <c r="B9" s="270"/>
      <c r="C9" s="75" t="s">
        <v>71</v>
      </c>
      <c r="D9" s="74">
        <v>5</v>
      </c>
      <c r="E9" s="271"/>
      <c r="F9" s="79">
        <v>100000</v>
      </c>
      <c r="G9" s="80">
        <f>D9*F9</f>
        <v>500000</v>
      </c>
      <c r="H9" s="273"/>
    </row>
    <row r="10" spans="1:9" ht="35" customHeight="1" x14ac:dyDescent="0.2">
      <c r="A10" s="259" t="s">
        <v>4</v>
      </c>
      <c r="B10" s="259"/>
      <c r="C10" s="259"/>
      <c r="D10" s="74">
        <f>SUM(D5:D9)</f>
        <v>19</v>
      </c>
      <c r="E10" s="82"/>
      <c r="F10" s="274" t="s">
        <v>65</v>
      </c>
      <c r="G10" s="274"/>
      <c r="H10" s="83">
        <f>H5*11%</f>
        <v>209000</v>
      </c>
    </row>
    <row r="11" spans="1:9" ht="35" customHeight="1" x14ac:dyDescent="0.2">
      <c r="A11" s="259" t="s">
        <v>5</v>
      </c>
      <c r="B11" s="259"/>
      <c r="C11" s="259"/>
      <c r="D11" s="74"/>
      <c r="E11" s="260">
        <f>SUM(H5:H10)</f>
        <v>2109000</v>
      </c>
      <c r="F11" s="261"/>
      <c r="G11" s="261"/>
      <c r="H11" s="262"/>
    </row>
    <row r="12" spans="1:9" ht="64" customHeight="1" x14ac:dyDescent="0.2">
      <c r="A12" s="263"/>
      <c r="B12" s="264"/>
      <c r="C12" s="265"/>
      <c r="D12" s="76"/>
      <c r="E12" s="84" t="s">
        <v>51</v>
      </c>
      <c r="F12" s="266">
        <f>SUM(E4,E11)</f>
        <v>2886000</v>
      </c>
      <c r="G12" s="267"/>
      <c r="H12" s="268"/>
    </row>
    <row r="13" spans="1:9" ht="64" customHeight="1" x14ac:dyDescent="0.2">
      <c r="F13" s="85"/>
    </row>
    <row r="14" spans="1:9" ht="64" customHeight="1" x14ac:dyDescent="0.2"/>
    <row r="15" spans="1:9" ht="64" customHeight="1" x14ac:dyDescent="0.2"/>
    <row r="16" spans="1:9" ht="64" customHeight="1" x14ac:dyDescent="0.2"/>
    <row r="17" ht="35" customHeight="1" x14ac:dyDescent="0.2"/>
    <row r="18" ht="35" customHeight="1" x14ac:dyDescent="0.2"/>
    <row r="19" ht="160" customHeight="1" x14ac:dyDescent="0.2"/>
    <row r="20" ht="160" customHeight="1" x14ac:dyDescent="0.2"/>
    <row r="21" ht="35" customHeight="1" x14ac:dyDescent="0.2"/>
    <row r="22" ht="35" customHeight="1" x14ac:dyDescent="0.2"/>
    <row r="23" ht="321" customHeight="1" x14ac:dyDescent="0.2"/>
    <row r="24" ht="34" customHeight="1" x14ac:dyDescent="0.2"/>
    <row r="25" ht="34" customHeight="1" x14ac:dyDescent="0.2"/>
    <row r="26" ht="34" customHeight="1" x14ac:dyDescent="0.2"/>
    <row r="27" ht="58" customHeight="1" x14ac:dyDescent="0.2"/>
    <row r="28" ht="58" customHeight="1" x14ac:dyDescent="0.2"/>
    <row r="29" ht="58" customHeight="1" x14ac:dyDescent="0.2"/>
    <row r="30" ht="58" customHeight="1" x14ac:dyDescent="0.2"/>
    <row r="31" ht="58" customHeight="1" x14ac:dyDescent="0.2"/>
    <row r="32" ht="58" customHeight="1" x14ac:dyDescent="0.2"/>
    <row r="33" ht="58" customHeight="1" x14ac:dyDescent="0.2"/>
    <row r="34" ht="58" customHeight="1" x14ac:dyDescent="0.2"/>
    <row r="35" ht="58" customHeight="1" x14ac:dyDescent="0.2"/>
    <row r="36" ht="58" customHeight="1" x14ac:dyDescent="0.2"/>
  </sheetData>
  <mergeCells count="14">
    <mergeCell ref="A3:C3"/>
    <mergeCell ref="F3:G3"/>
    <mergeCell ref="A4:C4"/>
    <mergeCell ref="E4:H4"/>
    <mergeCell ref="A10:C10"/>
    <mergeCell ref="F10:G10"/>
    <mergeCell ref="A11:C11"/>
    <mergeCell ref="E11:H11"/>
    <mergeCell ref="A12:C12"/>
    <mergeCell ref="F12:H12"/>
    <mergeCell ref="A5:A9"/>
    <mergeCell ref="B5:B9"/>
    <mergeCell ref="E5:E9"/>
    <mergeCell ref="H5:H9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J9"/>
  <sheetViews>
    <sheetView zoomScale="60" zoomScaleNormal="89" workbookViewId="0">
      <pane ySplit="1" topLeftCell="A2" activePane="bottomLeft" state="frozen"/>
      <selection pane="bottomLeft" activeCell="E17" sqref="E17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4" width="18.5" customWidth="1"/>
    <col min="5" max="5" width="46.5" customWidth="1"/>
    <col min="6" max="8" width="18" customWidth="1"/>
    <col min="9" max="9" width="18" style="173" customWidth="1"/>
    <col min="10" max="10" width="15.6640625" customWidth="1"/>
  </cols>
  <sheetData>
    <row r="1" spans="1:10" ht="16" customHeight="1" x14ac:dyDescent="0.2">
      <c r="A1" s="26" t="s">
        <v>0</v>
      </c>
      <c r="B1" s="26" t="s">
        <v>52</v>
      </c>
      <c r="C1" s="26" t="s">
        <v>53</v>
      </c>
      <c r="D1" s="26" t="s">
        <v>72</v>
      </c>
      <c r="E1" s="26" t="s">
        <v>55</v>
      </c>
      <c r="F1" s="26" t="s">
        <v>3</v>
      </c>
      <c r="G1" s="26" t="s">
        <v>38</v>
      </c>
      <c r="H1" s="26" t="s">
        <v>5</v>
      </c>
      <c r="I1" s="172" t="s">
        <v>86</v>
      </c>
      <c r="J1" s="65">
        <f>E8</f>
        <v>5060000</v>
      </c>
    </row>
    <row r="2" spans="1:10" ht="168.25" customHeight="1" x14ac:dyDescent="0.2">
      <c r="A2" s="20">
        <v>46084</v>
      </c>
      <c r="B2" s="31" t="s">
        <v>73</v>
      </c>
      <c r="C2" s="27" t="s">
        <v>74</v>
      </c>
      <c r="D2" s="31">
        <v>2</v>
      </c>
      <c r="E2" s="15"/>
      <c r="F2" s="6">
        <v>580000</v>
      </c>
      <c r="G2" s="6">
        <f>F2*D2</f>
        <v>1160000</v>
      </c>
      <c r="H2" s="6">
        <f>SUM(G2)</f>
        <v>1160000</v>
      </c>
      <c r="I2" s="20">
        <v>46098</v>
      </c>
    </row>
    <row r="3" spans="1:10" ht="176" customHeight="1" x14ac:dyDescent="0.2">
      <c r="A3" s="20">
        <v>46097</v>
      </c>
      <c r="B3" s="154" t="s">
        <v>115</v>
      </c>
      <c r="C3" s="155" t="s">
        <v>116</v>
      </c>
      <c r="D3" s="31">
        <v>3</v>
      </c>
      <c r="E3" s="15"/>
      <c r="F3" s="6">
        <v>380000</v>
      </c>
      <c r="G3" s="6">
        <f>F3*D3</f>
        <v>1140000</v>
      </c>
      <c r="H3" s="6">
        <f>SUM(G3)</f>
        <v>1140000</v>
      </c>
      <c r="I3" s="20">
        <v>46111</v>
      </c>
    </row>
    <row r="4" spans="1:10" ht="61" customHeight="1" x14ac:dyDescent="0.2">
      <c r="A4" s="199">
        <v>46098</v>
      </c>
      <c r="B4" s="281" t="s">
        <v>127</v>
      </c>
      <c r="C4" s="155" t="s">
        <v>128</v>
      </c>
      <c r="D4" s="31">
        <v>2</v>
      </c>
      <c r="E4" s="204"/>
      <c r="F4" s="6">
        <v>360000</v>
      </c>
      <c r="G4" s="6">
        <f t="shared" ref="G4:G6" si="0">F4*D4</f>
        <v>720000</v>
      </c>
      <c r="H4" s="234">
        <f>SUM(G4:G6)</f>
        <v>2760000</v>
      </c>
      <c r="I4" s="199">
        <v>46112</v>
      </c>
    </row>
    <row r="5" spans="1:10" ht="61" customHeight="1" x14ac:dyDescent="0.2">
      <c r="A5" s="200"/>
      <c r="B5" s="282"/>
      <c r="C5" s="155" t="s">
        <v>129</v>
      </c>
      <c r="D5" s="31">
        <v>2</v>
      </c>
      <c r="E5" s="205"/>
      <c r="F5" s="6">
        <v>450000</v>
      </c>
      <c r="G5" s="6">
        <f t="shared" si="0"/>
        <v>900000</v>
      </c>
      <c r="H5" s="235"/>
      <c r="I5" s="200"/>
    </row>
    <row r="6" spans="1:10" ht="61" customHeight="1" x14ac:dyDescent="0.2">
      <c r="A6" s="201"/>
      <c r="B6" s="283"/>
      <c r="C6" s="155" t="s">
        <v>116</v>
      </c>
      <c r="D6" s="31">
        <v>3</v>
      </c>
      <c r="E6" s="206"/>
      <c r="F6" s="6">
        <v>380000</v>
      </c>
      <c r="G6" s="6">
        <f t="shared" si="0"/>
        <v>1140000</v>
      </c>
      <c r="H6" s="236"/>
      <c r="I6" s="201"/>
    </row>
    <row r="7" spans="1:10" x14ac:dyDescent="0.2">
      <c r="A7" s="20"/>
      <c r="B7" s="55"/>
      <c r="C7" s="27"/>
      <c r="D7" s="31"/>
      <c r="E7" s="15"/>
      <c r="F7" s="6"/>
      <c r="G7" s="6"/>
      <c r="H7" s="6">
        <f>F7*D7</f>
        <v>0</v>
      </c>
      <c r="I7" s="20"/>
    </row>
    <row r="8" spans="1:10" ht="24" x14ac:dyDescent="0.2">
      <c r="A8" s="275" t="s">
        <v>51</v>
      </c>
      <c r="B8" s="276"/>
      <c r="C8" s="276"/>
      <c r="D8" s="277"/>
      <c r="E8" s="278">
        <f>SUM(H2:H7)</f>
        <v>5060000</v>
      </c>
      <c r="F8" s="279"/>
      <c r="G8" s="279"/>
      <c r="H8" s="280"/>
      <c r="I8" s="10"/>
    </row>
    <row r="9" spans="1:10" ht="22" customHeight="1" x14ac:dyDescent="0.2"/>
  </sheetData>
  <mergeCells count="7">
    <mergeCell ref="I4:I6"/>
    <mergeCell ref="A8:D8"/>
    <mergeCell ref="E8:H8"/>
    <mergeCell ref="E4:E6"/>
    <mergeCell ref="A4:A6"/>
    <mergeCell ref="B4:B6"/>
    <mergeCell ref="H4:H6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I20"/>
  <sheetViews>
    <sheetView topLeftCell="D1" zoomScaleNormal="85" workbookViewId="0">
      <pane ySplit="1" topLeftCell="A5" activePane="bottomLeft" state="frozen"/>
      <selection pane="bottomLeft" activeCell="C24" sqref="C24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4" width="18.5" customWidth="1"/>
    <col min="5" max="5" width="43.83203125" customWidth="1"/>
    <col min="6" max="6" width="18" customWidth="1"/>
    <col min="7" max="7" width="22" customWidth="1"/>
    <col min="8" max="8" width="12.83203125" bestFit="1" customWidth="1"/>
    <col min="9" max="9" width="11.5"/>
  </cols>
  <sheetData>
    <row r="1" spans="1:9" ht="16" customHeight="1" x14ac:dyDescent="0.2">
      <c r="A1" s="26" t="s">
        <v>0</v>
      </c>
      <c r="B1" s="26" t="s">
        <v>52</v>
      </c>
      <c r="C1" s="26" t="s">
        <v>53</v>
      </c>
      <c r="D1" s="26" t="s">
        <v>72</v>
      </c>
      <c r="E1" s="26" t="s">
        <v>55</v>
      </c>
      <c r="F1" s="26" t="s">
        <v>3</v>
      </c>
      <c r="G1" s="26" t="s">
        <v>5</v>
      </c>
      <c r="H1" s="69">
        <f>E20</f>
        <v>2359504.7999999998</v>
      </c>
    </row>
    <row r="2" spans="1:9" ht="160.75" customHeight="1" x14ac:dyDescent="0.2">
      <c r="A2" s="20">
        <v>46084</v>
      </c>
      <c r="B2" s="31">
        <v>44337</v>
      </c>
      <c r="C2" s="27" t="s">
        <v>75</v>
      </c>
      <c r="D2" s="22">
        <v>2</v>
      </c>
      <c r="E2" s="15"/>
      <c r="F2" s="18">
        <v>157658</v>
      </c>
      <c r="G2" s="18">
        <f>SUM(D2*F2)</f>
        <v>315316</v>
      </c>
    </row>
    <row r="3" spans="1:9" ht="23.5" customHeight="1" x14ac:dyDescent="0.2">
      <c r="A3" s="291" t="s">
        <v>4</v>
      </c>
      <c r="B3" s="292"/>
      <c r="C3" s="293"/>
      <c r="D3" s="22"/>
      <c r="E3" s="15"/>
      <c r="F3" s="68" t="s">
        <v>76</v>
      </c>
      <c r="G3" s="19">
        <f>G2*11%</f>
        <v>34684.76</v>
      </c>
    </row>
    <row r="4" spans="1:9" ht="23.5" customHeight="1" x14ac:dyDescent="0.2">
      <c r="A4" s="291" t="s">
        <v>5</v>
      </c>
      <c r="B4" s="292"/>
      <c r="C4" s="293"/>
      <c r="D4" s="27"/>
      <c r="E4" s="290">
        <f>SUM(G2:G3)</f>
        <v>350000.76</v>
      </c>
      <c r="F4" s="290"/>
      <c r="G4" s="290"/>
    </row>
    <row r="5" spans="1:9" ht="175.25" customHeight="1" x14ac:dyDescent="0.2">
      <c r="A5" s="20">
        <v>46091</v>
      </c>
      <c r="B5" s="31">
        <v>44811</v>
      </c>
      <c r="C5" s="27" t="s">
        <v>77</v>
      </c>
      <c r="D5" s="22">
        <v>1</v>
      </c>
      <c r="E5" s="15"/>
      <c r="F5" s="18">
        <v>342343</v>
      </c>
      <c r="G5" s="18">
        <f>D5*F5</f>
        <v>342343</v>
      </c>
    </row>
    <row r="6" spans="1:9" ht="23.5" customHeight="1" x14ac:dyDescent="0.2">
      <c r="A6" s="287" t="s">
        <v>4</v>
      </c>
      <c r="B6" s="288"/>
      <c r="C6" s="289"/>
      <c r="D6" s="16"/>
      <c r="E6" s="6"/>
      <c r="F6" s="67" t="s">
        <v>76</v>
      </c>
      <c r="G6" s="6">
        <f>G5*11%</f>
        <v>37657.730000000003</v>
      </c>
      <c r="I6" s="69"/>
    </row>
    <row r="7" spans="1:9" ht="23.5" customHeight="1" x14ac:dyDescent="0.2">
      <c r="A7" s="287" t="s">
        <v>5</v>
      </c>
      <c r="B7" s="288"/>
      <c r="C7" s="289"/>
      <c r="D7" s="16"/>
      <c r="E7" s="290">
        <f>SUM(G5:G6)</f>
        <v>380000.73</v>
      </c>
      <c r="F7" s="290"/>
      <c r="G7" s="290"/>
    </row>
    <row r="8" spans="1:9" ht="188" customHeight="1" x14ac:dyDescent="0.2">
      <c r="A8" s="20">
        <v>46093</v>
      </c>
      <c r="B8" s="31">
        <v>44955</v>
      </c>
      <c r="C8" s="27" t="s">
        <v>78</v>
      </c>
      <c r="D8" s="22">
        <v>3</v>
      </c>
      <c r="E8" s="15"/>
      <c r="F8" s="18">
        <v>236487</v>
      </c>
      <c r="G8" s="18">
        <f>F8*D8</f>
        <v>709461</v>
      </c>
    </row>
    <row r="9" spans="1:9" ht="23.5" customHeight="1" x14ac:dyDescent="0.2">
      <c r="A9" s="287"/>
      <c r="B9" s="288"/>
      <c r="C9" s="289"/>
      <c r="D9" s="16"/>
      <c r="E9" s="6"/>
      <c r="F9" s="6"/>
      <c r="G9" s="6">
        <f>G8*11%</f>
        <v>78040.710000000006</v>
      </c>
    </row>
    <row r="10" spans="1:9" ht="23.5" customHeight="1" x14ac:dyDescent="0.2">
      <c r="A10" s="287" t="s">
        <v>5</v>
      </c>
      <c r="B10" s="288"/>
      <c r="C10" s="289"/>
      <c r="D10" s="16"/>
      <c r="E10" s="290">
        <f>SUM(G8:G9)</f>
        <v>787501.71</v>
      </c>
      <c r="F10" s="290"/>
      <c r="G10" s="290"/>
    </row>
    <row r="11" spans="1:9" ht="168" customHeight="1" x14ac:dyDescent="0.2">
      <c r="A11" s="20">
        <v>46097</v>
      </c>
      <c r="B11" s="31">
        <v>45268</v>
      </c>
      <c r="C11" s="155" t="s">
        <v>75</v>
      </c>
      <c r="D11" s="22">
        <v>2</v>
      </c>
      <c r="E11" s="15"/>
      <c r="F11" s="18">
        <v>157658</v>
      </c>
      <c r="G11" s="18">
        <f>F11*D11</f>
        <v>315316</v>
      </c>
    </row>
    <row r="12" spans="1:9" ht="23.5" customHeight="1" x14ac:dyDescent="0.2">
      <c r="A12" s="287"/>
      <c r="B12" s="288"/>
      <c r="C12" s="289"/>
      <c r="D12" s="16"/>
      <c r="E12" s="6"/>
      <c r="F12" s="6"/>
      <c r="G12" s="6">
        <f>G11*11%</f>
        <v>34684.76</v>
      </c>
    </row>
    <row r="13" spans="1:9" ht="23.5" customHeight="1" x14ac:dyDescent="0.2">
      <c r="A13" s="287" t="s">
        <v>5</v>
      </c>
      <c r="B13" s="288"/>
      <c r="C13" s="289"/>
      <c r="D13" s="16"/>
      <c r="E13" s="290">
        <f>SUM(G11:G12)</f>
        <v>350000.76</v>
      </c>
      <c r="F13" s="290"/>
      <c r="G13" s="290"/>
    </row>
    <row r="14" spans="1:9" ht="168" customHeight="1" x14ac:dyDescent="0.2">
      <c r="A14" s="20">
        <v>46098</v>
      </c>
      <c r="B14" s="31">
        <v>45431</v>
      </c>
      <c r="C14" s="155" t="s">
        <v>130</v>
      </c>
      <c r="D14" s="22">
        <v>2</v>
      </c>
      <c r="E14" s="15"/>
      <c r="F14" s="18">
        <v>221622</v>
      </c>
      <c r="G14" s="18">
        <f>F14*D14</f>
        <v>443244</v>
      </c>
    </row>
    <row r="15" spans="1:9" ht="23.5" customHeight="1" x14ac:dyDescent="0.2">
      <c r="A15" s="287"/>
      <c r="B15" s="288"/>
      <c r="C15" s="289"/>
      <c r="D15" s="16"/>
      <c r="E15" s="6"/>
      <c r="F15" s="6"/>
      <c r="G15" s="6">
        <f>G14*11%</f>
        <v>48756.840000000004</v>
      </c>
    </row>
    <row r="16" spans="1:9" ht="23.5" customHeight="1" x14ac:dyDescent="0.2">
      <c r="A16" s="287" t="s">
        <v>5</v>
      </c>
      <c r="B16" s="288"/>
      <c r="C16" s="289"/>
      <c r="D16" s="16"/>
      <c r="E16" s="290">
        <f>SUM(G14:G15)</f>
        <v>492000.84</v>
      </c>
      <c r="F16" s="290"/>
      <c r="G16" s="290"/>
    </row>
    <row r="17" spans="1:7" ht="168" customHeight="1" x14ac:dyDescent="0.2">
      <c r="A17" s="20"/>
      <c r="B17" s="31"/>
      <c r="C17" s="27"/>
      <c r="D17" s="22"/>
      <c r="E17" s="15"/>
      <c r="F17" s="18"/>
      <c r="G17" s="18"/>
    </row>
    <row r="18" spans="1:7" ht="23.5" customHeight="1" x14ac:dyDescent="0.2">
      <c r="A18" s="287"/>
      <c r="B18" s="288"/>
      <c r="C18" s="289"/>
      <c r="D18" s="16"/>
      <c r="E18" s="6"/>
      <c r="F18" s="6"/>
      <c r="G18" s="19"/>
    </row>
    <row r="19" spans="1:7" ht="23.5" customHeight="1" x14ac:dyDescent="0.2">
      <c r="A19" s="287" t="s">
        <v>5</v>
      </c>
      <c r="B19" s="288"/>
      <c r="C19" s="289"/>
      <c r="D19" s="16"/>
      <c r="E19" s="290"/>
      <c r="F19" s="290"/>
      <c r="G19" s="290"/>
    </row>
    <row r="20" spans="1:7" ht="24" customHeight="1" x14ac:dyDescent="0.2">
      <c r="A20" s="275" t="s">
        <v>51</v>
      </c>
      <c r="B20" s="276"/>
      <c r="C20" s="276"/>
      <c r="D20" s="277"/>
      <c r="E20" s="284">
        <f>SUM(E4+E7+E10+E13+E16+E19)</f>
        <v>2359504.7999999998</v>
      </c>
      <c r="F20" s="285"/>
      <c r="G20" s="286"/>
    </row>
  </sheetData>
  <mergeCells count="20">
    <mergeCell ref="A3:C3"/>
    <mergeCell ref="A4:C4"/>
    <mergeCell ref="E4:G4"/>
    <mergeCell ref="A6:C6"/>
    <mergeCell ref="A7:C7"/>
    <mergeCell ref="E7:G7"/>
    <mergeCell ref="A20:D20"/>
    <mergeCell ref="E20:G20"/>
    <mergeCell ref="A9:C9"/>
    <mergeCell ref="A10:C10"/>
    <mergeCell ref="E10:G10"/>
    <mergeCell ref="A18:C18"/>
    <mergeCell ref="A19:C19"/>
    <mergeCell ref="E19:G19"/>
    <mergeCell ref="A12:C12"/>
    <mergeCell ref="A13:C13"/>
    <mergeCell ref="E13:G13"/>
    <mergeCell ref="A15:C15"/>
    <mergeCell ref="A16:C16"/>
    <mergeCell ref="E16:G16"/>
  </mergeCells>
  <pageMargins left="0.75" right="0.75" top="1" bottom="1" header="0.5" footer="0.5"/>
  <pageSetup paperSize="9" orientation="portrait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H14"/>
  <sheetViews>
    <sheetView zoomScale="83" zoomScaleNormal="83" workbookViewId="0">
      <pane ySplit="1" topLeftCell="A2" activePane="bottomLeft" state="frozen"/>
      <selection pane="bottomLeft" activeCell="E8" sqref="E8"/>
    </sheetView>
  </sheetViews>
  <sheetFormatPr baseColWidth="10" defaultColWidth="9.1640625" defaultRowHeight="15" x14ac:dyDescent="0.2"/>
  <cols>
    <col min="1" max="1" width="12.33203125" customWidth="1"/>
    <col min="2" max="2" width="24.1640625" customWidth="1"/>
    <col min="3" max="3" width="18.6640625" customWidth="1"/>
    <col min="4" max="4" width="11.6640625" customWidth="1"/>
    <col min="5" max="5" width="46.5" customWidth="1"/>
    <col min="6" max="6" width="14.83203125" customWidth="1"/>
    <col min="7" max="7" width="15.1640625" customWidth="1"/>
    <col min="8" max="8" width="11.6640625" bestFit="1" customWidth="1"/>
    <col min="11" max="11" width="10.5"/>
  </cols>
  <sheetData>
    <row r="1" spans="1:8" ht="16" customHeight="1" x14ac:dyDescent="0.2">
      <c r="A1" s="26" t="s">
        <v>0</v>
      </c>
      <c r="B1" s="26" t="s">
        <v>52</v>
      </c>
      <c r="C1" s="26" t="s">
        <v>53</v>
      </c>
      <c r="D1" s="26" t="s">
        <v>72</v>
      </c>
      <c r="E1" s="26" t="s">
        <v>55</v>
      </c>
      <c r="F1" s="26" t="s">
        <v>3</v>
      </c>
      <c r="G1" s="26" t="s">
        <v>5</v>
      </c>
      <c r="H1" s="69">
        <f>E14</f>
        <v>855000</v>
      </c>
    </row>
    <row r="2" spans="1:8" ht="169" customHeight="1" x14ac:dyDescent="0.2">
      <c r="A2" s="20">
        <v>46084</v>
      </c>
      <c r="B2" s="31" t="s">
        <v>79</v>
      </c>
      <c r="C2" s="27" t="s">
        <v>80</v>
      </c>
      <c r="D2" s="22">
        <v>3</v>
      </c>
      <c r="E2" s="15"/>
      <c r="F2" s="18">
        <v>285000</v>
      </c>
      <c r="G2" s="18">
        <f>SUM(D2*F2)</f>
        <v>855000</v>
      </c>
    </row>
    <row r="3" spans="1:8" ht="23.5" customHeight="1" x14ac:dyDescent="0.2">
      <c r="A3" s="291" t="s">
        <v>4</v>
      </c>
      <c r="B3" s="292"/>
      <c r="C3" s="293"/>
      <c r="D3" s="22"/>
      <c r="E3" s="15"/>
      <c r="F3" s="68"/>
      <c r="G3" s="19"/>
    </row>
    <row r="4" spans="1:8" ht="23.5" customHeight="1" x14ac:dyDescent="0.2">
      <c r="A4" s="291" t="s">
        <v>5</v>
      </c>
      <c r="B4" s="292"/>
      <c r="C4" s="293"/>
      <c r="D4" s="27"/>
      <c r="E4" s="294">
        <f>SUM(G2:G3)</f>
        <v>855000</v>
      </c>
      <c r="F4" s="295"/>
      <c r="G4" s="296"/>
    </row>
    <row r="5" spans="1:8" ht="160" customHeight="1" x14ac:dyDescent="0.2">
      <c r="A5" s="20"/>
      <c r="B5" s="31"/>
      <c r="C5" s="27"/>
      <c r="D5" s="22"/>
      <c r="E5" s="15"/>
      <c r="F5" s="18"/>
      <c r="G5" s="18">
        <f>SUM(D5*F5)</f>
        <v>0</v>
      </c>
    </row>
    <row r="6" spans="1:8" ht="23.5" customHeight="1" x14ac:dyDescent="0.2">
      <c r="A6" s="287" t="s">
        <v>4</v>
      </c>
      <c r="B6" s="288"/>
      <c r="C6" s="289"/>
      <c r="D6" s="16"/>
      <c r="E6" s="6"/>
      <c r="F6" s="6"/>
      <c r="G6" s="6"/>
    </row>
    <row r="7" spans="1:8" ht="23.5" customHeight="1" x14ac:dyDescent="0.2">
      <c r="A7" s="287" t="s">
        <v>5</v>
      </c>
      <c r="B7" s="288"/>
      <c r="C7" s="289"/>
      <c r="D7" s="16"/>
      <c r="E7" s="290">
        <f>SUM(G5:G6)</f>
        <v>0</v>
      </c>
      <c r="F7" s="290"/>
      <c r="G7" s="290"/>
    </row>
    <row r="8" spans="1:8" ht="168" customHeight="1" x14ac:dyDescent="0.2">
      <c r="A8" s="20"/>
      <c r="B8" s="31"/>
      <c r="C8" s="27"/>
      <c r="D8" s="22"/>
      <c r="E8" s="15"/>
      <c r="F8" s="18"/>
      <c r="G8" s="18"/>
    </row>
    <row r="9" spans="1:8" ht="23.5" customHeight="1" x14ac:dyDescent="0.2">
      <c r="A9" s="287"/>
      <c r="B9" s="288"/>
      <c r="C9" s="289"/>
      <c r="D9" s="16"/>
      <c r="E9" s="6"/>
      <c r="F9" s="6"/>
      <c r="G9" s="6"/>
    </row>
    <row r="10" spans="1:8" ht="23.5" customHeight="1" x14ac:dyDescent="0.2">
      <c r="A10" s="287"/>
      <c r="B10" s="288"/>
      <c r="C10" s="289"/>
      <c r="D10" s="16"/>
      <c r="E10" s="290"/>
      <c r="F10" s="290"/>
      <c r="G10" s="290"/>
    </row>
    <row r="11" spans="1:8" ht="168" customHeight="1" x14ac:dyDescent="0.2">
      <c r="A11" s="20"/>
      <c r="B11" s="31"/>
      <c r="C11" s="27"/>
      <c r="D11" s="22"/>
      <c r="E11" s="15"/>
      <c r="F11" s="18"/>
      <c r="G11" s="18"/>
    </row>
    <row r="12" spans="1:8" ht="23.5" customHeight="1" x14ac:dyDescent="0.2">
      <c r="A12" s="287"/>
      <c r="B12" s="288"/>
      <c r="C12" s="289"/>
      <c r="D12" s="16"/>
      <c r="E12" s="6"/>
      <c r="F12" s="6"/>
      <c r="G12" s="19"/>
    </row>
    <row r="13" spans="1:8" ht="23.5" customHeight="1" x14ac:dyDescent="0.2">
      <c r="A13" s="287"/>
      <c r="B13" s="288"/>
      <c r="C13" s="289"/>
      <c r="D13" s="16"/>
      <c r="E13" s="290"/>
      <c r="F13" s="290"/>
      <c r="G13" s="290"/>
    </row>
    <row r="14" spans="1:8" ht="24" customHeight="1" x14ac:dyDescent="0.2">
      <c r="A14" s="275" t="s">
        <v>51</v>
      </c>
      <c r="B14" s="276"/>
      <c r="C14" s="276"/>
      <c r="D14" s="277"/>
      <c r="E14" s="284">
        <f>SUM(E4+E7+E10+E13)</f>
        <v>855000</v>
      </c>
      <c r="F14" s="285"/>
      <c r="G14" s="286"/>
    </row>
  </sheetData>
  <mergeCells count="14">
    <mergeCell ref="A3:C3"/>
    <mergeCell ref="A4:C4"/>
    <mergeCell ref="E4:G4"/>
    <mergeCell ref="A6:C6"/>
    <mergeCell ref="A7:C7"/>
    <mergeCell ref="E7:G7"/>
    <mergeCell ref="A14:D14"/>
    <mergeCell ref="E14:G14"/>
    <mergeCell ref="A9:C9"/>
    <mergeCell ref="A10:C10"/>
    <mergeCell ref="E10:G10"/>
    <mergeCell ref="A12:C12"/>
    <mergeCell ref="A13:C13"/>
    <mergeCell ref="E13:G13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I14"/>
  <sheetViews>
    <sheetView zoomScale="91" zoomScaleNormal="83" workbookViewId="0">
      <pane ySplit="1" topLeftCell="A2" activePane="bottomLeft" state="frozen"/>
      <selection pane="bottomLeft" activeCell="E11" sqref="E11"/>
    </sheetView>
  </sheetViews>
  <sheetFormatPr baseColWidth="10" defaultColWidth="9.1640625" defaultRowHeight="15" x14ac:dyDescent="0.2"/>
  <cols>
    <col min="1" max="1" width="12.33203125" customWidth="1"/>
    <col min="2" max="2" width="24.1640625" customWidth="1"/>
    <col min="3" max="3" width="18.6640625" customWidth="1"/>
    <col min="4" max="4" width="11.6640625" customWidth="1"/>
    <col min="5" max="5" width="46.5" customWidth="1"/>
    <col min="6" max="6" width="14.83203125" style="184" customWidth="1"/>
    <col min="7" max="8" width="15.1640625" style="189" customWidth="1"/>
    <col min="9" max="9" width="12.83203125" bestFit="1" customWidth="1"/>
  </cols>
  <sheetData>
    <row r="1" spans="1:9" ht="16" customHeight="1" x14ac:dyDescent="0.2">
      <c r="A1" s="26" t="s">
        <v>0</v>
      </c>
      <c r="B1" s="26" t="s">
        <v>52</v>
      </c>
      <c r="C1" s="26" t="s">
        <v>53</v>
      </c>
      <c r="D1" s="26" t="s">
        <v>72</v>
      </c>
      <c r="E1" s="26" t="s">
        <v>55</v>
      </c>
      <c r="F1" s="180" t="s">
        <v>3</v>
      </c>
      <c r="G1" s="185" t="s">
        <v>59</v>
      </c>
      <c r="H1" s="185" t="s">
        <v>5</v>
      </c>
      <c r="I1" s="69">
        <f>E14</f>
        <v>1799999.9985000002</v>
      </c>
    </row>
    <row r="2" spans="1:9" ht="169" customHeight="1" x14ac:dyDescent="0.2">
      <c r="A2" s="20">
        <v>46084</v>
      </c>
      <c r="B2" s="31" t="s">
        <v>81</v>
      </c>
      <c r="C2" s="27" t="s">
        <v>82</v>
      </c>
      <c r="D2" s="22">
        <v>3</v>
      </c>
      <c r="E2" s="15"/>
      <c r="F2" s="181">
        <v>202702.7</v>
      </c>
      <c r="G2" s="186">
        <f>F2*11.11111%</f>
        <v>22522.519969970002</v>
      </c>
      <c r="H2" s="186">
        <f>(F2-G2)*D2</f>
        <v>540540.54009009013</v>
      </c>
    </row>
    <row r="3" spans="1:9" ht="23.5" customHeight="1" x14ac:dyDescent="0.2">
      <c r="A3" s="291" t="s">
        <v>76</v>
      </c>
      <c r="B3" s="292"/>
      <c r="C3" s="293"/>
      <c r="D3" s="22"/>
      <c r="E3" s="66"/>
      <c r="F3" s="182"/>
      <c r="G3" s="187"/>
      <c r="H3" s="186">
        <f>H2*11%</f>
        <v>59459.459409909912</v>
      </c>
    </row>
    <row r="4" spans="1:9" ht="23.5" customHeight="1" x14ac:dyDescent="0.2">
      <c r="A4" s="291" t="s">
        <v>5</v>
      </c>
      <c r="B4" s="292"/>
      <c r="C4" s="293"/>
      <c r="D4" s="27"/>
      <c r="E4" s="294">
        <f>SUM(H2:H3)</f>
        <v>599999.99950000003</v>
      </c>
      <c r="F4" s="298"/>
      <c r="G4" s="295"/>
      <c r="H4" s="296"/>
    </row>
    <row r="5" spans="1:9" ht="161" customHeight="1" x14ac:dyDescent="0.2">
      <c r="A5" s="20">
        <v>46104</v>
      </c>
      <c r="B5" s="174" t="s">
        <v>133</v>
      </c>
      <c r="C5" s="155" t="s">
        <v>82</v>
      </c>
      <c r="D5" s="22">
        <v>3</v>
      </c>
      <c r="E5" s="15"/>
      <c r="F5" s="181">
        <v>202702.7</v>
      </c>
      <c r="G5" s="186">
        <f>F5*11.11111%</f>
        <v>22522.519969970002</v>
      </c>
      <c r="H5" s="186">
        <f>(F5-G5)*D5</f>
        <v>540540.54009009013</v>
      </c>
    </row>
    <row r="6" spans="1:9" ht="23.5" customHeight="1" x14ac:dyDescent="0.2">
      <c r="A6" s="287" t="s">
        <v>76</v>
      </c>
      <c r="B6" s="288"/>
      <c r="C6" s="289"/>
      <c r="D6" s="16"/>
      <c r="E6" s="6"/>
      <c r="F6" s="183"/>
      <c r="G6" s="188"/>
      <c r="H6" s="188">
        <f>H5*11%</f>
        <v>59459.459409909912</v>
      </c>
    </row>
    <row r="7" spans="1:9" ht="23.5" customHeight="1" x14ac:dyDescent="0.2">
      <c r="A7" s="287" t="s">
        <v>5</v>
      </c>
      <c r="B7" s="288"/>
      <c r="C7" s="289"/>
      <c r="D7" s="16"/>
      <c r="E7" s="290">
        <f>SUM(H5:H6)</f>
        <v>599999.99950000003</v>
      </c>
      <c r="F7" s="290"/>
      <c r="G7" s="290"/>
      <c r="H7" s="290"/>
    </row>
    <row r="8" spans="1:9" ht="159" customHeight="1" x14ac:dyDescent="0.2">
      <c r="A8" s="20">
        <v>46111</v>
      </c>
      <c r="B8" s="174" t="s">
        <v>151</v>
      </c>
      <c r="C8" s="155" t="s">
        <v>82</v>
      </c>
      <c r="D8" s="22">
        <v>3</v>
      </c>
      <c r="E8" s="15"/>
      <c r="F8" s="181">
        <v>202702.7</v>
      </c>
      <c r="G8" s="186">
        <f>F8*11.11111%</f>
        <v>22522.519969970002</v>
      </c>
      <c r="H8" s="186">
        <f>(F8-G8)*D8</f>
        <v>540540.54009009013</v>
      </c>
    </row>
    <row r="9" spans="1:9" ht="23.5" customHeight="1" x14ac:dyDescent="0.2">
      <c r="A9" s="287" t="s">
        <v>76</v>
      </c>
      <c r="B9" s="288"/>
      <c r="C9" s="289"/>
      <c r="D9" s="16"/>
      <c r="E9" s="6"/>
      <c r="F9" s="183"/>
      <c r="G9" s="188"/>
      <c r="H9" s="188">
        <f>H8*11%</f>
        <v>59459.459409909912</v>
      </c>
    </row>
    <row r="10" spans="1:9" ht="23.5" customHeight="1" x14ac:dyDescent="0.2">
      <c r="A10" s="287" t="s">
        <v>5</v>
      </c>
      <c r="B10" s="288"/>
      <c r="C10" s="289"/>
      <c r="D10" s="16"/>
      <c r="E10" s="290">
        <f>SUM(H8:H9)</f>
        <v>599999.99950000003</v>
      </c>
      <c r="F10" s="290"/>
      <c r="G10" s="290"/>
      <c r="H10" s="290"/>
    </row>
    <row r="11" spans="1:9" ht="168" customHeight="1" x14ac:dyDescent="0.2">
      <c r="A11" s="20"/>
      <c r="B11" s="31"/>
      <c r="C11" s="27"/>
      <c r="D11" s="22"/>
      <c r="E11" s="15"/>
      <c r="F11" s="181"/>
      <c r="G11" s="186"/>
      <c r="H11" s="186"/>
    </row>
    <row r="12" spans="1:9" ht="23.5" customHeight="1" x14ac:dyDescent="0.2">
      <c r="A12" s="287"/>
      <c r="B12" s="288"/>
      <c r="C12" s="289"/>
      <c r="D12" s="16"/>
      <c r="E12" s="6"/>
      <c r="F12" s="183"/>
      <c r="G12" s="188"/>
      <c r="H12" s="188"/>
    </row>
    <row r="13" spans="1:9" ht="23.5" customHeight="1" x14ac:dyDescent="0.2">
      <c r="A13" s="287"/>
      <c r="B13" s="288"/>
      <c r="C13" s="289"/>
      <c r="D13" s="16"/>
      <c r="E13" s="290"/>
      <c r="F13" s="290"/>
      <c r="G13" s="290"/>
      <c r="H13" s="290"/>
    </row>
    <row r="14" spans="1:9" ht="24" customHeight="1" x14ac:dyDescent="0.2">
      <c r="A14" s="275" t="s">
        <v>51</v>
      </c>
      <c r="B14" s="276"/>
      <c r="C14" s="276"/>
      <c r="D14" s="277"/>
      <c r="E14" s="284">
        <f>SUM(E4+E7+E10+E13)</f>
        <v>1799999.9985000002</v>
      </c>
      <c r="F14" s="297"/>
      <c r="G14" s="285"/>
      <c r="H14" s="286"/>
    </row>
  </sheetData>
  <mergeCells count="14">
    <mergeCell ref="A3:C3"/>
    <mergeCell ref="A4:C4"/>
    <mergeCell ref="E4:H4"/>
    <mergeCell ref="A6:C6"/>
    <mergeCell ref="A7:C7"/>
    <mergeCell ref="E7:H7"/>
    <mergeCell ref="A14:D14"/>
    <mergeCell ref="E14:H14"/>
    <mergeCell ref="A9:C9"/>
    <mergeCell ref="A10:C10"/>
    <mergeCell ref="E10:H10"/>
    <mergeCell ref="A12:C12"/>
    <mergeCell ref="A13:C13"/>
    <mergeCell ref="E13:H13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I17"/>
  <sheetViews>
    <sheetView topLeftCell="D1" zoomScale="159" zoomScaleNormal="73" workbookViewId="0">
      <pane ySplit="1" topLeftCell="A2" activePane="bottomLeft" state="frozen"/>
      <selection pane="bottomLeft" activeCell="H5" sqref="H5"/>
    </sheetView>
  </sheetViews>
  <sheetFormatPr baseColWidth="10" defaultColWidth="9.1640625" defaultRowHeight="15" x14ac:dyDescent="0.2"/>
  <cols>
    <col min="1" max="1" width="13.33203125" customWidth="1"/>
    <col min="2" max="2" width="25.6640625" customWidth="1"/>
    <col min="3" max="3" width="18.5" customWidth="1"/>
    <col min="4" max="4" width="13.6640625" style="9" customWidth="1"/>
    <col min="5" max="5" width="45.5" customWidth="1"/>
    <col min="6" max="6" width="19.6640625" style="25" customWidth="1"/>
    <col min="7" max="7" width="18" style="25" customWidth="1"/>
    <col min="9" max="9" width="12.1640625" bestFit="1" customWidth="1"/>
  </cols>
  <sheetData>
    <row r="1" spans="1:9" ht="16" customHeight="1" x14ac:dyDescent="0.2">
      <c r="A1" s="26" t="s">
        <v>0</v>
      </c>
      <c r="B1" s="26" t="s">
        <v>52</v>
      </c>
      <c r="C1" s="26" t="s">
        <v>53</v>
      </c>
      <c r="D1" s="26" t="s">
        <v>72</v>
      </c>
      <c r="E1" s="26" t="s">
        <v>55</v>
      </c>
      <c r="F1" s="32" t="s">
        <v>3</v>
      </c>
      <c r="G1" s="32" t="s">
        <v>5</v>
      </c>
      <c r="H1" s="26" t="s">
        <v>83</v>
      </c>
      <c r="I1" s="65">
        <f>E17</f>
        <v>1190000.0088000002</v>
      </c>
    </row>
    <row r="2" spans="1:9" ht="168.25" customHeight="1" x14ac:dyDescent="0.2">
      <c r="A2" s="20">
        <v>46086</v>
      </c>
      <c r="B2" s="55" t="s">
        <v>84</v>
      </c>
      <c r="C2" s="47" t="s">
        <v>85</v>
      </c>
      <c r="D2" s="31">
        <v>24</v>
      </c>
      <c r="E2" s="15"/>
      <c r="F2" s="35">
        <v>44669.67</v>
      </c>
      <c r="G2" s="35">
        <f>SUM(D2*F2)</f>
        <v>1072072.08</v>
      </c>
      <c r="H2" s="15"/>
    </row>
    <row r="3" spans="1:9" ht="24" x14ac:dyDescent="0.2">
      <c r="A3" s="299" t="s">
        <v>4</v>
      </c>
      <c r="B3" s="300"/>
      <c r="C3" s="301"/>
      <c r="D3" s="58">
        <f>SUM(D2)</f>
        <v>24</v>
      </c>
      <c r="E3" s="60"/>
      <c r="F3" s="61" t="s">
        <v>76</v>
      </c>
      <c r="G3" s="34">
        <f>G2*11%</f>
        <v>117927.92880000001</v>
      </c>
      <c r="H3" s="62"/>
    </row>
    <row r="4" spans="1:9" ht="24" x14ac:dyDescent="0.2">
      <c r="A4" s="302" t="s">
        <v>5</v>
      </c>
      <c r="B4" s="303"/>
      <c r="C4" s="304"/>
      <c r="D4" s="57"/>
      <c r="E4" s="309">
        <f>SUM(G2:G3)</f>
        <v>1190000.0088000002</v>
      </c>
      <c r="F4" s="310"/>
      <c r="G4" s="310"/>
      <c r="H4" s="309"/>
    </row>
    <row r="5" spans="1:9" ht="168" customHeight="1" x14ac:dyDescent="0.2">
      <c r="A5" s="20"/>
      <c r="B5" s="31"/>
      <c r="C5" s="31"/>
      <c r="D5" s="16"/>
      <c r="E5" s="63"/>
      <c r="F5" s="35"/>
      <c r="G5" s="35">
        <f>SUM(D5*F5)</f>
        <v>0</v>
      </c>
      <c r="H5" s="64"/>
    </row>
    <row r="6" spans="1:9" ht="24" x14ac:dyDescent="0.2">
      <c r="A6" s="299" t="s">
        <v>4</v>
      </c>
      <c r="B6" s="300"/>
      <c r="C6" s="301"/>
      <c r="D6" s="57">
        <f>SUM(D5)</f>
        <v>0</v>
      </c>
      <c r="E6" s="53"/>
      <c r="F6" s="61" t="s">
        <v>76</v>
      </c>
      <c r="G6" s="34">
        <f>G5*11%</f>
        <v>0</v>
      </c>
      <c r="H6" s="62"/>
    </row>
    <row r="7" spans="1:9" ht="24" x14ac:dyDescent="0.2">
      <c r="A7" s="302" t="s">
        <v>5</v>
      </c>
      <c r="B7" s="303"/>
      <c r="C7" s="304"/>
      <c r="D7" s="57"/>
      <c r="E7" s="305">
        <f>SUM(G5:G6)</f>
        <v>0</v>
      </c>
      <c r="F7" s="306"/>
      <c r="G7" s="306"/>
      <c r="H7" s="305"/>
    </row>
    <row r="8" spans="1:9" ht="168" customHeight="1" x14ac:dyDescent="0.2">
      <c r="A8" s="20"/>
      <c r="B8" s="31"/>
      <c r="C8" s="31"/>
      <c r="D8" s="16"/>
      <c r="E8" s="63"/>
      <c r="F8" s="35"/>
      <c r="G8" s="35">
        <f>SUM(D8*F8)</f>
        <v>0</v>
      </c>
      <c r="H8" s="64"/>
    </row>
    <row r="9" spans="1:9" ht="24" x14ac:dyDescent="0.2">
      <c r="A9" s="299" t="s">
        <v>4</v>
      </c>
      <c r="B9" s="300"/>
      <c r="C9" s="301"/>
      <c r="D9" s="57"/>
      <c r="E9" s="53"/>
      <c r="F9" s="61" t="s">
        <v>76</v>
      </c>
      <c r="G9" s="34">
        <f>G8*11%</f>
        <v>0</v>
      </c>
      <c r="H9" s="62"/>
    </row>
    <row r="10" spans="1:9" ht="24" x14ac:dyDescent="0.2">
      <c r="A10" s="302" t="s">
        <v>5</v>
      </c>
      <c r="B10" s="303"/>
      <c r="C10" s="304"/>
      <c r="D10" s="57"/>
      <c r="E10" s="305">
        <f>SUM(G8:G9)</f>
        <v>0</v>
      </c>
      <c r="F10" s="306"/>
      <c r="G10" s="306"/>
      <c r="H10" s="305"/>
    </row>
    <row r="11" spans="1:9" ht="168" customHeight="1" x14ac:dyDescent="0.2">
      <c r="A11" s="59"/>
      <c r="B11" s="31"/>
      <c r="C11" s="31"/>
      <c r="D11" s="16"/>
      <c r="E11" s="63"/>
      <c r="F11" s="35"/>
      <c r="G11" s="35">
        <f>SUM(D11*F11)</f>
        <v>0</v>
      </c>
      <c r="H11" s="64"/>
    </row>
    <row r="12" spans="1:9" ht="24" x14ac:dyDescent="0.2">
      <c r="A12" s="299" t="s">
        <v>4</v>
      </c>
      <c r="B12" s="300"/>
      <c r="C12" s="301"/>
      <c r="D12" s="57"/>
      <c r="E12" s="53"/>
      <c r="F12" s="61" t="s">
        <v>76</v>
      </c>
      <c r="G12" s="34">
        <f>G11*11%</f>
        <v>0</v>
      </c>
      <c r="H12" s="62"/>
    </row>
    <row r="13" spans="1:9" ht="24" x14ac:dyDescent="0.2">
      <c r="A13" s="302" t="s">
        <v>5</v>
      </c>
      <c r="B13" s="303"/>
      <c r="C13" s="304"/>
      <c r="D13" s="57"/>
      <c r="E13" s="305">
        <f>SUM(G11:G12)</f>
        <v>0</v>
      </c>
      <c r="F13" s="306"/>
      <c r="G13" s="306"/>
      <c r="H13" s="305"/>
    </row>
    <row r="14" spans="1:9" ht="168" customHeight="1" x14ac:dyDescent="0.2">
      <c r="A14" s="59"/>
      <c r="B14" s="31"/>
      <c r="C14" s="31"/>
      <c r="D14" s="16"/>
      <c r="E14" s="63"/>
      <c r="F14" s="35"/>
      <c r="G14" s="35"/>
      <c r="H14" s="64"/>
    </row>
    <row r="15" spans="1:9" ht="24" x14ac:dyDescent="0.2">
      <c r="A15" s="299" t="s">
        <v>4</v>
      </c>
      <c r="B15" s="300"/>
      <c r="C15" s="301"/>
      <c r="D15" s="57"/>
      <c r="E15" s="53"/>
      <c r="F15" s="61" t="s">
        <v>76</v>
      </c>
      <c r="G15" s="34">
        <f>G14*11%</f>
        <v>0</v>
      </c>
      <c r="H15" s="62"/>
    </row>
    <row r="16" spans="1:9" ht="24" x14ac:dyDescent="0.2">
      <c r="A16" s="302" t="s">
        <v>5</v>
      </c>
      <c r="B16" s="303"/>
      <c r="C16" s="304"/>
      <c r="D16" s="57"/>
      <c r="E16" s="305">
        <f>SUM(G14:G15)</f>
        <v>0</v>
      </c>
      <c r="F16" s="306"/>
      <c r="G16" s="306"/>
      <c r="H16" s="305"/>
    </row>
    <row r="17" spans="1:8" ht="26" customHeight="1" x14ac:dyDescent="0.2">
      <c r="A17" s="275" t="s">
        <v>51</v>
      </c>
      <c r="B17" s="276"/>
      <c r="C17" s="276"/>
      <c r="D17" s="277"/>
      <c r="E17" s="278">
        <f>E4+E7+E10+E13+E16</f>
        <v>1190000.0088000002</v>
      </c>
      <c r="F17" s="307"/>
      <c r="G17" s="307"/>
      <c r="H17" s="308"/>
    </row>
  </sheetData>
  <mergeCells count="17">
    <mergeCell ref="A3:C3"/>
    <mergeCell ref="A4:C4"/>
    <mergeCell ref="E4:H4"/>
    <mergeCell ref="A6:C6"/>
    <mergeCell ref="A7:C7"/>
    <mergeCell ref="E7:H7"/>
    <mergeCell ref="A9:C9"/>
    <mergeCell ref="A10:C10"/>
    <mergeCell ref="E10:H10"/>
    <mergeCell ref="A12:C12"/>
    <mergeCell ref="A13:C13"/>
    <mergeCell ref="E13:H13"/>
    <mergeCell ref="A15:C15"/>
    <mergeCell ref="A16:C16"/>
    <mergeCell ref="E16:H16"/>
    <mergeCell ref="A17:D17"/>
    <mergeCell ref="E17:H17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J4"/>
  <sheetViews>
    <sheetView tabSelected="1" topLeftCell="B1" zoomScale="119" workbookViewId="0">
      <pane ySplit="1" topLeftCell="A2" activePane="bottomLeft" state="frozen"/>
      <selection pane="bottomLeft" activeCell="F11" sqref="F11"/>
    </sheetView>
  </sheetViews>
  <sheetFormatPr baseColWidth="10" defaultColWidth="9.1640625" defaultRowHeight="15" x14ac:dyDescent="0.2"/>
  <cols>
    <col min="1" max="1" width="12.83203125" customWidth="1"/>
    <col min="2" max="2" width="12.33203125" customWidth="1"/>
    <col min="3" max="3" width="21.83203125" customWidth="1"/>
    <col min="4" max="4" width="11.6640625" customWidth="1"/>
    <col min="5" max="5" width="15.6640625" customWidth="1"/>
    <col min="6" max="6" width="45.5" customWidth="1"/>
    <col min="7" max="7" width="18" customWidth="1"/>
    <col min="8" max="8" width="11" style="10" customWidth="1"/>
    <col min="9" max="9" width="9.1640625" style="9"/>
    <col min="10" max="10" width="12.1640625" bestFit="1" customWidth="1"/>
  </cols>
  <sheetData>
    <row r="1" spans="1:10" ht="16" customHeight="1" x14ac:dyDescent="0.2">
      <c r="A1" s="26" t="s">
        <v>0</v>
      </c>
      <c r="B1" s="26" t="s">
        <v>52</v>
      </c>
      <c r="C1" s="26" t="s">
        <v>53</v>
      </c>
      <c r="D1" s="26" t="s">
        <v>54</v>
      </c>
      <c r="E1" s="26" t="s">
        <v>3</v>
      </c>
      <c r="F1" s="26" t="s">
        <v>55</v>
      </c>
      <c r="G1" s="26" t="s">
        <v>5</v>
      </c>
      <c r="H1" s="17" t="s">
        <v>86</v>
      </c>
      <c r="I1" s="56" t="s">
        <v>83</v>
      </c>
      <c r="J1" s="196">
        <f>F4</f>
        <v>5600000</v>
      </c>
    </row>
    <row r="2" spans="1:10" ht="204.25" customHeight="1" x14ac:dyDescent="0.2">
      <c r="A2" s="20">
        <v>46083</v>
      </c>
      <c r="B2" s="55" t="s">
        <v>87</v>
      </c>
      <c r="C2" s="6" t="s">
        <v>88</v>
      </c>
      <c r="D2" s="31">
        <v>20</v>
      </c>
      <c r="E2" s="18">
        <v>280000</v>
      </c>
      <c r="F2" s="15"/>
      <c r="G2" s="18">
        <f>SUM(D2*E2)</f>
        <v>5600000</v>
      </c>
      <c r="H2" s="51">
        <v>46090</v>
      </c>
      <c r="I2" s="179" t="s">
        <v>146</v>
      </c>
    </row>
    <row r="3" spans="1:10" ht="204.25" customHeight="1" x14ac:dyDescent="0.2">
      <c r="A3" s="20">
        <v>46111</v>
      </c>
      <c r="B3" s="154" t="s">
        <v>154</v>
      </c>
      <c r="C3" s="194" t="s">
        <v>88</v>
      </c>
      <c r="D3" s="31">
        <v>20</v>
      </c>
      <c r="E3" s="18">
        <v>280000</v>
      </c>
      <c r="F3" s="15"/>
      <c r="G3" s="18">
        <f>SUM(D3*E3)</f>
        <v>5600000</v>
      </c>
      <c r="H3" s="51">
        <v>46118</v>
      </c>
      <c r="I3" s="195" t="s">
        <v>89</v>
      </c>
    </row>
    <row r="4" spans="1:10" ht="23" customHeight="1" x14ac:dyDescent="0.2">
      <c r="A4" s="311" t="s">
        <v>90</v>
      </c>
      <c r="B4" s="312"/>
      <c r="C4" s="312"/>
      <c r="D4" s="312"/>
      <c r="E4" s="312"/>
      <c r="F4" s="313">
        <f>SUM(G:G)-SUMIF(I:I,"PAID",G:G)</f>
        <v>5600000</v>
      </c>
      <c r="G4" s="314"/>
      <c r="H4" s="51"/>
      <c r="I4" s="24"/>
    </row>
  </sheetData>
  <mergeCells count="2">
    <mergeCell ref="A4:E4"/>
    <mergeCell ref="F4:G4"/>
  </mergeCells>
  <pageMargins left="0.75" right="0.75" top="1" bottom="1" header="0.5" footer="0.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I11"/>
  <sheetViews>
    <sheetView zoomScale="75" zoomScaleNormal="75" workbookViewId="0">
      <selection activeCell="H13" sqref="H13"/>
    </sheetView>
  </sheetViews>
  <sheetFormatPr baseColWidth="10" defaultColWidth="9.1640625" defaultRowHeight="15" x14ac:dyDescent="0.2"/>
  <cols>
    <col min="1" max="1" width="13.33203125" customWidth="1"/>
    <col min="2" max="2" width="18.1640625" customWidth="1"/>
    <col min="3" max="4" width="18.5" customWidth="1"/>
    <col min="5" max="5" width="28.5" customWidth="1"/>
    <col min="6" max="7" width="18" customWidth="1"/>
    <col min="8" max="8" width="12" style="10" customWidth="1"/>
    <col min="9" max="9" width="10.6640625" bestFit="1" customWidth="1"/>
  </cols>
  <sheetData>
    <row r="1" spans="1:9" ht="16" customHeight="1" x14ac:dyDescent="0.2">
      <c r="A1" s="26" t="s">
        <v>0</v>
      </c>
      <c r="B1" s="26" t="s">
        <v>52</v>
      </c>
      <c r="C1" s="26" t="s">
        <v>53</v>
      </c>
      <c r="D1" s="26" t="s">
        <v>54</v>
      </c>
      <c r="E1" s="26" t="s">
        <v>55</v>
      </c>
      <c r="F1" s="26" t="s">
        <v>3</v>
      </c>
      <c r="G1" s="26" t="s">
        <v>5</v>
      </c>
      <c r="H1" s="26" t="s">
        <v>86</v>
      </c>
      <c r="I1" s="65">
        <f>E11</f>
        <v>1315749.6000000001</v>
      </c>
    </row>
    <row r="2" spans="1:9" ht="106.25" customHeight="1" x14ac:dyDescent="0.2">
      <c r="A2" s="48">
        <v>46084</v>
      </c>
      <c r="B2" s="49" t="s">
        <v>91</v>
      </c>
      <c r="C2" s="21" t="s">
        <v>92</v>
      </c>
      <c r="D2" s="22">
        <v>2</v>
      </c>
      <c r="E2" s="15"/>
      <c r="F2" s="52">
        <v>180180</v>
      </c>
      <c r="G2" s="18">
        <f>SUM(D2*F2)</f>
        <v>360360</v>
      </c>
      <c r="H2" s="51">
        <v>46098</v>
      </c>
    </row>
    <row r="3" spans="1:9" ht="24" x14ac:dyDescent="0.2">
      <c r="A3" s="302" t="s">
        <v>38</v>
      </c>
      <c r="B3" s="303"/>
      <c r="C3" s="304"/>
      <c r="D3" s="50">
        <f>SUM(D2)</f>
        <v>2</v>
      </c>
      <c r="E3" s="53"/>
      <c r="F3" s="53" t="s">
        <v>76</v>
      </c>
      <c r="G3" s="54">
        <f>G2*11%</f>
        <v>39639.599999999999</v>
      </c>
      <c r="H3" s="51"/>
    </row>
    <row r="4" spans="1:9" ht="24" x14ac:dyDescent="0.2">
      <c r="A4" s="302" t="s">
        <v>5</v>
      </c>
      <c r="B4" s="303"/>
      <c r="C4" s="303"/>
      <c r="D4" s="303"/>
      <c r="E4" s="315">
        <f>SUM(G2:G3)</f>
        <v>399999.6</v>
      </c>
      <c r="F4" s="316"/>
      <c r="G4" s="317"/>
      <c r="H4" s="51"/>
    </row>
    <row r="5" spans="1:9" ht="218" customHeight="1" x14ac:dyDescent="0.2">
      <c r="A5" s="48">
        <v>46111</v>
      </c>
      <c r="B5" s="191" t="s">
        <v>152</v>
      </c>
      <c r="C5" s="192" t="s">
        <v>153</v>
      </c>
      <c r="D5" s="22">
        <v>3</v>
      </c>
      <c r="E5" s="15"/>
      <c r="F5" s="52">
        <v>275000</v>
      </c>
      <c r="G5" s="18">
        <f>F5*D5</f>
        <v>825000</v>
      </c>
      <c r="H5" s="51">
        <v>46125</v>
      </c>
    </row>
    <row r="6" spans="1:9" ht="24" x14ac:dyDescent="0.2">
      <c r="A6" s="302" t="s">
        <v>38</v>
      </c>
      <c r="B6" s="303"/>
      <c r="C6" s="304"/>
      <c r="D6" s="50">
        <f>SUM(D5)</f>
        <v>3</v>
      </c>
      <c r="E6" s="53"/>
      <c r="F6" s="53" t="s">
        <v>76</v>
      </c>
      <c r="G6" s="54">
        <f>G5*11%</f>
        <v>90750</v>
      </c>
      <c r="H6" s="51"/>
    </row>
    <row r="7" spans="1:9" ht="24" x14ac:dyDescent="0.2">
      <c r="A7" s="302" t="s">
        <v>5</v>
      </c>
      <c r="B7" s="303"/>
      <c r="C7" s="303"/>
      <c r="D7" s="303"/>
      <c r="E7" s="315">
        <f>SUM(G5:G6)</f>
        <v>915750</v>
      </c>
      <c r="F7" s="316"/>
      <c r="G7" s="317"/>
      <c r="H7" s="51"/>
    </row>
    <row r="8" spans="1:9" ht="107.25" customHeight="1" x14ac:dyDescent="0.2">
      <c r="A8" s="48"/>
      <c r="B8" s="49"/>
      <c r="C8" s="21"/>
      <c r="D8" s="22"/>
      <c r="E8" s="15"/>
      <c r="F8" s="52"/>
      <c r="G8" s="18">
        <f>F8*D8</f>
        <v>0</v>
      </c>
      <c r="H8" s="51"/>
    </row>
    <row r="9" spans="1:9" ht="24" x14ac:dyDescent="0.2">
      <c r="A9" s="302" t="s">
        <v>38</v>
      </c>
      <c r="B9" s="303"/>
      <c r="C9" s="304"/>
      <c r="D9" s="50">
        <f>SUM(D8)</f>
        <v>0</v>
      </c>
      <c r="E9" s="53"/>
      <c r="F9" s="53" t="s">
        <v>76</v>
      </c>
      <c r="G9" s="54">
        <f>G8*11%</f>
        <v>0</v>
      </c>
      <c r="H9" s="51"/>
    </row>
    <row r="10" spans="1:9" ht="24" x14ac:dyDescent="0.2">
      <c r="A10" s="302" t="s">
        <v>5</v>
      </c>
      <c r="B10" s="303"/>
      <c r="C10" s="303"/>
      <c r="D10" s="303"/>
      <c r="E10" s="315">
        <f>SUM(G8:G9)</f>
        <v>0</v>
      </c>
      <c r="F10" s="316"/>
      <c r="G10" s="317"/>
      <c r="H10" s="51"/>
    </row>
    <row r="11" spans="1:9" ht="26" customHeight="1" x14ac:dyDescent="0.2">
      <c r="A11" s="275" t="s">
        <v>51</v>
      </c>
      <c r="B11" s="276"/>
      <c r="C11" s="276"/>
      <c r="D11" s="277"/>
      <c r="E11" s="318">
        <f>SUM(E4,E7,E10)</f>
        <v>1315749.6000000001</v>
      </c>
      <c r="F11" s="285"/>
      <c r="G11" s="286"/>
    </row>
  </sheetData>
  <mergeCells count="11">
    <mergeCell ref="A3:C3"/>
    <mergeCell ref="A4:D4"/>
    <mergeCell ref="E4:G4"/>
    <mergeCell ref="A6:C6"/>
    <mergeCell ref="A7:D7"/>
    <mergeCell ref="E7:G7"/>
    <mergeCell ref="A9:C9"/>
    <mergeCell ref="A10:D10"/>
    <mergeCell ref="E10:G10"/>
    <mergeCell ref="A11:D11"/>
    <mergeCell ref="E11:G11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F13"/>
  <sheetViews>
    <sheetView zoomScale="89" zoomScaleNormal="89" workbookViewId="0">
      <selection activeCell="D3" sqref="D3:F3"/>
    </sheetView>
  </sheetViews>
  <sheetFormatPr baseColWidth="10" defaultColWidth="9.1640625" defaultRowHeight="15" x14ac:dyDescent="0.2"/>
  <cols>
    <col min="1" max="1" width="12.5" customWidth="1"/>
    <col min="2" max="2" width="17.33203125" customWidth="1"/>
    <col min="3" max="3" width="23" customWidth="1"/>
    <col min="4" max="4" width="60" customWidth="1"/>
    <col min="5" max="5" width="29" customWidth="1"/>
    <col min="6" max="6" width="13" customWidth="1"/>
  </cols>
  <sheetData>
    <row r="1" spans="1:6" ht="16" customHeight="1" x14ac:dyDescent="0.2">
      <c r="A1" s="11" t="s">
        <v>0</v>
      </c>
      <c r="B1" s="11" t="s">
        <v>52</v>
      </c>
      <c r="C1" s="11" t="s">
        <v>53</v>
      </c>
      <c r="D1" s="11" t="s">
        <v>55</v>
      </c>
      <c r="E1" s="11" t="s">
        <v>5</v>
      </c>
      <c r="F1" s="11" t="s">
        <v>83</v>
      </c>
    </row>
    <row r="2" spans="1:6" ht="321" customHeight="1" x14ac:dyDescent="0.2">
      <c r="A2" s="45"/>
      <c r="B2" s="46"/>
      <c r="C2" s="47"/>
      <c r="D2" s="15"/>
      <c r="E2" s="18"/>
      <c r="F2" s="15"/>
    </row>
    <row r="3" spans="1:6" ht="34" customHeight="1" x14ac:dyDescent="0.2">
      <c r="A3" s="319" t="s">
        <v>5</v>
      </c>
      <c r="B3" s="320"/>
      <c r="C3" s="321"/>
      <c r="D3" s="322">
        <f>SUM(E2:E2)</f>
        <v>0</v>
      </c>
      <c r="E3" s="323"/>
      <c r="F3" s="324"/>
    </row>
    <row r="4" spans="1:6" ht="58" customHeight="1" x14ac:dyDescent="0.2"/>
    <row r="5" spans="1:6" ht="58" customHeight="1" x14ac:dyDescent="0.2"/>
    <row r="6" spans="1:6" ht="58" customHeight="1" x14ac:dyDescent="0.2"/>
    <row r="7" spans="1:6" ht="58" customHeight="1" x14ac:dyDescent="0.2"/>
    <row r="8" spans="1:6" ht="58" customHeight="1" x14ac:dyDescent="0.2"/>
    <row r="9" spans="1:6" ht="58" customHeight="1" x14ac:dyDescent="0.2"/>
    <row r="10" spans="1:6" ht="58" customHeight="1" x14ac:dyDescent="0.2"/>
    <row r="11" spans="1:6" ht="58" customHeight="1" x14ac:dyDescent="0.2"/>
    <row r="12" spans="1:6" ht="58" customHeight="1" x14ac:dyDescent="0.2"/>
    <row r="13" spans="1:6" ht="58" customHeight="1" x14ac:dyDescent="0.2"/>
  </sheetData>
  <mergeCells count="2">
    <mergeCell ref="A3:C3"/>
    <mergeCell ref="D3:F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L9"/>
  <sheetViews>
    <sheetView zoomScale="113" zoomScaleNormal="90" workbookViewId="0">
      <selection activeCell="E6" sqref="E6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3" width="18.5" customWidth="1"/>
    <col min="4" max="4" width="15.83203125" customWidth="1"/>
    <col min="5" max="5" width="45.5" customWidth="1"/>
    <col min="6" max="11" width="18" style="25" customWidth="1"/>
    <col min="12" max="12" width="12.83203125" bestFit="1" customWidth="1"/>
  </cols>
  <sheetData>
    <row r="1" spans="1:12" ht="16" customHeight="1" x14ac:dyDescent="0.2">
      <c r="A1" s="26" t="s">
        <v>0</v>
      </c>
      <c r="B1" s="26" t="s">
        <v>52</v>
      </c>
      <c r="C1" s="26" t="s">
        <v>53</v>
      </c>
      <c r="D1" s="26" t="s">
        <v>54</v>
      </c>
      <c r="E1" s="26" t="s">
        <v>55</v>
      </c>
      <c r="F1" s="32" t="s">
        <v>3</v>
      </c>
      <c r="G1" s="33" t="s">
        <v>38</v>
      </c>
      <c r="H1" s="33" t="s">
        <v>5</v>
      </c>
      <c r="I1" s="33" t="s">
        <v>59</v>
      </c>
      <c r="J1" s="33" t="s">
        <v>93</v>
      </c>
      <c r="K1" s="33" t="s">
        <v>5</v>
      </c>
      <c r="L1" s="69">
        <f>E9</f>
        <v>1687000</v>
      </c>
    </row>
    <row r="2" spans="1:12" ht="103" customHeight="1" x14ac:dyDescent="0.2">
      <c r="A2" s="199">
        <v>46084</v>
      </c>
      <c r="B2" s="329" t="s">
        <v>147</v>
      </c>
      <c r="C2" s="155" t="s">
        <v>124</v>
      </c>
      <c r="D2" s="28">
        <v>4</v>
      </c>
      <c r="E2" s="330"/>
      <c r="F2" s="34">
        <v>190000</v>
      </c>
      <c r="G2" s="35">
        <f>F2*D2</f>
        <v>760000</v>
      </c>
      <c r="H2" s="332">
        <f>SUM(G2:G3)</f>
        <v>2410000</v>
      </c>
      <c r="I2" s="332">
        <f>H2*30%</f>
        <v>723000</v>
      </c>
      <c r="J2" s="332">
        <f>(H2-I2)*0%</f>
        <v>0</v>
      </c>
      <c r="K2" s="334">
        <f>H2-I2</f>
        <v>1687000</v>
      </c>
    </row>
    <row r="3" spans="1:12" ht="103" customHeight="1" x14ac:dyDescent="0.2">
      <c r="A3" s="200"/>
      <c r="B3" s="205"/>
      <c r="C3" s="155" t="s">
        <v>125</v>
      </c>
      <c r="D3" s="28">
        <v>5</v>
      </c>
      <c r="E3" s="331"/>
      <c r="F3" s="34">
        <v>330000</v>
      </c>
      <c r="G3" s="35">
        <f>F3*D3</f>
        <v>1650000</v>
      </c>
      <c r="H3" s="333"/>
      <c r="I3" s="333"/>
      <c r="J3" s="333"/>
      <c r="K3" s="334"/>
    </row>
    <row r="4" spans="1:12" ht="19" customHeight="1" x14ac:dyDescent="0.2">
      <c r="A4" s="335"/>
      <c r="B4" s="335"/>
      <c r="C4" s="335"/>
      <c r="D4" s="30"/>
      <c r="E4" s="31"/>
      <c r="F4" s="37"/>
      <c r="G4" s="38"/>
      <c r="H4" s="38"/>
      <c r="I4" s="38"/>
      <c r="J4" s="38"/>
      <c r="K4" s="38"/>
    </row>
    <row r="5" spans="1:12" ht="19" customHeight="1" x14ac:dyDescent="0.2">
      <c r="A5" s="336"/>
      <c r="B5" s="336"/>
      <c r="C5" s="336"/>
      <c r="D5" s="30"/>
      <c r="E5" s="31"/>
      <c r="F5" s="37"/>
      <c r="G5" s="39"/>
      <c r="H5" s="39"/>
      <c r="I5" s="39"/>
      <c r="J5" s="39"/>
      <c r="K5" s="39"/>
    </row>
    <row r="6" spans="1:12" ht="198.5" customHeight="1" x14ac:dyDescent="0.2">
      <c r="A6" s="20"/>
      <c r="B6" s="31"/>
      <c r="C6" s="29"/>
      <c r="D6" s="28"/>
      <c r="E6" s="24"/>
      <c r="F6" s="34">
        <f>190000*D2</f>
        <v>760000</v>
      </c>
      <c r="G6" s="36">
        <f>F6*D6</f>
        <v>0</v>
      </c>
      <c r="H6" s="36">
        <f>SUM(G6)</f>
        <v>0</v>
      </c>
      <c r="I6" s="36">
        <f>H6*30%</f>
        <v>0</v>
      </c>
      <c r="J6" s="36">
        <f>(H6-I6)*0%</f>
        <v>0</v>
      </c>
      <c r="K6" s="36">
        <f>H6-I6</f>
        <v>0</v>
      </c>
    </row>
    <row r="7" spans="1:12" ht="19" customHeight="1" x14ac:dyDescent="0.2">
      <c r="A7" s="335"/>
      <c r="B7" s="335"/>
      <c r="C7" s="335"/>
      <c r="D7" s="30"/>
      <c r="E7" s="40"/>
      <c r="F7" s="37"/>
      <c r="G7" s="38"/>
      <c r="H7" s="38"/>
      <c r="I7" s="38"/>
      <c r="J7" s="38"/>
      <c r="K7" s="38"/>
    </row>
    <row r="8" spans="1:12" ht="19" customHeight="1" x14ac:dyDescent="0.2">
      <c r="A8" s="336"/>
      <c r="B8" s="336"/>
      <c r="C8" s="336"/>
      <c r="D8" s="23"/>
      <c r="E8" s="41"/>
      <c r="F8" s="42"/>
      <c r="G8" s="43"/>
      <c r="H8" s="43"/>
      <c r="I8" s="43"/>
      <c r="J8" s="43"/>
      <c r="K8" s="44"/>
    </row>
    <row r="9" spans="1:12" ht="27" customHeight="1" x14ac:dyDescent="0.2">
      <c r="A9" s="337" t="s">
        <v>51</v>
      </c>
      <c r="B9" s="338"/>
      <c r="C9" s="338"/>
      <c r="D9" s="339"/>
      <c r="E9" s="325">
        <f>SUM(K2:K8)</f>
        <v>1687000</v>
      </c>
      <c r="F9" s="326"/>
      <c r="G9" s="327"/>
      <c r="H9" s="327"/>
      <c r="I9" s="327"/>
      <c r="J9" s="327"/>
      <c r="K9" s="328"/>
    </row>
  </sheetData>
  <mergeCells count="13">
    <mergeCell ref="E9:K9"/>
    <mergeCell ref="A2:A3"/>
    <mergeCell ref="B2:B3"/>
    <mergeCell ref="E2:E3"/>
    <mergeCell ref="H2:H3"/>
    <mergeCell ref="I2:I3"/>
    <mergeCell ref="J2:J3"/>
    <mergeCell ref="K2:K3"/>
    <mergeCell ref="A4:C4"/>
    <mergeCell ref="A5:C5"/>
    <mergeCell ref="A7:C7"/>
    <mergeCell ref="A8:C8"/>
    <mergeCell ref="A9:D9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G3"/>
  <sheetViews>
    <sheetView topLeftCell="C1" zoomScale="85" zoomScaleNormal="85" workbookViewId="0">
      <pane ySplit="1" topLeftCell="A2" activePane="bottomLeft" state="frozen"/>
      <selection pane="bottomLeft" activeCell="G2" sqref="G2"/>
    </sheetView>
  </sheetViews>
  <sheetFormatPr baseColWidth="10" defaultColWidth="9.1640625" defaultRowHeight="15" x14ac:dyDescent="0.2"/>
  <cols>
    <col min="1" max="1" width="13.33203125" customWidth="1"/>
    <col min="2" max="2" width="21" customWidth="1"/>
    <col min="3" max="3" width="16.5" customWidth="1"/>
    <col min="4" max="4" width="45.5" customWidth="1"/>
    <col min="5" max="6" width="18" customWidth="1"/>
    <col min="7" max="7" width="11.1640625" customWidth="1"/>
  </cols>
  <sheetData>
    <row r="1" spans="1:7" ht="16" customHeight="1" x14ac:dyDescent="0.2">
      <c r="A1" s="11" t="s">
        <v>0</v>
      </c>
      <c r="B1" s="11" t="s">
        <v>53</v>
      </c>
      <c r="C1" s="11" t="s">
        <v>54</v>
      </c>
      <c r="D1" s="11" t="s">
        <v>55</v>
      </c>
      <c r="E1" s="11" t="s">
        <v>3</v>
      </c>
      <c r="F1" s="11" t="s">
        <v>5</v>
      </c>
      <c r="G1" s="11" t="s">
        <v>83</v>
      </c>
    </row>
    <row r="2" spans="1:7" ht="324.5" customHeight="1" x14ac:dyDescent="0.2">
      <c r="A2" s="20"/>
      <c r="B2" s="21"/>
      <c r="C2" s="22"/>
      <c r="D2" s="15"/>
      <c r="E2" s="18"/>
      <c r="F2" s="18">
        <f>C2*E2</f>
        <v>0</v>
      </c>
      <c r="G2" s="24"/>
    </row>
    <row r="3" spans="1:7" ht="24" x14ac:dyDescent="0.2">
      <c r="A3" s="302" t="s">
        <v>5</v>
      </c>
      <c r="B3" s="303"/>
      <c r="C3" s="303"/>
      <c r="D3" s="256">
        <f>SUM(F2)</f>
        <v>0</v>
      </c>
      <c r="E3" s="257"/>
      <c r="F3" s="257"/>
      <c r="G3" s="258"/>
    </row>
  </sheetData>
  <mergeCells count="2">
    <mergeCell ref="A3:C3"/>
    <mergeCell ref="D3:G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I13"/>
  <sheetViews>
    <sheetView topLeftCell="D1" zoomScaleNormal="75" workbookViewId="0">
      <selection activeCell="I2" sqref="I2"/>
    </sheetView>
  </sheetViews>
  <sheetFormatPr baseColWidth="10" defaultColWidth="9.1640625" defaultRowHeight="15" x14ac:dyDescent="0.2"/>
  <cols>
    <col min="1" max="1" width="15" customWidth="1"/>
    <col min="2" max="2" width="23" customWidth="1"/>
    <col min="3" max="3" width="7.6640625" customWidth="1"/>
    <col min="4" max="4" width="52.6640625" customWidth="1"/>
    <col min="5" max="5" width="20" customWidth="1"/>
    <col min="6" max="6" width="29" customWidth="1"/>
    <col min="7" max="7" width="21.5" style="9" customWidth="1"/>
    <col min="8" max="8" width="10" style="10" customWidth="1"/>
    <col min="9" max="9" width="10.6640625" bestFit="1" customWidth="1"/>
  </cols>
  <sheetData>
    <row r="1" spans="1:9" ht="16" customHeight="1" x14ac:dyDescent="0.2">
      <c r="A1" s="11" t="s">
        <v>0</v>
      </c>
      <c r="B1" s="11" t="s">
        <v>53</v>
      </c>
      <c r="C1" s="11" t="s">
        <v>54</v>
      </c>
      <c r="D1" s="11" t="s">
        <v>55</v>
      </c>
      <c r="E1" s="11" t="s">
        <v>58</v>
      </c>
      <c r="F1" s="11" t="s">
        <v>5</v>
      </c>
      <c r="G1" s="11" t="s">
        <v>83</v>
      </c>
      <c r="H1" s="17" t="s">
        <v>86</v>
      </c>
      <c r="I1" s="65">
        <f>E3</f>
        <v>650200</v>
      </c>
    </row>
    <row r="2" spans="1:9" ht="205.5" customHeight="1" x14ac:dyDescent="0.2">
      <c r="A2" s="12">
        <v>46091</v>
      </c>
      <c r="B2" s="13" t="s">
        <v>94</v>
      </c>
      <c r="C2" s="14">
        <v>4</v>
      </c>
      <c r="D2" s="15"/>
      <c r="E2" s="18">
        <v>162550</v>
      </c>
      <c r="F2" s="18">
        <f>E2*C2</f>
        <v>650200</v>
      </c>
      <c r="G2" s="19" t="s">
        <v>89</v>
      </c>
      <c r="H2" s="20">
        <v>46118</v>
      </c>
    </row>
    <row r="3" spans="1:9" ht="34" customHeight="1" x14ac:dyDescent="0.2">
      <c r="A3" s="216" t="s">
        <v>5</v>
      </c>
      <c r="B3" s="217"/>
      <c r="C3" s="217"/>
      <c r="D3" s="340"/>
      <c r="E3" s="341">
        <f>SUM(F:F)-SUMIF(G:G,"PAID",F:F)</f>
        <v>650200</v>
      </c>
      <c r="F3" s="342"/>
      <c r="G3" s="342"/>
      <c r="H3" s="343"/>
    </row>
    <row r="4" spans="1:9" ht="58" customHeight="1" x14ac:dyDescent="0.2"/>
    <row r="5" spans="1:9" ht="58" customHeight="1" x14ac:dyDescent="0.2"/>
    <row r="6" spans="1:9" ht="58" customHeight="1" x14ac:dyDescent="0.2"/>
    <row r="7" spans="1:9" ht="58" customHeight="1" x14ac:dyDescent="0.2"/>
    <row r="8" spans="1:9" ht="58" customHeight="1" x14ac:dyDescent="0.2"/>
    <row r="9" spans="1:9" ht="58" customHeight="1" x14ac:dyDescent="0.2"/>
    <row r="10" spans="1:9" ht="58" customHeight="1" x14ac:dyDescent="0.2"/>
    <row r="11" spans="1:9" ht="58" customHeight="1" x14ac:dyDescent="0.2"/>
    <row r="12" spans="1:9" ht="58" customHeight="1" x14ac:dyDescent="0.2"/>
    <row r="13" spans="1:9" ht="58" customHeight="1" x14ac:dyDescent="0.2"/>
  </sheetData>
  <mergeCells count="2">
    <mergeCell ref="A3:D3"/>
    <mergeCell ref="E3:H3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C20"/>
  <sheetViews>
    <sheetView workbookViewId="0">
      <selection activeCell="B42" sqref="B42"/>
    </sheetView>
  </sheetViews>
  <sheetFormatPr baseColWidth="10" defaultColWidth="9.1640625" defaultRowHeight="15" x14ac:dyDescent="0.2"/>
  <cols>
    <col min="1" max="1" width="3.5" customWidth="1"/>
    <col min="2" max="2" width="27.6640625" customWidth="1"/>
    <col min="3" max="3" width="14.5" customWidth="1"/>
    <col min="6" max="6" width="21.5" customWidth="1"/>
    <col min="7" max="7" width="20.33203125" customWidth="1"/>
  </cols>
  <sheetData>
    <row r="1" spans="1:3" x14ac:dyDescent="0.2">
      <c r="A1" s="1" t="s">
        <v>95</v>
      </c>
      <c r="B1" s="2" t="s">
        <v>96</v>
      </c>
      <c r="C1" s="3" t="s">
        <v>5</v>
      </c>
    </row>
    <row r="2" spans="1:3" x14ac:dyDescent="0.2">
      <c r="A2" s="4">
        <v>1</v>
      </c>
      <c r="B2" s="4" t="s">
        <v>97</v>
      </c>
      <c r="C2" s="5">
        <f>'BUK BUNGA BAR (Groceries)'!E212</f>
        <v>15397000</v>
      </c>
    </row>
    <row r="3" spans="1:3" x14ac:dyDescent="0.2">
      <c r="A3" s="4">
        <v>2</v>
      </c>
      <c r="B3" s="4" t="s">
        <v>98</v>
      </c>
      <c r="C3" s="5">
        <f>'WARUNG EKA (Drinks, Etc)'!F126</f>
        <v>9985000</v>
      </c>
    </row>
    <row r="4" spans="1:3" x14ac:dyDescent="0.2">
      <c r="A4" s="4">
        <v>3</v>
      </c>
      <c r="B4" s="4" t="s">
        <v>99</v>
      </c>
      <c r="C4" s="5">
        <f>'DEWATA COCONUT (Coconut)'!E14</f>
        <v>1870000</v>
      </c>
    </row>
    <row r="5" spans="1:3" x14ac:dyDescent="0.2">
      <c r="A5" s="4">
        <v>4</v>
      </c>
      <c r="B5" s="4" t="s">
        <v>100</v>
      </c>
      <c r="C5" s="5">
        <f>'SEDANA JAYA'!F47</f>
        <v>0</v>
      </c>
    </row>
    <row r="6" spans="1:3" x14ac:dyDescent="0.2">
      <c r="A6" s="4">
        <v>5</v>
      </c>
      <c r="B6" s="4" t="s">
        <v>101</v>
      </c>
      <c r="C6" s="5">
        <f>'PNB (Alcohol)'!H7</f>
        <v>1120000</v>
      </c>
    </row>
    <row r="7" spans="1:3" x14ac:dyDescent="0.2">
      <c r="A7" s="4">
        <v>6</v>
      </c>
      <c r="B7" s="4" t="s">
        <v>102</v>
      </c>
      <c r="C7" s="5">
        <f>'DSP (Alcohol)'!F16</f>
        <v>2647500</v>
      </c>
    </row>
    <row r="8" spans="1:3" x14ac:dyDescent="0.2">
      <c r="A8" s="4">
        <v>7</v>
      </c>
      <c r="B8" s="4" t="s">
        <v>103</v>
      </c>
      <c r="C8" s="5">
        <f>'DSP ARYA BIMA (Alcohol)'!E3</f>
        <v>0</v>
      </c>
    </row>
    <row r="9" spans="1:3" x14ac:dyDescent="0.2">
      <c r="A9" s="4">
        <v>8</v>
      </c>
      <c r="B9" s="4" t="s">
        <v>104</v>
      </c>
      <c r="C9" s="5">
        <f>'SELERA OR STIR UP (Syrup)'!F12</f>
        <v>2886000</v>
      </c>
    </row>
    <row r="10" spans="1:3" x14ac:dyDescent="0.2">
      <c r="A10" s="4">
        <v>9</v>
      </c>
      <c r="B10" s="4" t="s">
        <v>105</v>
      </c>
      <c r="C10" s="5">
        <f>'DW BALI (Alcohol)'!E8</f>
        <v>5060000</v>
      </c>
    </row>
    <row r="11" spans="1:3" x14ac:dyDescent="0.2">
      <c r="A11" s="4">
        <v>10</v>
      </c>
      <c r="B11" s="4" t="s">
        <v>106</v>
      </c>
      <c r="C11" s="5">
        <f>'DDB (Alcohol)'!E20</f>
        <v>2359504.7999999998</v>
      </c>
    </row>
    <row r="12" spans="1:3" x14ac:dyDescent="0.2">
      <c r="A12" s="4">
        <v>11</v>
      </c>
      <c r="B12" s="4" t="s">
        <v>107</v>
      </c>
      <c r="C12" s="5">
        <f>'NANO DEWATA NON CK(Alcohol)'!E14</f>
        <v>855000</v>
      </c>
    </row>
    <row r="13" spans="1:3" x14ac:dyDescent="0.2">
      <c r="A13" s="4">
        <v>12</v>
      </c>
      <c r="B13" s="4" t="s">
        <v>108</v>
      </c>
      <c r="C13" s="5">
        <f>'BALI PERMATA JAYA (Corona Beer)'!E17</f>
        <v>1190000.0088000002</v>
      </c>
    </row>
    <row r="14" spans="1:3" x14ac:dyDescent="0.2">
      <c r="A14" s="4">
        <v>13</v>
      </c>
      <c r="B14" s="4" t="s">
        <v>109</v>
      </c>
      <c r="C14" s="6">
        <f>'BLACK COFFEE ROASTERS (Coffee)'!F4</f>
        <v>5600000</v>
      </c>
    </row>
    <row r="15" spans="1:3" x14ac:dyDescent="0.2">
      <c r="A15" s="4">
        <v>14</v>
      </c>
      <c r="B15" s="4" t="s">
        <v>110</v>
      </c>
      <c r="C15" s="5">
        <f>'PT. PRASIDA LANTUR MAJU (Wine)'!E11</f>
        <v>1315749.6000000001</v>
      </c>
    </row>
    <row r="16" spans="1:3" x14ac:dyDescent="0.2">
      <c r="A16" s="4">
        <v>15</v>
      </c>
      <c r="B16" s="4" t="s">
        <v>111</v>
      </c>
      <c r="C16" s="7">
        <f>'PT LOVINA BEACH BREWERY'!D3</f>
        <v>0</v>
      </c>
    </row>
    <row r="17" spans="1:3" x14ac:dyDescent="0.2">
      <c r="A17" s="4">
        <v>16</v>
      </c>
      <c r="B17" s="4" t="s">
        <v>112</v>
      </c>
      <c r="C17" s="5">
        <f>'CHAI CHITAI (Tea Leaf,etc)'!E9</f>
        <v>1687000</v>
      </c>
    </row>
    <row r="18" spans="1:3" x14ac:dyDescent="0.2">
      <c r="A18" s="4">
        <v>17</v>
      </c>
      <c r="B18" s="4" t="s">
        <v>113</v>
      </c>
      <c r="C18" s="5">
        <f>'MULIA JAYA (Passion Fruit)'!D3</f>
        <v>0</v>
      </c>
    </row>
    <row r="19" spans="1:3" x14ac:dyDescent="0.2">
      <c r="A19" s="4">
        <v>18</v>
      </c>
      <c r="B19" s="4" t="s">
        <v>114</v>
      </c>
      <c r="C19" s="5">
        <f>'Dewata Kencana Distribusi (Vdka'!E3</f>
        <v>650200</v>
      </c>
    </row>
    <row r="20" spans="1:3" x14ac:dyDescent="0.2">
      <c r="A20" s="344" t="s">
        <v>5</v>
      </c>
      <c r="B20" s="344"/>
      <c r="C20" s="8">
        <f>SUM(C2:C13)</f>
        <v>43370004.808799997</v>
      </c>
    </row>
  </sheetData>
  <mergeCells count="1">
    <mergeCell ref="A20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TEGAL JAYA (Bar Groceries)</vt:lpstr>
      <vt:lpstr>BUK BUNGA BAR (Groceries)</vt:lpstr>
      <vt:lpstr>WARUNG EKA (Drinks, Etc)</vt:lpstr>
      <vt:lpstr>DEWATA COCONUT (Coconut)</vt:lpstr>
      <vt:lpstr>SEDANA JAYA</vt:lpstr>
      <vt:lpstr>PNB (Alcohol)</vt:lpstr>
      <vt:lpstr>DSP (Alcohol)</vt:lpstr>
      <vt:lpstr>DSP ARYA BIMA (Alcohol)</vt:lpstr>
      <vt:lpstr>SELERA OR STIR UP (Syrup)</vt:lpstr>
      <vt:lpstr>DW BALI (Alcohol)</vt:lpstr>
      <vt:lpstr>DDB (Alcohol)</vt:lpstr>
      <vt:lpstr>NANO DEWATA NON CK(Alcohol)</vt:lpstr>
      <vt:lpstr>NANO DEWATA CK (Alcohol)</vt:lpstr>
      <vt:lpstr>BALI PERMATA JAYA (Corona Beer)</vt:lpstr>
      <vt:lpstr>BLACK COFFEE ROASTERS (Coffee)</vt:lpstr>
      <vt:lpstr>PT. PRASIDA LANTUR MAJU (Wine)</vt:lpstr>
      <vt:lpstr>PT LOVINA BEACH BREWERY</vt:lpstr>
      <vt:lpstr>CHAI CHITAI (Tea Leaf,etc)</vt:lpstr>
      <vt:lpstr>MULIA JAYA (Passion Fruit)</vt:lpstr>
      <vt:lpstr>Dewata Kencana Distribusi (Vdka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2025-01-24T13:46:00Z</dcterms:created>
  <dcterms:modified xsi:type="dcterms:W3CDTF">2026-04-16T06:38:50Z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E94A0DFACAC7A365F97EB369B0B71DA7_43</vt:lpwstr>
  </property>
  <property fmtid="{D5CDD505-2E9C-101B-9397-08002B2CF9AE}" pid="3" name="KSOProductBuildVer">
    <vt:lpwstr>1033-12.1.23155.23155</vt:lpwstr>
  </property>
  <property fmtid="{D5CDD505-2E9C-101B-9397-08002B2CF9AE}" pid="4" name="KSOReadingLayout">
    <vt:bool>true</vt:bool>
  </property>
</Properties>
</file>