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"/>
    </mc:Choice>
  </mc:AlternateContent>
  <xr:revisionPtr revIDLastSave="0" documentId="13_ncr:1_{70C79020-F5EF-D949-8D63-1A0870AC80F7}" xr6:coauthVersionLast="47" xr6:coauthVersionMax="47" xr10:uidLastSave="{00000000-0000-0000-0000-000000000000}"/>
  <bookViews>
    <workbookView xWindow="0" yWindow="780" windowWidth="15440" windowHeight="21460" firstSheet="2" activeTab="3" xr2:uid="{00000000-000D-0000-FFFF-FFFF00000000}"/>
  </bookViews>
  <sheets>
    <sheet name="Anugrah (Bag, Cup, Box)" sheetId="1" r:id="rId1"/>
    <sheet name="UD Abdi Jaya (Bag, Cup, Box)" sheetId="2" r:id="rId2"/>
    <sheet name="PT. SUPARMA JAYA TBK (Tissue)" sheetId="3" r:id="rId3"/>
    <sheet name="Vickel Laundry" sheetId="5" r:id="rId4"/>
    <sheet name="Dishy Soap" sheetId="6" r:id="rId5"/>
    <sheet name="TOT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5" l="1"/>
  <c r="D17" i="5"/>
  <c r="D18" i="5"/>
  <c r="D19" i="5"/>
  <c r="D20" i="5"/>
  <c r="D21" i="5"/>
  <c r="D22" i="5"/>
  <c r="D23" i="5"/>
  <c r="D24" i="5"/>
  <c r="D25" i="5"/>
  <c r="D26" i="5"/>
  <c r="D15" i="5"/>
  <c r="D3" i="5"/>
  <c r="D4" i="5"/>
  <c r="D5" i="5"/>
  <c r="D6" i="5"/>
  <c r="D7" i="5"/>
  <c r="D8" i="5"/>
  <c r="D9" i="5"/>
  <c r="D10" i="5"/>
  <c r="D11" i="5"/>
  <c r="D12" i="5"/>
  <c r="D13" i="5"/>
  <c r="D14" i="5"/>
  <c r="D2" i="5"/>
  <c r="G4" i="6" l="1"/>
  <c r="F4" i="1" l="1"/>
  <c r="F5" i="1"/>
  <c r="F6" i="1"/>
  <c r="F7" i="1"/>
  <c r="F3" i="1"/>
  <c r="H2" i="1"/>
  <c r="C6" i="4" l="1"/>
  <c r="E7" i="6"/>
  <c r="H1" i="6" s="1"/>
  <c r="F6" i="6"/>
  <c r="F5" i="6"/>
  <c r="F4" i="6"/>
  <c r="F3" i="6"/>
  <c r="G2" i="6"/>
  <c r="F2" i="6"/>
  <c r="D28" i="5"/>
  <c r="E1" i="5" s="1"/>
  <c r="G12" i="3"/>
  <c r="G11" i="3"/>
  <c r="G10" i="3"/>
  <c r="G9" i="3"/>
  <c r="G8" i="3"/>
  <c r="G2" i="3"/>
  <c r="G4" i="3" s="1"/>
  <c r="G6" i="3" s="1"/>
  <c r="G2" i="1"/>
  <c r="H18" i="2"/>
  <c r="H17" i="2"/>
  <c r="H16" i="2"/>
  <c r="H15" i="2"/>
  <c r="H14" i="2"/>
  <c r="I14" i="2" s="1"/>
  <c r="H13" i="2"/>
  <c r="H12" i="2"/>
  <c r="I12" i="2" s="1"/>
  <c r="H11" i="2"/>
  <c r="H10" i="2"/>
  <c r="H9" i="2"/>
  <c r="H8" i="2"/>
  <c r="H7" i="2"/>
  <c r="H6" i="2"/>
  <c r="H5" i="2"/>
  <c r="I5" i="2" s="1"/>
  <c r="H4" i="2"/>
  <c r="H3" i="2"/>
  <c r="H2" i="2"/>
  <c r="I2" i="2" s="1"/>
  <c r="C5" i="4" l="1"/>
  <c r="H3" i="1"/>
  <c r="H12" i="1" s="1"/>
  <c r="I1" i="1" s="1"/>
  <c r="G5" i="3"/>
  <c r="G7" i="3" s="1"/>
  <c r="E13" i="3" s="1"/>
  <c r="I6" i="2"/>
  <c r="I3" i="2"/>
  <c r="I19" i="2"/>
  <c r="C2" i="4" l="1"/>
  <c r="H1" i="3"/>
  <c r="C4" i="4"/>
  <c r="J1" i="2"/>
  <c r="C3" i="4"/>
  <c r="C7" i="4" l="1"/>
  <c r="G8" i="1"/>
  <c r="G10" i="1"/>
  <c r="G9" i="1"/>
  <c r="G11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<sst xmlns="http://schemas.openxmlformats.org/spreadsheetml/2006/main" count="84" uniqueCount="48">
  <si>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</si>
  <si>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</si>
  <si>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</si>
  <si>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</si>
  <si>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</si>
  <si>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</si>
  <si>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</si>
  <si>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</si>
  <si>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GRAND TOTAL</t>
  </si>
  <si>
    <t>1798/JL/UTM/0326</t>
  </si>
  <si>
    <t>CAPTAIN ORDER / NOTA 2 PLY</t>
  </si>
  <si>
    <t>1845/JL/UTM/0326</t>
  </si>
  <si>
    <t>VACCUUM PLASTIC 20X30 @100PCS</t>
  </si>
  <si>
    <t>VACCUUM PLASTIC 16X25 @100PCS</t>
  </si>
  <si>
    <t>2004/JL/UTM/0326</t>
  </si>
  <si>
    <t>PLASTIC CUTLERIES</t>
  </si>
  <si>
    <t>2045/JL/UTM/0326</t>
  </si>
  <si>
    <t>PLASTIC TRASH BAG</t>
  </si>
  <si>
    <t>DISHWASHING SPONGE @12PCS</t>
  </si>
  <si>
    <t>DISHWASHING WIRE @12 PCS</t>
  </si>
  <si>
    <t>PORTABLE GAS 230G</t>
  </si>
  <si>
    <t>1KG PLASTIC</t>
  </si>
  <si>
    <t>MULTI PURPOSE BOX</t>
  </si>
  <si>
    <t>2084/JL/UTM/0326</t>
  </si>
  <si>
    <t>THINWALL SQUARE 3000 ML @25 PCS</t>
  </si>
  <si>
    <t>SEE-U HTM DE / ECONO RED / 20 PK FSC MIX 85% / SUHT-046NN</t>
  </si>
  <si>
    <t>SALES PRICE</t>
  </si>
  <si>
    <t>PPN</t>
  </si>
  <si>
    <t>PPh 22</t>
  </si>
  <si>
    <t>QTY</t>
  </si>
  <si>
    <t>DESCRIPTION</t>
  </si>
  <si>
    <t>DISHY 5 L DISHWASHING</t>
  </si>
  <si>
    <t>DISHY DEGREASER 5 L</t>
  </si>
  <si>
    <t>NO</t>
  </si>
  <si>
    <t>SUPLAYER</t>
  </si>
  <si>
    <t>QYR</t>
  </si>
  <si>
    <t>Anugrah</t>
  </si>
  <si>
    <t>UD Abdi Jaya</t>
  </si>
  <si>
    <t>PT. SUPARMA JAYA TBK</t>
  </si>
  <si>
    <t>Vickel Laundry</t>
  </si>
  <si>
    <t>Dishy Soap</t>
  </si>
  <si>
    <t>KEBAB STICKS @100 PCS</t>
  </si>
  <si>
    <t>SO05LC2603003130</t>
  </si>
  <si>
    <t>THERMAL PAPER 80 X 80</t>
  </si>
  <si>
    <t>PAPERBAG HANDLE L</t>
  </si>
  <si>
    <t>PAPERBAG HANDLE M</t>
  </si>
  <si>
    <t>WHITE PLASTIC BAG 40 CM</t>
  </si>
  <si>
    <t>DISHY 5L HANDWASH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</si>
</sst>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_-&quot;Rp&quot;* #,##0_-;\-&quot;Rp&quot;* #,##0_-;_-&quot;Rp&quot;* &quot;-&quot;??_-;_-@_-"/>
    <numFmt numFmtId="166" formatCode="[$-409]d\-mmm\-yyyy;@"/>
    <numFmt numFmtId="167" formatCode="[$Rp-421]#,##0.00;[Red][$Rp-421]#,##0.00"/>
    <numFmt numFmtId="168" formatCode="0;[Red]0"/>
    <numFmt numFmtId="169" formatCode="_ [$IDR]\ * #,##0_ ;_ [$IDR]\ * \-#,##0_ ;_ [$IDR]\ * &quot;-&quot;_ ;_ @_ "/>
    <numFmt numFmtId="170" formatCode="[$Rp-421]#,##0.0000;[Red][$Rp-421]#,##0.0000"/>
  </numFmts>
  <fonts count="17" x14ac:knownFonts="1">
    <font>
      <sz val="11"/>
      <color theme="1"/>
      <name val="Calibri"/>
      <charset val="134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mbria"/>
      <family val="1"/>
    </font>
    <font>
      <sz val="18"/>
      <color theme="1"/>
      <name val="Cambria"/>
      <family val="1"/>
    </font>
    <font>
      <sz val="16"/>
      <color theme="1"/>
      <name val="Garamond"/>
      <family val="1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Garamond"/>
      <family val="1"/>
    </font>
    <font>
      <sz val="14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16" fillId="0" borderId="0" applyFont="0" applyFill="0" applyBorder="0" applyAlignment="0" applyProtection="0">
      <alignment vertical="center"/>
    </xf>
  </cellStyleXfs>
  <cellXfs count="1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65" fontId="0" fillId="3" borderId="1" xfId="0" applyNumberFormat="1" applyFill="1" applyBorder="1" applyAlignment="1">
      <alignment horizontal="left" vertical="center"/>
    </xf>
    <xf numFmtId="165" fontId="0" fillId="3" borderId="1" xfId="0" applyNumberFormat="1" applyFill="1" applyBorder="1"/>
    <xf numFmtId="165" fontId="0" fillId="2" borderId="1" xfId="0" applyNumberFormat="1" applyFill="1" applyBorder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7" fontId="1" fillId="4" borderId="1" xfId="0" applyNumberFormat="1" applyFont="1" applyFill="1" applyBorder="1" applyAlignment="1">
      <alignment vertical="center"/>
    </xf>
    <xf numFmtId="167" fontId="2" fillId="3" borderId="3" xfId="0" applyNumberFormat="1" applyFont="1" applyFill="1" applyBorder="1" applyAlignment="1">
      <alignment vertical="center"/>
    </xf>
    <xf numFmtId="167" fontId="2" fillId="3" borderId="8" xfId="0" applyNumberFormat="1" applyFont="1" applyFill="1" applyBorder="1" applyAlignment="1">
      <alignment vertical="center"/>
    </xf>
    <xf numFmtId="167" fontId="2" fillId="3" borderId="7" xfId="0" applyNumberFormat="1" applyFont="1" applyFill="1" applyBorder="1" applyAlignment="1">
      <alignment vertical="center"/>
    </xf>
    <xf numFmtId="167" fontId="3" fillId="3" borderId="2" xfId="0" applyNumberFormat="1" applyFont="1" applyFill="1" applyBorder="1" applyAlignment="1">
      <alignment vertical="center"/>
    </xf>
    <xf numFmtId="167" fontId="2" fillId="3" borderId="1" xfId="0" applyNumberFormat="1" applyFont="1" applyFill="1" applyBorder="1" applyAlignment="1">
      <alignment vertical="center"/>
    </xf>
    <xf numFmtId="167" fontId="3" fillId="3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9" fontId="0" fillId="0" borderId="1" xfId="0" applyNumberFormat="1" applyBorder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169" fontId="0" fillId="0" borderId="3" xfId="0" applyNumberForma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" fontId="0" fillId="3" borderId="3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167" fontId="0" fillId="0" borderId="1" xfId="1" applyNumberFormat="1" applyFont="1" applyFill="1" applyBorder="1" applyAlignment="1">
      <alignment vertical="center"/>
    </xf>
    <xf numFmtId="170" fontId="0" fillId="0" borderId="1" xfId="0" applyNumberFormat="1" applyBorder="1" applyAlignment="1">
      <alignment horizontal="center"/>
    </xf>
    <xf numFmtId="167" fontId="0" fillId="0" borderId="1" xfId="0" applyNumberFormat="1" applyBorder="1"/>
    <xf numFmtId="165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vertical="center"/>
    </xf>
    <xf numFmtId="170" fontId="0" fillId="0" borderId="1" xfId="0" applyNumberFormat="1" applyBorder="1" applyAlignment="1">
      <alignment vertical="center"/>
    </xf>
    <xf numFmtId="165" fontId="0" fillId="0" borderId="4" xfId="0" applyNumberFormat="1" applyBorder="1" applyAlignment="1">
      <alignment horizontal="center"/>
    </xf>
    <xf numFmtId="170" fontId="0" fillId="0" borderId="8" xfId="0" applyNumberFormat="1" applyBorder="1"/>
    <xf numFmtId="167" fontId="0" fillId="0" borderId="0" xfId="0" applyNumberForma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167" fontId="9" fillId="0" borderId="0" xfId="0" applyNumberFormat="1" applyFont="1"/>
    <xf numFmtId="0" fontId="10" fillId="4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vertical="center"/>
    </xf>
    <xf numFmtId="166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 wrapText="1"/>
    </xf>
    <xf numFmtId="166" fontId="9" fillId="3" borderId="1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6" fontId="9" fillId="3" borderId="4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vertical="center" wrapText="1"/>
    </xf>
    <xf numFmtId="167" fontId="10" fillId="4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167" fontId="12" fillId="0" borderId="1" xfId="0" applyNumberFormat="1" applyFont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165" fontId="9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169" fontId="9" fillId="3" borderId="1" xfId="0" applyNumberFormat="1" applyFont="1" applyFill="1" applyBorder="1" applyAlignment="1">
      <alignment vertical="center"/>
    </xf>
    <xf numFmtId="165" fontId="12" fillId="4" borderId="1" xfId="0" applyNumberFormat="1" applyFont="1" applyFill="1" applyBorder="1" applyAlignment="1">
      <alignment vertical="center"/>
    </xf>
    <xf numFmtId="165" fontId="0" fillId="0" borderId="0" xfId="0" applyNumberFormat="1"/>
    <xf numFmtId="167" fontId="1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16" fontId="15" fillId="3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vertical="center"/>
    </xf>
    <xf numFmtId="165" fontId="2" fillId="3" borderId="4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166" fontId="2" fillId="3" borderId="1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65" fontId="8" fillId="5" borderId="8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5" borderId="3" xfId="0" applyFont="1" applyFill="1" applyBorder="1"/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67" fontId="0" fillId="0" borderId="1" xfId="1" applyNumberFormat="1" applyFont="1" applyFill="1" applyBorder="1" applyAlignment="1">
      <alignment vertical="center"/>
    </xf>
    <xf numFmtId="166" fontId="0" fillId="3" borderId="1" xfId="0" applyNumberFormat="1" applyFill="1" applyBorder="1" applyAlignment="1">
      <alignment horizontal="center" vertical="center"/>
    </xf>
    <xf numFmtId="16" fontId="15" fillId="3" borderId="1" xfId="0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5" fontId="15" fillId="3" borderId="2" xfId="0" applyNumberFormat="1" applyFont="1" applyFill="1" applyBorder="1" applyAlignment="1">
      <alignment vertical="center" wrapText="1"/>
    </xf>
    <xf numFmtId="165" fontId="0" fillId="3" borderId="4" xfId="0" applyNumberForma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3" fillId="3" borderId="8" xfId="0" applyNumberFormat="1" applyFont="1" applyFill="1" applyBorder="1" applyAlignment="1">
      <alignment horizontal="center" vertical="center"/>
    </xf>
    <xf numFmtId="166" fontId="3" fillId="3" borderId="9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67" fontId="3" fillId="3" borderId="8" xfId="0" applyNumberFormat="1" applyFont="1" applyFill="1" applyBorder="1" applyAlignment="1">
      <alignment horizontal="center" vertical="center"/>
    </xf>
    <xf numFmtId="167" fontId="3" fillId="3" borderId="9" xfId="0" applyNumberFormat="1" applyFont="1" applyFill="1" applyBorder="1" applyAlignment="1">
      <alignment horizontal="center" vertical="center"/>
    </xf>
    <xf numFmtId="167" fontId="3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66" fontId="9" fillId="3" borderId="2" xfId="0" applyNumberFormat="1" applyFont="1" applyFill="1" applyBorder="1" applyAlignment="1">
      <alignment horizontal="center" vertical="center"/>
    </xf>
    <xf numFmtId="166" fontId="9" fillId="3" borderId="12" xfId="0" applyNumberFormat="1" applyFont="1" applyFill="1" applyBorder="1" applyAlignment="1">
      <alignment horizontal="center" vertical="center"/>
    </xf>
    <xf numFmtId="166" fontId="9" fillId="3" borderId="4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69" fontId="9" fillId="3" borderId="2" xfId="0" applyNumberFormat="1" applyFont="1" applyFill="1" applyBorder="1" applyAlignment="1">
      <alignment horizontal="center" vertical="center"/>
    </xf>
    <xf numFmtId="169" fontId="9" fillId="3" borderId="12" xfId="0" applyNumberFormat="1" applyFont="1" applyFill="1" applyBorder="1" applyAlignment="1">
      <alignment horizontal="center" vertical="center"/>
    </xf>
    <xf numFmtId="169" fontId="9" fillId="3" borderId="4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vertical="center"/>
    </xf>
    <xf numFmtId="167" fontId="1" fillId="4" borderId="1" xfId="0" applyNumberFormat="1" applyFont="1" applyFill="1" applyBorder="1" applyAlignment="1">
      <alignment horizontal="center" vertical="center"/>
    </xf>
    <xf numFmtId="167" fontId="2" fillId="3" borderId="2" xfId="0" applyNumberFormat="1" applyFont="1" applyFill="1" applyBorder="1" applyAlignment="1">
      <alignment vertical="center"/>
    </xf>
    <xf numFmtId="167" fontId="2" fillId="3" borderId="4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0/cellImage" Target="cellimag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18143</xdr:colOff>
      <xdr:row>1</xdr:row>
      <xdr:rowOff>36286</xdr:rowOff>
    </xdr:from>
    <xdr:to>
      <xdr:col>4</xdr:col>
      <xdr:colOff>2536331</xdr:colOff>
      <xdr:row>1</xdr:row>
      <xdr:rowOff>3574143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CF0DD5-02DA-2A12-8FA5-68DF9DD2F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7286" y="272143"/>
          <a:ext cx="2518188" cy="3537857"/>
        </a:xfrm>
        <a:prstGeom prst="rect">
          <a:avLst/>
        </a:prstGeom>
      </xdr:spPr>
    </xdr:pic>
    <xdr:clientData/>
  </xdr:twoCellAnchor>
  <xdr:twoCellAnchor editAs="oneCell">
    <xdr:from>
      <xdr:col>4</xdr:col>
      <xdr:colOff>13956</xdr:colOff>
      <xdr:row>2</xdr:row>
      <xdr:rowOff>13956</xdr:rowOff>
    </xdr:from>
    <xdr:to>
      <xdr:col>4</xdr:col>
      <xdr:colOff>2523793</xdr:colOff>
      <xdr:row>6</xdr:row>
      <xdr:rowOff>655934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49F695-D5F3-C167-9AA6-D66BE2599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4725" y="3851868"/>
          <a:ext cx="2509837" cy="3489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43180</xdr:colOff>
      <xdr:row>1</xdr:row>
      <xdr:rowOff>27940</xdr:rowOff>
    </xdr:from>
    <xdr:to>
      <xdr:col>6</xdr:col>
      <xdr:colOff>5420</xdr:colOff>
      <xdr:row>1</xdr:row>
      <xdr:rowOff>2681605</xdr:rowOff>
    </xdr:to>
    <xdr:pic>
      <xdr:nvPicPr>
        <xdr:cNvPr id="3" name="ID_F0B91F64E95644C7B3452A400BC10D9D" descr="PHOTO-2026-03-04-00-11-5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287020"/>
          <a:ext cx="4707255" cy="2653665"/>
        </a:xfrm>
        <a:prstGeom prst="rect">
          <a:avLst/>
        </a:prstGeom>
      </xdr:spPr>
    </xdr:pic>
    <xdr:clientData/>
  </xdr:twoCellAnchor>
  <xdr:twoCellAnchor editAs="oneCell">
    <xdr:from>
      <xdr:col>5</xdr:col>
      <xdr:colOff>165417</xdr:colOff>
      <xdr:row>2</xdr:row>
      <xdr:rowOff>27622</xdr:rowOff>
    </xdr:from>
    <xdr:to>
      <xdr:col>6</xdr:col>
      <xdr:colOff>10182</xdr:colOff>
      <xdr:row>3</xdr:row>
      <xdr:rowOff>1253807</xdr:rowOff>
    </xdr:to>
    <xdr:pic>
      <xdr:nvPicPr>
        <xdr:cNvPr id="5" name="ID_267C34E9D3B24220BF3F30C6005C8727" descr="PHOTO-2026-03-04-17-00-2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9182100" y="2010410"/>
          <a:ext cx="2496185" cy="4462780"/>
        </a:xfrm>
        <a:prstGeom prst="rect">
          <a:avLst/>
        </a:prstGeom>
      </xdr:spPr>
    </xdr:pic>
    <xdr:clientData/>
  </xdr:twoCellAnchor>
  <xdr:twoCellAnchor editAs="oneCell">
    <xdr:from>
      <xdr:col>5</xdr:col>
      <xdr:colOff>37465</xdr:colOff>
      <xdr:row>4</xdr:row>
      <xdr:rowOff>27940</xdr:rowOff>
    </xdr:from>
    <xdr:to>
      <xdr:col>5</xdr:col>
      <xdr:colOff>4490720</xdr:colOff>
      <xdr:row>4</xdr:row>
      <xdr:rowOff>3049270</xdr:rowOff>
    </xdr:to>
    <xdr:pic>
      <xdr:nvPicPr>
        <xdr:cNvPr id="4" name="ID_153634D72E2F4A6C8353244D3E9E74D5" descr="PHOTO-2026-03-09-17-59-1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r="11850"/>
        <a:stretch>
          <a:fillRect/>
        </a:stretch>
      </xdr:blipFill>
      <xdr:spPr>
        <a:xfrm>
          <a:off x="8071485" y="5534660"/>
          <a:ext cx="4719955" cy="3021330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</xdr:colOff>
      <xdr:row>5</xdr:row>
      <xdr:rowOff>36195</xdr:rowOff>
    </xdr:from>
    <xdr:to>
      <xdr:col>6</xdr:col>
      <xdr:colOff>8595</xdr:colOff>
      <xdr:row>10</xdr:row>
      <xdr:rowOff>447674</xdr:rowOff>
    </xdr:to>
    <xdr:pic>
      <xdr:nvPicPr>
        <xdr:cNvPr id="10" name="ID_A51E19EAE69A49DF98A840F52A2E1FBA" descr="PHOTO-2026-03-10-17-05-0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b="6483"/>
        <a:stretch>
          <a:fillRect/>
        </a:stretch>
      </xdr:blipFill>
      <xdr:spPr>
        <a:xfrm rot="16200000">
          <a:off x="9018905" y="7658735"/>
          <a:ext cx="2824480" cy="4738370"/>
        </a:xfrm>
        <a:prstGeom prst="rect">
          <a:avLst/>
        </a:prstGeom>
      </xdr:spPr>
    </xdr:pic>
    <xdr:clientData/>
  </xdr:twoCellAnchor>
  <xdr:twoCellAnchor editAs="oneCell">
    <xdr:from>
      <xdr:col>5</xdr:col>
      <xdr:colOff>47942</xdr:colOff>
      <xdr:row>11</xdr:row>
      <xdr:rowOff>26987</xdr:rowOff>
    </xdr:from>
    <xdr:to>
      <xdr:col>6</xdr:col>
      <xdr:colOff>1927</xdr:colOff>
      <xdr:row>12</xdr:row>
      <xdr:rowOff>1315402</xdr:rowOff>
    </xdr:to>
    <xdr:pic>
      <xdr:nvPicPr>
        <xdr:cNvPr id="6" name="ID_17AE75BF4CFF46A780398570BE38D3B0" descr="PHOTO-2026-03-11-17-30-5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9119870" y="10462895"/>
          <a:ext cx="2621915" cy="4699000"/>
        </a:xfrm>
        <a:prstGeom prst="rect">
          <a:avLst/>
        </a:prstGeom>
      </xdr:spPr>
    </xdr:pic>
    <xdr:clientData/>
  </xdr:twoCellAnchor>
  <xdr:twoCellAnchor editAs="oneCell">
    <xdr:from>
      <xdr:col>5</xdr:col>
      <xdr:colOff>18406</xdr:colOff>
      <xdr:row>13</xdr:row>
      <xdr:rowOff>18406</xdr:rowOff>
    </xdr:from>
    <xdr:to>
      <xdr:col>5</xdr:col>
      <xdr:colOff>4483338</xdr:colOff>
      <xdr:row>13</xdr:row>
      <xdr:rowOff>3405072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D27C1D-73A7-6D53-3282-BAEF3A508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78261" y="14117247"/>
          <a:ext cx="4464932" cy="33866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2621296</xdr:colOff>
      <xdr:row>2</xdr:row>
      <xdr:rowOff>2070100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BF69B6-9ABF-B5D8-56B9-3BA1708F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6100" y="203200"/>
          <a:ext cx="2621296" cy="3632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35560</xdr:colOff>
      <xdr:row>1</xdr:row>
      <xdr:rowOff>47611</xdr:rowOff>
    </xdr:from>
    <xdr:to>
      <xdr:col>4</xdr:col>
      <xdr:colOff>2752</xdr:colOff>
      <xdr:row>2</xdr:row>
      <xdr:rowOff>1804670</xdr:rowOff>
    </xdr:to>
    <xdr:pic>
      <xdr:nvPicPr>
        <xdr:cNvPr id="6" name="ID_61421FE7A7294B89A3240C04C169DAB4" descr="PHOTO-2026-03-09-14-59-1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7098"/>
        <a:stretch>
          <a:fillRect/>
        </a:stretch>
      </xdr:blipFill>
      <xdr:spPr>
        <a:xfrm rot="16200000">
          <a:off x="4753207" y="-300143"/>
          <a:ext cx="3614263" cy="4965256"/>
        </a:xfrm>
        <a:prstGeom prst="rect">
          <a:avLst/>
        </a:prstGeom>
      </xdr:spPr>
    </xdr:pic>
    <xdr:clientData/>
  </xdr:twoCellAnchor>
  <xdr:twoCellAnchor editAs="oneCell">
    <xdr:from>
      <xdr:col>3</xdr:col>
      <xdr:colOff>13656</xdr:colOff>
      <xdr:row>3</xdr:row>
      <xdr:rowOff>13656</xdr:rowOff>
    </xdr:from>
    <xdr:to>
      <xdr:col>4</xdr:col>
      <xdr:colOff>2731</xdr:colOff>
      <xdr:row>3</xdr:row>
      <xdr:rowOff>3413978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2F7FAF-54CF-A67E-8E77-A47B2C7ED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9570" y="4165054"/>
          <a:ext cx="4987139" cy="3400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zoomScale="93" zoomScaleNormal="70" workbookViewId="0">
      <pane ySplit="1" topLeftCell="A2" activePane="bottomLeft" state="frozen"/>
      <selection pane="bottomLeft" activeCell="D18" sqref="D18"/>
    </sheetView>
  </sheetViews>
  <sheetFormatPr baseColWidth="10" defaultColWidth="18" defaultRowHeight="19" x14ac:dyDescent="0.25"/>
  <cols>
    <col min="1" max="1" width="17.5" style="67"/>
    <col min="2" max="2" width="13.5" style="67" customWidth="1"/>
    <col min="3" max="3" width="36" style="68" customWidth="1"/>
    <col min="4" max="4" width="21.33203125" style="67" customWidth="1"/>
    <col min="5" max="5" width="33.33203125" style="68" customWidth="1"/>
    <col min="6" max="6" width="17.33203125" style="68" customWidth="1"/>
    <col min="7" max="8" width="20.83203125" style="68" customWidth="1"/>
    <col min="9" max="9" width="16.1640625" style="68" customWidth="1"/>
    <col min="10" max="10" width="15" style="68"/>
    <col min="11" max="16384" width="18" style="68"/>
  </cols>
  <sheetData>
    <row r="1" spans="1:9" s="66" customFormat="1" x14ac:dyDescent="0.2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G1" s="85" t="s">
        <v>6</v>
      </c>
      <c r="H1" s="85" t="s">
        <v>7</v>
      </c>
      <c r="I1" s="162">
        <f>H12</f>
        <v>6815000</v>
      </c>
    </row>
    <row r="2" spans="1:9" s="66" customFormat="1" ht="283" customHeight="1" x14ac:dyDescent="0.2">
      <c r="A2" s="95">
        <v>46109</v>
      </c>
      <c r="B2" s="96">
        <v>4106</v>
      </c>
      <c r="C2" s="87" t="s">
        <v>43</v>
      </c>
      <c r="D2" s="158">
        <v>50</v>
      </c>
      <c r="E2" s="88"/>
      <c r="F2" s="89">
        <v>14500</v>
      </c>
      <c r="G2" s="89">
        <f t="shared" ref="G2:G11" si="0">SUM(D2*F2)</f>
        <v>725000</v>
      </c>
      <c r="H2" s="89">
        <f>SUM(G2)</f>
        <v>725000</v>
      </c>
    </row>
    <row r="3" spans="1:9" s="66" customFormat="1" ht="56" customHeight="1" x14ac:dyDescent="0.2">
      <c r="A3" s="149">
        <v>46109</v>
      </c>
      <c r="B3" s="152">
        <v>4109</v>
      </c>
      <c r="C3" s="87" t="s">
        <v>44</v>
      </c>
      <c r="D3" s="158">
        <v>1200</v>
      </c>
      <c r="E3" s="159"/>
      <c r="F3" s="89">
        <f>G3/D3</f>
        <v>2400</v>
      </c>
      <c r="G3" s="89">
        <v>2880000</v>
      </c>
      <c r="H3" s="155">
        <f>SUM(G3:G7)</f>
        <v>6090000</v>
      </c>
    </row>
    <row r="4" spans="1:9" s="66" customFormat="1" ht="56" customHeight="1" x14ac:dyDescent="0.2">
      <c r="A4" s="150"/>
      <c r="B4" s="153"/>
      <c r="C4" s="87" t="s">
        <v>45</v>
      </c>
      <c r="D4" s="158">
        <v>400</v>
      </c>
      <c r="E4" s="160"/>
      <c r="F4" s="89">
        <f t="shared" ref="F4:F11" si="1">G4/D4</f>
        <v>2200</v>
      </c>
      <c r="G4" s="89">
        <v>880000</v>
      </c>
      <c r="H4" s="156"/>
    </row>
    <row r="5" spans="1:9" s="66" customFormat="1" ht="56" customHeight="1" x14ac:dyDescent="0.2">
      <c r="A5" s="150"/>
      <c r="B5" s="153"/>
      <c r="C5" s="86" t="s">
        <v>43</v>
      </c>
      <c r="D5" s="96">
        <v>50</v>
      </c>
      <c r="E5" s="160"/>
      <c r="F5" s="89">
        <f t="shared" si="1"/>
        <v>14500</v>
      </c>
      <c r="G5" s="89">
        <v>725000</v>
      </c>
      <c r="H5" s="156"/>
    </row>
    <row r="6" spans="1:9" s="66" customFormat="1" ht="56" customHeight="1" x14ac:dyDescent="0.2">
      <c r="A6" s="150"/>
      <c r="B6" s="153"/>
      <c r="C6" s="86" t="s">
        <v>15</v>
      </c>
      <c r="D6" s="96">
        <v>8000</v>
      </c>
      <c r="E6" s="160"/>
      <c r="F6" s="89">
        <f t="shared" si="1"/>
        <v>155</v>
      </c>
      <c r="G6" s="89">
        <v>1240000</v>
      </c>
      <c r="H6" s="156"/>
    </row>
    <row r="7" spans="1:9" s="66" customFormat="1" ht="56" customHeight="1" x14ac:dyDescent="0.2">
      <c r="A7" s="151"/>
      <c r="B7" s="154"/>
      <c r="C7" s="86" t="s">
        <v>46</v>
      </c>
      <c r="D7" s="96">
        <v>10</v>
      </c>
      <c r="E7" s="161"/>
      <c r="F7" s="89">
        <f t="shared" si="1"/>
        <v>36500</v>
      </c>
      <c r="G7" s="89">
        <v>365000</v>
      </c>
      <c r="H7" s="157"/>
    </row>
    <row r="8" spans="1:9" s="66" customFormat="1" x14ac:dyDescent="0.2">
      <c r="A8" s="95"/>
      <c r="B8" s="96"/>
      <c r="C8" s="86"/>
      <c r="D8" s="96"/>
      <c r="E8" s="88"/>
      <c r="F8" s="89"/>
      <c r="G8" s="89">
        <f t="shared" si="0"/>
        <v>0</v>
      </c>
      <c r="H8" s="89"/>
    </row>
    <row r="9" spans="1:9" s="66" customFormat="1" x14ac:dyDescent="0.2">
      <c r="A9" s="95"/>
      <c r="B9" s="96"/>
      <c r="C9" s="86"/>
      <c r="D9" s="96"/>
      <c r="E9" s="88"/>
      <c r="F9" s="89"/>
      <c r="G9" s="89">
        <f t="shared" si="0"/>
        <v>0</v>
      </c>
      <c r="H9" s="89"/>
    </row>
    <row r="10" spans="1:9" s="66" customFormat="1" x14ac:dyDescent="0.2">
      <c r="A10" s="95"/>
      <c r="B10" s="96"/>
      <c r="C10" s="86"/>
      <c r="D10" s="96"/>
      <c r="E10" s="88"/>
      <c r="F10" s="89"/>
      <c r="G10" s="89">
        <f t="shared" si="0"/>
        <v>0</v>
      </c>
      <c r="H10" s="89"/>
    </row>
    <row r="11" spans="1:9" s="66" customFormat="1" x14ac:dyDescent="0.2">
      <c r="A11" s="95"/>
      <c r="B11" s="96"/>
      <c r="C11" s="86"/>
      <c r="D11" s="96"/>
      <c r="E11" s="88"/>
      <c r="F11" s="89"/>
      <c r="G11" s="89">
        <f t="shared" si="0"/>
        <v>0</v>
      </c>
      <c r="H11" s="89"/>
    </row>
    <row r="12" spans="1:9" s="66" customFormat="1" x14ac:dyDescent="0.2">
      <c r="A12" s="97" t="s">
        <v>8</v>
      </c>
      <c r="B12" s="98"/>
      <c r="C12" s="98"/>
      <c r="D12" s="98"/>
      <c r="E12" s="98"/>
      <c r="F12" s="98"/>
      <c r="G12" s="99"/>
      <c r="H12" s="90">
        <f>SUM(H2:H11)</f>
        <v>6815000</v>
      </c>
    </row>
  </sheetData>
  <mergeCells count="5">
    <mergeCell ref="A12:G12"/>
    <mergeCell ref="A3:A7"/>
    <mergeCell ref="B3:B7"/>
    <mergeCell ref="H3:H7"/>
    <mergeCell ref="E3:E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9"/>
  <sheetViews>
    <sheetView topLeftCell="B1" zoomScale="89" zoomScaleNormal="69" workbookViewId="0">
      <pane xSplit="3" ySplit="1" topLeftCell="F6" activePane="bottomRight" state="frozen"/>
      <selection pane="topRight"/>
      <selection pane="bottomLeft"/>
      <selection pane="bottomRight" activeCell="I14" sqref="I14"/>
    </sheetView>
  </sheetViews>
  <sheetFormatPr baseColWidth="10" defaultColWidth="9.1640625" defaultRowHeight="19" x14ac:dyDescent="0.25"/>
  <cols>
    <col min="1" max="1" width="19.83203125" style="67"/>
    <col min="2" max="2" width="16.33203125" style="67" bestFit="1" customWidth="1"/>
    <col min="3" max="3" width="24.5" style="67" customWidth="1"/>
    <col min="4" max="4" width="27.6640625" style="68" customWidth="1"/>
    <col min="5" max="5" width="5.6640625" style="67" bestFit="1" customWidth="1"/>
    <col min="6" max="6" width="59" style="68" customWidth="1"/>
    <col min="7" max="7" width="14" style="69" bestFit="1" customWidth="1"/>
    <col min="8" max="8" width="18" style="69" customWidth="1"/>
    <col min="9" max="9" width="20.1640625" style="69" customWidth="1"/>
    <col min="10" max="10" width="17.83203125" style="68" bestFit="1" customWidth="1"/>
    <col min="11" max="16384" width="9.1640625" style="68"/>
  </cols>
  <sheetData>
    <row r="1" spans="1:10" s="66" customFormat="1" ht="21" x14ac:dyDescent="0.2">
      <c r="A1" s="70" t="s">
        <v>0</v>
      </c>
      <c r="B1" s="70" t="s">
        <v>0</v>
      </c>
      <c r="C1" s="70" t="s">
        <v>1</v>
      </c>
      <c r="D1" s="70" t="s">
        <v>2</v>
      </c>
      <c r="E1" s="70" t="s">
        <v>29</v>
      </c>
      <c r="F1" s="70" t="s">
        <v>4</v>
      </c>
      <c r="G1" s="79" t="s">
        <v>5</v>
      </c>
      <c r="H1" s="79" t="s">
        <v>6</v>
      </c>
      <c r="I1" s="79" t="s">
        <v>7</v>
      </c>
      <c r="J1" s="80">
        <f>I19</f>
        <v>8839000</v>
      </c>
    </row>
    <row r="2" spans="1:10" s="66" customFormat="1" ht="213.25" customHeight="1" x14ac:dyDescent="0.2">
      <c r="A2" s="71">
        <v>46083</v>
      </c>
      <c r="B2" s="72">
        <v>46083</v>
      </c>
      <c r="C2" s="20" t="s">
        <v>9</v>
      </c>
      <c r="D2" s="73" t="s">
        <v>10</v>
      </c>
      <c r="E2" s="19">
        <v>10</v>
      </c>
      <c r="F2" s="76"/>
      <c r="G2" s="80">
        <v>38000</v>
      </c>
      <c r="H2" s="80">
        <f>E2*G2</f>
        <v>380000</v>
      </c>
      <c r="I2" s="80">
        <f>SUM(H2)</f>
        <v>380000</v>
      </c>
    </row>
    <row r="3" spans="1:10" s="66" customFormat="1" ht="100" customHeight="1" x14ac:dyDescent="0.2">
      <c r="A3" s="71"/>
      <c r="B3" s="107">
        <v>46085</v>
      </c>
      <c r="C3" s="110" t="s">
        <v>11</v>
      </c>
      <c r="D3" s="73" t="s">
        <v>12</v>
      </c>
      <c r="E3" s="19">
        <v>20</v>
      </c>
      <c r="F3" s="110"/>
      <c r="G3" s="80">
        <v>95000</v>
      </c>
      <c r="H3" s="80">
        <f>E3*G3</f>
        <v>1900000</v>
      </c>
      <c r="I3" s="100">
        <f>SUM(H3:H4)</f>
        <v>5500000</v>
      </c>
    </row>
    <row r="4" spans="1:10" s="66" customFormat="1" ht="100" customHeight="1" x14ac:dyDescent="0.2">
      <c r="A4" s="74"/>
      <c r="B4" s="108"/>
      <c r="C4" s="111"/>
      <c r="D4" s="76" t="s">
        <v>13</v>
      </c>
      <c r="E4" s="20">
        <v>60</v>
      </c>
      <c r="F4" s="111"/>
      <c r="G4" s="80">
        <v>60000</v>
      </c>
      <c r="H4" s="80">
        <f t="shared" ref="H4:H18" si="0">E4*G4</f>
        <v>3600000</v>
      </c>
      <c r="I4" s="101"/>
    </row>
    <row r="5" spans="1:10" s="66" customFormat="1" ht="242" customHeight="1" x14ac:dyDescent="0.2">
      <c r="A5" s="74"/>
      <c r="B5" s="72">
        <v>46090</v>
      </c>
      <c r="C5" s="20" t="s">
        <v>14</v>
      </c>
      <c r="D5" s="73" t="s">
        <v>15</v>
      </c>
      <c r="E5" s="20">
        <v>30</v>
      </c>
      <c r="F5" s="81"/>
      <c r="G5" s="80">
        <v>25000</v>
      </c>
      <c r="H5" s="80">
        <f t="shared" si="0"/>
        <v>750000</v>
      </c>
      <c r="I5" s="80">
        <f>SUM(H5)</f>
        <v>750000</v>
      </c>
    </row>
    <row r="6" spans="1:10" s="66" customFormat="1" ht="38" customHeight="1" x14ac:dyDescent="0.2">
      <c r="A6" s="74"/>
      <c r="B6" s="107">
        <v>46091</v>
      </c>
      <c r="C6" s="110" t="s">
        <v>16</v>
      </c>
      <c r="D6" s="73" t="s">
        <v>17</v>
      </c>
      <c r="E6" s="20">
        <v>9</v>
      </c>
      <c r="F6" s="113"/>
      <c r="G6" s="80">
        <v>50000</v>
      </c>
      <c r="H6" s="80">
        <f t="shared" si="0"/>
        <v>450000</v>
      </c>
      <c r="I6" s="102">
        <f>SUM(H6:H11)</f>
        <v>1039000</v>
      </c>
    </row>
    <row r="7" spans="1:10" s="66" customFormat="1" ht="38" customHeight="1" x14ac:dyDescent="0.2">
      <c r="A7" s="74"/>
      <c r="B7" s="109"/>
      <c r="C7" s="112"/>
      <c r="D7" s="73" t="s">
        <v>18</v>
      </c>
      <c r="E7" s="20">
        <v>3</v>
      </c>
      <c r="F7" s="114"/>
      <c r="G7" s="80">
        <v>38000</v>
      </c>
      <c r="H7" s="80">
        <f t="shared" si="0"/>
        <v>114000</v>
      </c>
      <c r="I7" s="103"/>
    </row>
    <row r="8" spans="1:10" s="66" customFormat="1" ht="38" customHeight="1" x14ac:dyDescent="0.2">
      <c r="A8" s="74"/>
      <c r="B8" s="109"/>
      <c r="C8" s="112"/>
      <c r="D8" s="73" t="s">
        <v>19</v>
      </c>
      <c r="E8" s="20">
        <v>3</v>
      </c>
      <c r="F8" s="114"/>
      <c r="G8" s="80">
        <v>35000</v>
      </c>
      <c r="H8" s="80">
        <f t="shared" si="0"/>
        <v>105000</v>
      </c>
      <c r="I8" s="103"/>
    </row>
    <row r="9" spans="1:10" s="66" customFormat="1" ht="38" customHeight="1" x14ac:dyDescent="0.2">
      <c r="A9" s="74"/>
      <c r="B9" s="109"/>
      <c r="C9" s="112"/>
      <c r="D9" s="73" t="s">
        <v>20</v>
      </c>
      <c r="E9" s="20">
        <v>10</v>
      </c>
      <c r="F9" s="114"/>
      <c r="G9" s="80">
        <v>23000</v>
      </c>
      <c r="H9" s="80">
        <f t="shared" si="0"/>
        <v>230000</v>
      </c>
      <c r="I9" s="103"/>
    </row>
    <row r="10" spans="1:10" s="66" customFormat="1" ht="38" customHeight="1" x14ac:dyDescent="0.2">
      <c r="A10" s="74"/>
      <c r="B10" s="109"/>
      <c r="C10" s="112"/>
      <c r="D10" s="73" t="s">
        <v>21</v>
      </c>
      <c r="E10" s="20">
        <v>5</v>
      </c>
      <c r="F10" s="114"/>
      <c r="G10" s="80">
        <v>13000</v>
      </c>
      <c r="H10" s="80">
        <f t="shared" si="0"/>
        <v>65000</v>
      </c>
      <c r="I10" s="103"/>
    </row>
    <row r="11" spans="1:10" s="66" customFormat="1" ht="38" customHeight="1" x14ac:dyDescent="0.2">
      <c r="A11" s="74"/>
      <c r="B11" s="108"/>
      <c r="C11" s="111"/>
      <c r="D11" s="73" t="s">
        <v>22</v>
      </c>
      <c r="E11" s="20">
        <v>3</v>
      </c>
      <c r="F11" s="115"/>
      <c r="G11" s="80">
        <v>25000</v>
      </c>
      <c r="H11" s="80">
        <f t="shared" si="0"/>
        <v>75000</v>
      </c>
      <c r="I11" s="104"/>
    </row>
    <row r="12" spans="1:10" s="66" customFormat="1" ht="105" customHeight="1" x14ac:dyDescent="0.2">
      <c r="A12" s="74"/>
      <c r="B12" s="107">
        <v>46092</v>
      </c>
      <c r="C12" s="110" t="s">
        <v>23</v>
      </c>
      <c r="D12" s="73" t="s">
        <v>22</v>
      </c>
      <c r="E12" s="20">
        <v>2</v>
      </c>
      <c r="F12" s="113"/>
      <c r="G12" s="80">
        <v>25000</v>
      </c>
      <c r="H12" s="80">
        <f t="shared" si="0"/>
        <v>50000</v>
      </c>
      <c r="I12" s="102">
        <f>SUM(H12:H13)</f>
        <v>620000</v>
      </c>
    </row>
    <row r="13" spans="1:10" s="66" customFormat="1" ht="105" customHeight="1" x14ac:dyDescent="0.2">
      <c r="A13" s="74"/>
      <c r="B13" s="108"/>
      <c r="C13" s="111"/>
      <c r="D13" s="73" t="s">
        <v>24</v>
      </c>
      <c r="E13" s="20">
        <v>6</v>
      </c>
      <c r="F13" s="115"/>
      <c r="G13" s="80">
        <v>95000</v>
      </c>
      <c r="H13" s="80">
        <f t="shared" si="0"/>
        <v>570000</v>
      </c>
      <c r="I13" s="104"/>
    </row>
    <row r="14" spans="1:10" s="66" customFormat="1" ht="270" customHeight="1" x14ac:dyDescent="0.2">
      <c r="A14" s="74"/>
      <c r="B14" s="72">
        <v>46104</v>
      </c>
      <c r="C14" s="20">
        <v>706</v>
      </c>
      <c r="D14" s="73" t="s">
        <v>41</v>
      </c>
      <c r="E14" s="20">
        <v>10</v>
      </c>
      <c r="F14" s="81"/>
      <c r="G14" s="80">
        <v>55000</v>
      </c>
      <c r="H14" s="80">
        <f t="shared" si="0"/>
        <v>550000</v>
      </c>
      <c r="I14" s="80">
        <f>SUM(H14)</f>
        <v>550000</v>
      </c>
    </row>
    <row r="15" spans="1:10" s="66" customFormat="1" ht="21" x14ac:dyDescent="0.2">
      <c r="A15" s="77"/>
      <c r="B15" s="21"/>
      <c r="C15" s="75"/>
      <c r="D15" s="78"/>
      <c r="E15" s="20"/>
      <c r="F15" s="83"/>
      <c r="G15" s="80"/>
      <c r="H15" s="80">
        <f t="shared" si="0"/>
        <v>0</v>
      </c>
      <c r="I15" s="80"/>
    </row>
    <row r="16" spans="1:10" s="66" customFormat="1" ht="21" x14ac:dyDescent="0.2">
      <c r="A16" s="77"/>
      <c r="B16" s="21"/>
      <c r="C16" s="75"/>
      <c r="D16" s="78"/>
      <c r="E16" s="20"/>
      <c r="F16" s="83"/>
      <c r="G16" s="80"/>
      <c r="H16" s="80">
        <f t="shared" si="0"/>
        <v>0</v>
      </c>
      <c r="I16" s="80"/>
    </row>
    <row r="17" spans="1:9" s="66" customFormat="1" ht="21" x14ac:dyDescent="0.2">
      <c r="A17" s="77"/>
      <c r="B17" s="21"/>
      <c r="C17" s="75"/>
      <c r="D17" s="78"/>
      <c r="E17" s="20"/>
      <c r="F17" s="83"/>
      <c r="G17" s="80"/>
      <c r="H17" s="80">
        <f t="shared" si="0"/>
        <v>0</v>
      </c>
      <c r="I17" s="80"/>
    </row>
    <row r="18" spans="1:9" s="66" customFormat="1" ht="21" x14ac:dyDescent="0.2">
      <c r="A18" s="77"/>
      <c r="B18" s="21"/>
      <c r="C18" s="75"/>
      <c r="D18" s="78"/>
      <c r="E18" s="20"/>
      <c r="F18" s="82"/>
      <c r="G18" s="80"/>
      <c r="H18" s="80">
        <f t="shared" si="0"/>
        <v>0</v>
      </c>
      <c r="I18" s="80"/>
    </row>
    <row r="19" spans="1:9" s="66" customFormat="1" ht="21" x14ac:dyDescent="0.2">
      <c r="A19" s="105"/>
      <c r="B19" s="105"/>
      <c r="C19" s="105"/>
      <c r="D19" s="106"/>
      <c r="E19" s="105"/>
      <c r="F19" s="105"/>
      <c r="G19" s="80"/>
      <c r="H19" s="84"/>
      <c r="I19" s="80">
        <f>SUM(I2:I18)</f>
        <v>8839000</v>
      </c>
    </row>
  </sheetData>
  <mergeCells count="13">
    <mergeCell ref="I3:I4"/>
    <mergeCell ref="I6:I11"/>
    <mergeCell ref="I12:I13"/>
    <mergeCell ref="A19:F19"/>
    <mergeCell ref="B3:B4"/>
    <mergeCell ref="B6:B11"/>
    <mergeCell ref="B12:B13"/>
    <mergeCell ref="C3:C4"/>
    <mergeCell ref="C6:C11"/>
    <mergeCell ref="C12:C13"/>
    <mergeCell ref="F3:F4"/>
    <mergeCell ref="F6:F11"/>
    <mergeCell ref="F12:F1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3"/>
  <sheetViews>
    <sheetView topLeftCell="B1" workbookViewId="0">
      <pane ySplit="1" topLeftCell="A3" activePane="bottomLeft" state="frozen"/>
      <selection pane="bottomLeft" activeCell="E8" sqref="E8"/>
    </sheetView>
  </sheetViews>
  <sheetFormatPr baseColWidth="10" defaultColWidth="9.1640625" defaultRowHeight="15" x14ac:dyDescent="0.2"/>
  <cols>
    <col min="1" max="1" width="11.6640625" customWidth="1"/>
    <col min="2" max="2" width="22.1640625" style="1" customWidth="1"/>
    <col min="3" max="3" width="22.5" customWidth="1"/>
    <col min="4" max="4" width="17.5" customWidth="1"/>
    <col min="5" max="5" width="34.5" customWidth="1"/>
    <col min="6" max="6" width="19.5" customWidth="1"/>
    <col min="7" max="7" width="17.33203125" customWidth="1"/>
    <col min="9" max="9" width="13"/>
  </cols>
  <sheetData>
    <row r="1" spans="1:9" ht="16" customHeight="1" x14ac:dyDescent="0.2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5" t="s">
        <v>7</v>
      </c>
      <c r="H1" s="91">
        <f>E13</f>
        <v>808447.14720000001</v>
      </c>
    </row>
    <row r="2" spans="1:9" ht="123.5" customHeight="1" x14ac:dyDescent="0.2">
      <c r="A2" s="128">
        <v>46106</v>
      </c>
      <c r="B2" s="129" t="s">
        <v>42</v>
      </c>
      <c r="C2" s="131" t="s">
        <v>25</v>
      </c>
      <c r="D2" s="133">
        <v>120</v>
      </c>
      <c r="E2" s="124"/>
      <c r="F2" s="125">
        <v>6063.96</v>
      </c>
      <c r="G2" s="127">
        <f>SUM(D2*F2)</f>
        <v>727675.2</v>
      </c>
    </row>
    <row r="3" spans="1:9" ht="165" customHeight="1" x14ac:dyDescent="0.2">
      <c r="A3" s="128"/>
      <c r="B3" s="130"/>
      <c r="C3" s="132"/>
      <c r="D3" s="134"/>
      <c r="E3" s="124"/>
      <c r="F3" s="126"/>
      <c r="G3" s="127"/>
    </row>
    <row r="4" spans="1:9" x14ac:dyDescent="0.2">
      <c r="A4" s="128"/>
      <c r="B4" s="122" t="s">
        <v>26</v>
      </c>
      <c r="C4" s="122"/>
      <c r="D4" s="51"/>
      <c r="E4" s="51"/>
      <c r="F4" s="57"/>
      <c r="G4" s="58">
        <f>SUM(G2:G3)</f>
        <v>727675.2</v>
      </c>
      <c r="I4" s="65"/>
    </row>
    <row r="5" spans="1:9" x14ac:dyDescent="0.2">
      <c r="A5" s="128"/>
      <c r="B5" s="122" t="s">
        <v>27</v>
      </c>
      <c r="C5" s="122"/>
      <c r="D5" s="51"/>
      <c r="E5" s="51"/>
      <c r="F5" s="57"/>
      <c r="G5" s="58">
        <f>G4*11%</f>
        <v>80044.271999999997</v>
      </c>
      <c r="I5" s="65"/>
    </row>
    <row r="6" spans="1:9" x14ac:dyDescent="0.2">
      <c r="A6" s="128"/>
      <c r="B6" s="122" t="s">
        <v>28</v>
      </c>
      <c r="C6" s="122"/>
      <c r="D6" s="51"/>
      <c r="E6" s="51"/>
      <c r="F6" s="57"/>
      <c r="G6" s="58">
        <f>((G4*100)/111)*0.111%</f>
        <v>727.67520000000002</v>
      </c>
    </row>
    <row r="7" spans="1:9" x14ac:dyDescent="0.2">
      <c r="A7" s="128"/>
      <c r="B7" s="122" t="s">
        <v>7</v>
      </c>
      <c r="C7" s="122"/>
      <c r="D7" s="51"/>
      <c r="E7" s="59"/>
      <c r="F7" s="60"/>
      <c r="G7" s="58">
        <f>SUM(G4:G6)</f>
        <v>808447.14720000001</v>
      </c>
    </row>
    <row r="8" spans="1:9" ht="318.5" customHeight="1" x14ac:dyDescent="0.2">
      <c r="A8" s="128"/>
      <c r="B8" s="52"/>
      <c r="C8" s="53"/>
      <c r="D8" s="54"/>
      <c r="E8" s="61"/>
      <c r="F8" s="62"/>
      <c r="G8" s="56">
        <f>F8*D8</f>
        <v>0</v>
      </c>
    </row>
    <row r="9" spans="1:9" x14ac:dyDescent="0.2">
      <c r="A9" s="128"/>
      <c r="B9" s="123" t="s">
        <v>26</v>
      </c>
      <c r="C9" s="122"/>
      <c r="D9" s="51"/>
      <c r="E9" s="63"/>
      <c r="F9" s="57"/>
      <c r="G9" s="58">
        <f>SUM(G8:G8)</f>
        <v>0</v>
      </c>
    </row>
    <row r="10" spans="1:9" x14ac:dyDescent="0.2">
      <c r="A10" s="128"/>
      <c r="B10" s="135" t="s">
        <v>27</v>
      </c>
      <c r="C10" s="123"/>
      <c r="D10" s="51"/>
      <c r="E10" s="63"/>
      <c r="F10" s="57"/>
      <c r="G10" s="58">
        <f>G9*11%</f>
        <v>0</v>
      </c>
    </row>
    <row r="11" spans="1:9" x14ac:dyDescent="0.2">
      <c r="A11" s="128"/>
      <c r="B11" s="123" t="s">
        <v>28</v>
      </c>
      <c r="C11" s="122"/>
      <c r="D11" s="51"/>
      <c r="E11" s="63"/>
      <c r="F11" s="57"/>
      <c r="G11" s="58">
        <f>((G9*100)/111)*0.111%</f>
        <v>0</v>
      </c>
    </row>
    <row r="12" spans="1:9" x14ac:dyDescent="0.2">
      <c r="A12" s="128"/>
      <c r="B12" s="136" t="s">
        <v>7</v>
      </c>
      <c r="C12" s="137"/>
      <c r="D12" s="51"/>
      <c r="E12" s="59"/>
      <c r="F12" s="64"/>
      <c r="G12" s="58">
        <f>SUM(G9:G11)</f>
        <v>0</v>
      </c>
    </row>
    <row r="13" spans="1:9" x14ac:dyDescent="0.2">
      <c r="A13" s="116" t="s">
        <v>8</v>
      </c>
      <c r="B13" s="117"/>
      <c r="C13" s="117"/>
      <c r="D13" s="118"/>
      <c r="E13" s="119">
        <f>SUM(G7,G12)</f>
        <v>808447.14720000001</v>
      </c>
      <c r="F13" s="120"/>
      <c r="G13" s="121"/>
    </row>
  </sheetData>
  <mergeCells count="18">
    <mergeCell ref="E2:E3"/>
    <mergeCell ref="F2:F3"/>
    <mergeCell ref="G2:G3"/>
    <mergeCell ref="A2:A7"/>
    <mergeCell ref="A8:A12"/>
    <mergeCell ref="B2:B3"/>
    <mergeCell ref="C2:C3"/>
    <mergeCell ref="D2:D3"/>
    <mergeCell ref="B10:C10"/>
    <mergeCell ref="B11:C11"/>
    <mergeCell ref="B12:C12"/>
    <mergeCell ref="A13:D13"/>
    <mergeCell ref="E13:G13"/>
    <mergeCell ref="B4:C4"/>
    <mergeCell ref="B5:C5"/>
    <mergeCell ref="B6:C6"/>
    <mergeCell ref="B7:C7"/>
    <mergeCell ref="B9:C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28"/>
  <sheetViews>
    <sheetView tabSelected="1" zoomScaleNormal="70" workbookViewId="0">
      <pane ySplit="1" topLeftCell="A25" activePane="bottomLeft" state="frozen"/>
      <selection pane="bottomLeft" activeCell="I27" sqref="I27"/>
    </sheetView>
  </sheetViews>
  <sheetFormatPr baseColWidth="10" defaultColWidth="9.1640625" defaultRowHeight="15" x14ac:dyDescent="0.2"/>
  <cols>
    <col min="1" max="1" width="10.5" style="12" customWidth="1"/>
    <col min="2" max="2" width="12.6640625" style="12" customWidth="1"/>
    <col min="3" max="3" width="18.83203125" style="12" customWidth="1"/>
    <col min="4" max="4" width="12.33203125" style="40" customWidth="1"/>
    <col min="5" max="5" width="11" style="12" bestFit="1" customWidth="1"/>
    <col min="6" max="16384" width="9.1640625" style="12"/>
  </cols>
  <sheetData>
    <row r="1" spans="1:5" s="39" customFormat="1" ht="19" customHeight="1" x14ac:dyDescent="0.2">
      <c r="A1" s="41" t="s">
        <v>0</v>
      </c>
      <c r="B1" s="41" t="s">
        <v>1</v>
      </c>
      <c r="C1" s="41" t="s">
        <v>7</v>
      </c>
      <c r="D1" s="42" t="s">
        <v>29</v>
      </c>
      <c r="E1" s="93">
        <f>D28</f>
        <v>944000</v>
      </c>
    </row>
    <row r="2" spans="1:5" ht="263.75" customHeight="1" x14ac:dyDescent="0.2">
      <c r="A2" s="43">
        <v>46082</v>
      </c>
      <c r="B2" s="44">
        <v>213</v>
      </c>
      <c r="C2" s="45">
        <v>72000</v>
      </c>
      <c r="D2" s="46">
        <f>C2/8000</f>
        <v>9</v>
      </c>
    </row>
    <row r="3" spans="1:5" ht="255" customHeight="1" x14ac:dyDescent="0.2">
      <c r="A3" s="43">
        <v>46083</v>
      </c>
      <c r="B3" s="44">
        <v>214</v>
      </c>
      <c r="C3" s="47">
        <v>40000</v>
      </c>
      <c r="D3" s="46">
        <f t="shared" ref="D3:D26" si="0">C3/8000</f>
        <v>5</v>
      </c>
    </row>
    <row r="4" spans="1:5" ht="250" customHeight="1" x14ac:dyDescent="0.2">
      <c r="A4" s="43">
        <v>46084</v>
      </c>
      <c r="B4" s="44">
        <v>215</v>
      </c>
      <c r="C4" s="47">
        <v>16000</v>
      </c>
      <c r="D4" s="46">
        <f t="shared" si="0"/>
        <v>2</v>
      </c>
    </row>
    <row r="5" spans="1:5" ht="256.25" customHeight="1" x14ac:dyDescent="0.2">
      <c r="A5" s="43">
        <v>46088</v>
      </c>
      <c r="B5" s="44">
        <v>216</v>
      </c>
      <c r="C5" s="47">
        <v>72000</v>
      </c>
      <c r="D5" s="46">
        <f t="shared" si="0"/>
        <v>9</v>
      </c>
    </row>
    <row r="6" spans="1:5" ht="253.75" customHeight="1" x14ac:dyDescent="0.2">
      <c r="A6" s="43">
        <v>46089</v>
      </c>
      <c r="B6" s="44">
        <v>217</v>
      </c>
      <c r="C6" s="47">
        <v>32000</v>
      </c>
      <c r="D6" s="46">
        <f t="shared" si="0"/>
        <v>4</v>
      </c>
    </row>
    <row r="7" spans="1:5" ht="255.25" customHeight="1" x14ac:dyDescent="0.2">
      <c r="A7" s="43">
        <v>46091</v>
      </c>
      <c r="B7" s="44">
        <v>218</v>
      </c>
      <c r="C7" s="47">
        <v>56000</v>
      </c>
      <c r="D7" s="46">
        <f t="shared" si="0"/>
        <v>7</v>
      </c>
    </row>
    <row r="8" spans="1:5" ht="267" customHeight="1" x14ac:dyDescent="0.2">
      <c r="A8" s="43">
        <v>46092</v>
      </c>
      <c r="B8" s="44">
        <v>219</v>
      </c>
      <c r="C8" s="47">
        <v>32000</v>
      </c>
      <c r="D8" s="46">
        <f t="shared" si="0"/>
        <v>4</v>
      </c>
    </row>
    <row r="9" spans="1:5" ht="262" customHeight="1" x14ac:dyDescent="0.2">
      <c r="A9" s="43">
        <v>46093</v>
      </c>
      <c r="B9" s="44">
        <v>220</v>
      </c>
      <c r="C9" s="47">
        <v>24000</v>
      </c>
      <c r="D9" s="46">
        <f t="shared" si="0"/>
        <v>3</v>
      </c>
    </row>
    <row r="10" spans="1:5" ht="262" customHeight="1" x14ac:dyDescent="0.2">
      <c r="A10" s="43">
        <v>46094</v>
      </c>
      <c r="B10" s="44">
        <v>221</v>
      </c>
      <c r="C10" s="47">
        <v>16000</v>
      </c>
      <c r="D10" s="46">
        <f t="shared" si="0"/>
        <v>2</v>
      </c>
    </row>
    <row r="11" spans="1:5" ht="270.75" customHeight="1" x14ac:dyDescent="0.2">
      <c r="A11" s="43">
        <v>46096</v>
      </c>
      <c r="B11" s="44">
        <v>222</v>
      </c>
      <c r="C11" s="47">
        <v>72000</v>
      </c>
      <c r="D11" s="46">
        <f t="shared" si="0"/>
        <v>9</v>
      </c>
    </row>
    <row r="12" spans="1:5" ht="261" customHeight="1" x14ac:dyDescent="0.2">
      <c r="A12" s="43">
        <v>46097</v>
      </c>
      <c r="B12" s="44">
        <v>223</v>
      </c>
      <c r="C12" s="47">
        <v>24000</v>
      </c>
      <c r="D12" s="46">
        <f t="shared" si="0"/>
        <v>3</v>
      </c>
    </row>
    <row r="13" spans="1:5" ht="257.25" customHeight="1" x14ac:dyDescent="0.2">
      <c r="A13" s="43">
        <v>46098</v>
      </c>
      <c r="B13" s="44">
        <v>224</v>
      </c>
      <c r="C13" s="47">
        <v>24000</v>
      </c>
      <c r="D13" s="46">
        <f t="shared" si="0"/>
        <v>3</v>
      </c>
    </row>
    <row r="14" spans="1:5" ht="263.5" customHeight="1" x14ac:dyDescent="0.2">
      <c r="A14" s="43">
        <v>46099</v>
      </c>
      <c r="B14" s="44">
        <v>225</v>
      </c>
      <c r="C14" s="47">
        <v>32000</v>
      </c>
      <c r="D14" s="46">
        <f t="shared" si="0"/>
        <v>4</v>
      </c>
    </row>
    <row r="15" spans="1:5" ht="270.25" customHeight="1" x14ac:dyDescent="0.2">
      <c r="A15" s="43">
        <v>46100</v>
      </c>
      <c r="B15" s="44">
        <v>226</v>
      </c>
      <c r="C15" s="47">
        <v>64000</v>
      </c>
      <c r="D15" s="46">
        <f t="shared" si="0"/>
        <v>8</v>
      </c>
    </row>
    <row r="16" spans="1:5" ht="261.75" customHeight="1" x14ac:dyDescent="0.2">
      <c r="A16" s="94">
        <v>46101</v>
      </c>
      <c r="B16" s="44">
        <v>227</v>
      </c>
      <c r="C16" s="47">
        <v>32000</v>
      </c>
      <c r="D16" s="46">
        <f t="shared" si="0"/>
        <v>4</v>
      </c>
    </row>
    <row r="17" spans="1:4" ht="260" customHeight="1" x14ac:dyDescent="0.2">
      <c r="A17" s="43">
        <v>46102</v>
      </c>
      <c r="B17" s="44">
        <v>228</v>
      </c>
      <c r="C17" s="47">
        <v>48000</v>
      </c>
      <c r="D17" s="46">
        <f t="shared" si="0"/>
        <v>6</v>
      </c>
    </row>
    <row r="18" spans="1:4" ht="290" customHeight="1" x14ac:dyDescent="0.2">
      <c r="A18" s="43">
        <v>46103</v>
      </c>
      <c r="B18" s="44">
        <v>229</v>
      </c>
      <c r="C18" s="47">
        <v>32000</v>
      </c>
      <c r="D18" s="46">
        <f t="shared" si="0"/>
        <v>4</v>
      </c>
    </row>
    <row r="19" spans="1:4" ht="200" customHeight="1" x14ac:dyDescent="0.2">
      <c r="A19" s="43">
        <v>46104</v>
      </c>
      <c r="B19" s="44">
        <v>230</v>
      </c>
      <c r="C19" s="47">
        <v>40000</v>
      </c>
      <c r="D19" s="46">
        <f t="shared" si="0"/>
        <v>5</v>
      </c>
    </row>
    <row r="20" spans="1:4" ht="200" customHeight="1" x14ac:dyDescent="0.2">
      <c r="A20" s="43">
        <v>46105</v>
      </c>
      <c r="B20" s="44">
        <v>231</v>
      </c>
      <c r="C20" s="45">
        <v>32000</v>
      </c>
      <c r="D20" s="46">
        <f t="shared" si="0"/>
        <v>4</v>
      </c>
    </row>
    <row r="21" spans="1:4" ht="200" customHeight="1" x14ac:dyDescent="0.2">
      <c r="A21" s="43">
        <v>46106</v>
      </c>
      <c r="B21" s="44">
        <v>232</v>
      </c>
      <c r="C21" s="45">
        <v>24000</v>
      </c>
      <c r="D21" s="46">
        <f t="shared" si="0"/>
        <v>3</v>
      </c>
    </row>
    <row r="22" spans="1:4" ht="200" customHeight="1" x14ac:dyDescent="0.2">
      <c r="A22" s="43">
        <v>46107</v>
      </c>
      <c r="B22" s="44">
        <v>233</v>
      </c>
      <c r="C22" s="45">
        <v>40000</v>
      </c>
      <c r="D22" s="46">
        <f t="shared" si="0"/>
        <v>5</v>
      </c>
    </row>
    <row r="23" spans="1:4" ht="200" customHeight="1" x14ac:dyDescent="0.2">
      <c r="A23" s="43">
        <v>46108</v>
      </c>
      <c r="B23" s="44">
        <v>234</v>
      </c>
      <c r="C23" s="45">
        <v>48000</v>
      </c>
      <c r="D23" s="46">
        <f t="shared" si="0"/>
        <v>6</v>
      </c>
    </row>
    <row r="24" spans="1:4" ht="200" customHeight="1" x14ac:dyDescent="0.2">
      <c r="A24" s="43">
        <v>46109</v>
      </c>
      <c r="B24" s="44">
        <v>235</v>
      </c>
      <c r="C24" s="45">
        <v>24000</v>
      </c>
      <c r="D24" s="46">
        <f t="shared" si="0"/>
        <v>3</v>
      </c>
    </row>
    <row r="25" spans="1:4" ht="200" customHeight="1" x14ac:dyDescent="0.2">
      <c r="A25" s="43">
        <v>46110</v>
      </c>
      <c r="B25" s="44">
        <v>236</v>
      </c>
      <c r="C25" s="45">
        <v>24000</v>
      </c>
      <c r="D25" s="46">
        <f t="shared" si="0"/>
        <v>3</v>
      </c>
    </row>
    <row r="26" spans="1:4" ht="200" customHeight="1" x14ac:dyDescent="0.2">
      <c r="A26" s="43">
        <v>30</v>
      </c>
      <c r="B26" s="44">
        <v>237</v>
      </c>
      <c r="C26" s="45">
        <v>24000</v>
      </c>
      <c r="D26" s="46">
        <f t="shared" si="0"/>
        <v>3</v>
      </c>
    </row>
    <row r="27" spans="1:4" ht="200" customHeight="1" x14ac:dyDescent="0.2">
      <c r="A27" s="43"/>
      <c r="B27" s="44"/>
      <c r="C27" s="45"/>
      <c r="D27" s="46"/>
    </row>
    <row r="28" spans="1:4" x14ac:dyDescent="0.2">
      <c r="A28" s="138"/>
      <c r="B28" s="139"/>
      <c r="C28" s="48"/>
      <c r="D28" s="49">
        <f>SUM(C:C)</f>
        <v>944000</v>
      </c>
    </row>
  </sheetData>
  <mergeCells count="1">
    <mergeCell ref="A28:B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7"/>
  <sheetViews>
    <sheetView zoomScale="93" zoomScaleNormal="45" workbookViewId="0">
      <pane xSplit="2" ySplit="1" topLeftCell="D2" activePane="bottomRight" state="frozen"/>
      <selection pane="topRight"/>
      <selection pane="bottomLeft"/>
      <selection pane="bottomRight" activeCell="A7" sqref="A7:D7"/>
    </sheetView>
  </sheetViews>
  <sheetFormatPr baseColWidth="10" defaultColWidth="9.1640625" defaultRowHeight="15" x14ac:dyDescent="0.2"/>
  <cols>
    <col min="1" max="1" width="18.5" style="13" bestFit="1" customWidth="1"/>
    <col min="2" max="2" width="27.5" style="12" customWidth="1"/>
    <col min="3" max="3" width="7.1640625" style="14" bestFit="1" customWidth="1"/>
    <col min="4" max="4" width="65.6640625" style="12" customWidth="1"/>
    <col min="5" max="5" width="17.6640625" style="15" bestFit="1" customWidth="1"/>
    <col min="6" max="7" width="17.1640625" style="15" bestFit="1" customWidth="1"/>
    <col min="8" max="8" width="22.83203125" style="12" bestFit="1" customWidth="1"/>
    <col min="9" max="16384" width="9.1640625" style="12"/>
  </cols>
  <sheetData>
    <row r="1" spans="1:8" s="11" customFormat="1" ht="26" x14ac:dyDescent="0.2">
      <c r="A1" s="16" t="s">
        <v>0</v>
      </c>
      <c r="B1" s="17" t="s">
        <v>30</v>
      </c>
      <c r="C1" s="17" t="s">
        <v>29</v>
      </c>
      <c r="D1" s="17" t="s">
        <v>4</v>
      </c>
      <c r="E1" s="32" t="s">
        <v>5</v>
      </c>
      <c r="F1" s="32" t="s">
        <v>6</v>
      </c>
      <c r="G1" s="163" t="s">
        <v>7</v>
      </c>
      <c r="H1" s="92">
        <f>E7</f>
        <v>810000</v>
      </c>
    </row>
    <row r="2" spans="1:8" ht="146" customHeight="1" x14ac:dyDescent="0.2">
      <c r="A2" s="107">
        <v>46089</v>
      </c>
      <c r="B2" s="18" t="s">
        <v>31</v>
      </c>
      <c r="C2" s="19">
        <v>10</v>
      </c>
      <c r="D2" s="146"/>
      <c r="E2" s="33">
        <v>55000</v>
      </c>
      <c r="F2" s="34">
        <f>C2*E2</f>
        <v>550000</v>
      </c>
      <c r="G2" s="164">
        <f>SUM(F2:F3)</f>
        <v>630000</v>
      </c>
    </row>
    <row r="3" spans="1:8" ht="146" customHeight="1" x14ac:dyDescent="0.2">
      <c r="A3" s="108"/>
      <c r="B3" s="22" t="s">
        <v>32</v>
      </c>
      <c r="C3" s="23">
        <v>1</v>
      </c>
      <c r="D3" s="146"/>
      <c r="E3" s="35">
        <v>80000</v>
      </c>
      <c r="F3" s="34">
        <f>C3*E3</f>
        <v>80000</v>
      </c>
      <c r="G3" s="165"/>
    </row>
    <row r="4" spans="1:8" ht="271" customHeight="1" x14ac:dyDescent="0.2">
      <c r="A4" s="24">
        <v>46109</v>
      </c>
      <c r="B4" s="25" t="s">
        <v>47</v>
      </c>
      <c r="C4" s="26">
        <v>3</v>
      </c>
      <c r="D4" s="27"/>
      <c r="E4" s="36">
        <v>60000</v>
      </c>
      <c r="F4" s="34">
        <f>C4*E4</f>
        <v>180000</v>
      </c>
      <c r="G4" s="37">
        <f>SUM(F4)</f>
        <v>180000</v>
      </c>
    </row>
    <row r="5" spans="1:8" ht="24" x14ac:dyDescent="0.2">
      <c r="A5" s="24"/>
      <c r="B5" s="28"/>
      <c r="C5" s="26"/>
      <c r="D5" s="27"/>
      <c r="E5" s="36"/>
      <c r="F5" s="34">
        <f>C5*E5</f>
        <v>0</v>
      </c>
      <c r="G5" s="38"/>
    </row>
    <row r="6" spans="1:8" ht="24" x14ac:dyDescent="0.2">
      <c r="A6" s="29"/>
      <c r="B6" s="30"/>
      <c r="C6" s="26"/>
      <c r="D6" s="31"/>
      <c r="E6" s="36"/>
      <c r="F6" s="34">
        <f>C6*E6</f>
        <v>0</v>
      </c>
      <c r="G6" s="38"/>
    </row>
    <row r="7" spans="1:8" ht="24" x14ac:dyDescent="0.2">
      <c r="A7" s="140" t="s">
        <v>8</v>
      </c>
      <c r="B7" s="141"/>
      <c r="C7" s="141"/>
      <c r="D7" s="142"/>
      <c r="E7" s="143">
        <f>SUM(G2:G6)</f>
        <v>810000</v>
      </c>
      <c r="F7" s="144"/>
      <c r="G7" s="145"/>
    </row>
  </sheetData>
  <mergeCells count="5">
    <mergeCell ref="A7:D7"/>
    <mergeCell ref="E7:G7"/>
    <mergeCell ref="A2:A3"/>
    <mergeCell ref="D2:D3"/>
    <mergeCell ref="G2:G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7"/>
  <sheetViews>
    <sheetView workbookViewId="0">
      <selection activeCell="B36" sqref="B36"/>
    </sheetView>
  </sheetViews>
  <sheetFormatPr baseColWidth="10" defaultColWidth="9.1640625" defaultRowHeight="15" x14ac:dyDescent="0.2"/>
  <cols>
    <col min="1" max="1" width="9.1640625" style="1"/>
    <col min="2" max="2" width="21.83203125" style="2" customWidth="1"/>
    <col min="3" max="3" width="28" customWidth="1"/>
  </cols>
  <sheetData>
    <row r="1" spans="1:3" ht="25" customHeight="1" x14ac:dyDescent="0.2">
      <c r="A1" s="3" t="s">
        <v>33</v>
      </c>
      <c r="B1" s="4" t="s">
        <v>34</v>
      </c>
      <c r="C1" s="5" t="s">
        <v>35</v>
      </c>
    </row>
    <row r="2" spans="1:3" x14ac:dyDescent="0.2">
      <c r="A2" s="6">
        <v>1</v>
      </c>
      <c r="B2" s="7" t="s">
        <v>36</v>
      </c>
      <c r="C2" s="8">
        <f>'Anugrah (Bag, Cup, Box)'!H12</f>
        <v>6815000</v>
      </c>
    </row>
    <row r="3" spans="1:3" x14ac:dyDescent="0.2">
      <c r="A3" s="6">
        <v>2</v>
      </c>
      <c r="B3" s="7" t="s">
        <v>37</v>
      </c>
      <c r="C3" s="8">
        <f>'UD Abdi Jaya (Bag, Cup, Box)'!I19</f>
        <v>8839000</v>
      </c>
    </row>
    <row r="4" spans="1:3" x14ac:dyDescent="0.2">
      <c r="A4" s="6">
        <v>3</v>
      </c>
      <c r="B4" s="7" t="s">
        <v>38</v>
      </c>
      <c r="C4" s="8">
        <f>'PT. SUPARMA JAYA TBK (Tissue)'!E13</f>
        <v>808447.14720000001</v>
      </c>
    </row>
    <row r="5" spans="1:3" x14ac:dyDescent="0.2">
      <c r="A5" s="6">
        <v>4</v>
      </c>
      <c r="B5" s="7" t="s">
        <v>39</v>
      </c>
      <c r="C5" s="9">
        <f>'Vickel Laundry'!D28</f>
        <v>944000</v>
      </c>
    </row>
    <row r="6" spans="1:3" x14ac:dyDescent="0.2">
      <c r="A6" s="6">
        <v>5</v>
      </c>
      <c r="B6" s="7" t="s">
        <v>40</v>
      </c>
      <c r="C6" s="9">
        <f>'Dishy Soap'!G7</f>
        <v>0</v>
      </c>
    </row>
    <row r="7" spans="1:3" x14ac:dyDescent="0.2">
      <c r="A7" s="147" t="s">
        <v>7</v>
      </c>
      <c r="B7" s="148"/>
      <c r="C7" s="10">
        <f>SUM(C2:C5)</f>
        <v>17406447.1472</v>
      </c>
    </row>
  </sheetData>
  <mergeCells count="1"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Anugrah (Bag, Cup, Box)</vt:lpstr>
      <vt:lpstr>UD Abdi Jaya (Bag, Cup, Box)</vt:lpstr>
      <vt:lpstr>PT. SUPARMA JAYA TBK (Tissue)</vt:lpstr>
      <vt:lpstr>Vickel Laundry</vt:lpstr>
      <vt:lpstr>Dishy Soap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2025-07-14T16:21:00Z</dcterms:created>
  <dcterms:modified xsi:type="dcterms:W3CDTF">2026-03-31T19:12:17Z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A29148F1284A4E108B88A706AF0A1D4B_12</vt:lpwstr>
  </property>
  <property fmtid="{D5CDD505-2E9C-101B-9397-08002B2CF9AE}" pid="3" name="KSOProductBuildVer">
    <vt:lpwstr>1033-12.1.23155.23155</vt:lpwstr>
  </property>
</Properties>
</file>