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3" activeTab="5"/>
  </bookViews>
  <sheets>
    <sheet name="BUK BUNGA (Groceries)" sheetId="15" r:id="rId1"/>
    <sheet name="SEDANA JAYA (Groceries)" sheetId="17" r:id="rId2"/>
    <sheet name="RAFI SEAFOOD (Seafood)" sheetId="4" r:id="rId3"/>
    <sheet name="MAMA RADA PRODUCTION (Dumpling)" sheetId="6" r:id="rId4"/>
    <sheet name="KSP (Chicken)" sheetId="18" r:id="rId5"/>
    <sheet name="SURYA CIPTA NIAGA BALI (Beef)" sheetId="7" r:id="rId6"/>
    <sheet name="BAYU AGNI MERTA (Gas)" sheetId="11" r:id="rId7"/>
    <sheet name="Joy Green (Mix Berry)" sheetId="24" r:id="rId8"/>
    <sheet name="CELEBRITY BAKERY (Bakery)" sheetId="23" r:id="rId9"/>
    <sheet name="Krop (Edible flower)" sheetId="25" r:id="rId10"/>
    <sheet name="Boiler (Dumplings&amp;Syrniki)" sheetId="26" r:id="rId11"/>
    <sheet name="Abdi Jaya (TKW, Vacuum Bag)" sheetId="27" r:id="rId12"/>
    <sheet name="Dishy Soap (Chemicals)" sheetId="28" r:id="rId13"/>
    <sheet name="Abiseka (Fresh Milk)" sheetId="30" r:id="rId14"/>
    <sheet name="TOTAL" sheetId="16" r:id="rId15"/>
  </sheets>
  <definedNames>
    <definedName name="_xlnm._FilterDatabase" localSheetId="0" hidden="1">'BUK BUNGA (Groceries)'!$A$1:$F$468</definedName>
    <definedName name="_xlnm._FilterDatabase" localSheetId="1" hidden="1">'SEDANA JAYA (Groceries)'!$A$1:$F$661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BC41213F5DF34C9FA380163A0DB01F5E" descr="WhatsApp Image 2025-11-04 at 13.53.29_69df78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4913630" y="18415"/>
          <a:ext cx="1894840" cy="2638425"/>
        </a:xfrm>
        <a:prstGeom prst="rect">
          <a:avLst/>
        </a:prstGeom>
      </xdr:spPr>
    </xdr:pic>
  </etc:cellImage>
  <etc:cellImage>
    <xdr:pic>
      <xdr:nvPicPr>
        <xdr:cNvPr id="4" name="ID_7BF01879F5304626B866F9D1EC0B9718" descr="WhatsApp Image 2025-11-04 at 16.19.15_3b354860"/>
        <xdr:cNvPicPr>
          <a:picLocks noChangeAspect="1"/>
        </xdr:cNvPicPr>
      </xdr:nvPicPr>
      <xdr:blipFill>
        <a:blip r:embed="rId2"/>
        <a:srcRect t="9479" r="3302" b="22209"/>
        <a:stretch>
          <a:fillRect/>
        </a:stretch>
      </xdr:blipFill>
      <xdr:spPr>
        <a:xfrm>
          <a:off x="6369685" y="3664585"/>
          <a:ext cx="5462905" cy="6882130"/>
        </a:xfrm>
        <a:prstGeom prst="rect">
          <a:avLst/>
        </a:prstGeom>
      </xdr:spPr>
    </xdr:pic>
  </etc:cellImage>
  <etc:cellImage>
    <xdr:pic>
      <xdr:nvPicPr>
        <xdr:cNvPr id="5" name="ID_61A6B6D73D3A4854A82E473D394FEE5A"/>
        <xdr:cNvPicPr>
          <a:picLocks noChangeAspect="1"/>
        </xdr:cNvPicPr>
      </xdr:nvPicPr>
      <xdr:blipFill>
        <a:blip r:embed="rId3"/>
        <a:srcRect l="5918" t="9141" r="2874"/>
        <a:stretch>
          <a:fillRect/>
        </a:stretch>
      </xdr:blipFill>
      <xdr:spPr>
        <a:xfrm>
          <a:off x="6718935" y="626110"/>
          <a:ext cx="2601595" cy="31330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75F57DB5C38C465492093AF388167662" descr="WhatsApp Image 2025-11-05 at 12.57.16_1a6d7cf3"/>
        <xdr:cNvPicPr>
          <a:picLocks noChangeAspect="1"/>
        </xdr:cNvPicPr>
      </xdr:nvPicPr>
      <xdr:blipFill>
        <a:blip r:embed="rId4"/>
        <a:srcRect t="2377" r="799" b="19362"/>
        <a:stretch>
          <a:fillRect/>
        </a:stretch>
      </xdr:blipFill>
      <xdr:spPr>
        <a:xfrm>
          <a:off x="7466965" y="619125"/>
          <a:ext cx="4178935" cy="5870575"/>
        </a:xfrm>
        <a:prstGeom prst="rect">
          <a:avLst/>
        </a:prstGeom>
      </xdr:spPr>
    </xdr:pic>
  </etc:cellImage>
  <etc:cellImage>
    <xdr:pic>
      <xdr:nvPicPr>
        <xdr:cNvPr id="2" name="ID_840C154ED5C648A3AFFBFA4A3E161E08" descr="WhatsApp Image 2025-11-07 at 10.30.47_dcf96840"/>
        <xdr:cNvPicPr>
          <a:picLocks noChangeAspect="1"/>
        </xdr:cNvPicPr>
      </xdr:nvPicPr>
      <xdr:blipFill>
        <a:blip r:embed="rId5"/>
        <a:srcRect l="-1338" t="4021" r="1338" b="4799"/>
        <a:stretch>
          <a:fillRect/>
        </a:stretch>
      </xdr:blipFill>
      <xdr:spPr>
        <a:xfrm rot="16200000">
          <a:off x="5534025" y="1318260"/>
          <a:ext cx="3424555" cy="4893945"/>
        </a:xfrm>
        <a:prstGeom prst="rect">
          <a:avLst/>
        </a:prstGeom>
      </xdr:spPr>
    </xdr:pic>
  </etc:cellImage>
  <etc:cellImage>
    <xdr:pic>
      <xdr:nvPicPr>
        <xdr:cNvPr id="6" name="ID_1931EB1B8CC94F76A8E1ECCB232924DE" descr="WhatsApp Image 2025-11-07 at 14.10.37_ea7f58a2"/>
        <xdr:cNvPicPr>
          <a:picLocks noChangeAspect="1"/>
        </xdr:cNvPicPr>
      </xdr:nvPicPr>
      <xdr:blipFill>
        <a:blip r:embed="rId6"/>
        <a:srcRect l="1726" t="10725" b="17618"/>
        <a:stretch>
          <a:fillRect/>
        </a:stretch>
      </xdr:blipFill>
      <xdr:spPr>
        <a:xfrm>
          <a:off x="6876415" y="6966585"/>
          <a:ext cx="2694305" cy="3502025"/>
        </a:xfrm>
        <a:prstGeom prst="rect">
          <a:avLst/>
        </a:prstGeom>
      </xdr:spPr>
    </xdr:pic>
  </etc:cellImage>
  <etc:cellImage>
    <xdr:pic>
      <xdr:nvPicPr>
        <xdr:cNvPr id="8" name="ID_C9ADF786CFF24CE1BB935EEA7A797571" descr="WhatsApp Image 2025-11-07 at 14.53.32_dcbc0f5c"/>
        <xdr:cNvPicPr>
          <a:picLocks noChangeAspect="1"/>
        </xdr:cNvPicPr>
      </xdr:nvPicPr>
      <xdr:blipFill>
        <a:blip r:embed="rId7"/>
        <a:srcRect t="13090" b="15665"/>
        <a:stretch>
          <a:fillRect/>
        </a:stretch>
      </xdr:blipFill>
      <xdr:spPr>
        <a:xfrm rot="16200000">
          <a:off x="7185660" y="711200"/>
          <a:ext cx="3113405" cy="3938905"/>
        </a:xfrm>
        <a:prstGeom prst="rect">
          <a:avLst/>
        </a:prstGeom>
      </xdr:spPr>
    </xdr:pic>
  </etc:cellImage>
  <etc:cellImage>
    <xdr:pic>
      <xdr:nvPicPr>
        <xdr:cNvPr id="9" name="ID_572945C48E0B49BFB280D76E62452999" descr="WhatsApp Image 2025-11-07 at 14.53.43_f3d92b19"/>
        <xdr:cNvPicPr>
          <a:picLocks noChangeAspect="1"/>
        </xdr:cNvPicPr>
      </xdr:nvPicPr>
      <xdr:blipFill>
        <a:blip r:embed="rId8"/>
        <a:srcRect l="6214" t="17419" r="1179" b="4764"/>
        <a:stretch>
          <a:fillRect/>
        </a:stretch>
      </xdr:blipFill>
      <xdr:spPr>
        <a:xfrm rot="16200000">
          <a:off x="5761355" y="447040"/>
          <a:ext cx="2971800" cy="4369435"/>
        </a:xfrm>
        <a:prstGeom prst="rect">
          <a:avLst/>
        </a:prstGeom>
      </xdr:spPr>
    </xdr:pic>
  </etc:cellImage>
  <etc:cellImage>
    <xdr:pic>
      <xdr:nvPicPr>
        <xdr:cNvPr id="11" name="ID_ED1EE2DFF883415D8D5E1866FC075DE1" descr="WhatsApp Image 2025-11-12 at 10.57.54_b550ed35"/>
        <xdr:cNvPicPr>
          <a:picLocks noChangeAspect="1"/>
        </xdr:cNvPicPr>
      </xdr:nvPicPr>
      <xdr:blipFill>
        <a:blip r:embed="rId9"/>
        <a:srcRect l="1933" t="15224" r="2836" b="16377"/>
        <a:stretch>
          <a:fillRect/>
        </a:stretch>
      </xdr:blipFill>
      <xdr:spPr>
        <a:xfrm>
          <a:off x="6493510" y="10323830"/>
          <a:ext cx="2930525" cy="3740150"/>
        </a:xfrm>
        <a:prstGeom prst="rect">
          <a:avLst/>
        </a:prstGeom>
      </xdr:spPr>
    </xdr:pic>
  </etc:cellImage>
  <etc:cellImage>
    <xdr:pic>
      <xdr:nvPicPr>
        <xdr:cNvPr id="10" name="ID_DD7C71329EF1420BB6A1F509D8242FB3"/>
        <xdr:cNvPicPr>
          <a:picLocks noChangeAspect="1"/>
        </xdr:cNvPicPr>
      </xdr:nvPicPr>
      <xdr:blipFill>
        <a:blip r:embed="rId10"/>
        <a:srcRect l="1652" t="11840" b="16682"/>
        <a:stretch>
          <a:fillRect/>
        </a:stretch>
      </xdr:blipFill>
      <xdr:spPr>
        <a:xfrm>
          <a:off x="6553200" y="13399770"/>
          <a:ext cx="2807970" cy="3634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E04E53902D31429B9CCCC3BF0D548570" descr="WhatsApp Image 2025-11-14 at 17.37.33_e7244ea1"/>
        <xdr:cNvPicPr>
          <a:picLocks noChangeAspect="1"/>
        </xdr:cNvPicPr>
      </xdr:nvPicPr>
      <xdr:blipFill>
        <a:blip r:embed="rId11"/>
        <a:srcRect l="2139" t="6007" r="3448" b="1921"/>
        <a:stretch>
          <a:fillRect/>
        </a:stretch>
      </xdr:blipFill>
      <xdr:spPr>
        <a:xfrm rot="16200000">
          <a:off x="5244465" y="3086100"/>
          <a:ext cx="1397635" cy="2383155"/>
        </a:xfrm>
        <a:prstGeom prst="rect">
          <a:avLst/>
        </a:prstGeom>
      </xdr:spPr>
    </xdr:pic>
  </etc:cellImage>
  <etc:cellImage>
    <xdr:pic>
      <xdr:nvPicPr>
        <xdr:cNvPr id="13" name="ID_7224370257A0448C93AE4AA79F37205D" descr="WhatsApp Image 2025-11-14 at 17.46.19_f707009d"/>
        <xdr:cNvPicPr>
          <a:picLocks noChangeAspect="1"/>
        </xdr:cNvPicPr>
      </xdr:nvPicPr>
      <xdr:blipFill>
        <a:blip r:embed="rId12"/>
        <a:srcRect l="1538" t="18141" r="1100" b="4250"/>
        <a:stretch>
          <a:fillRect/>
        </a:stretch>
      </xdr:blipFill>
      <xdr:spPr>
        <a:xfrm rot="16200000">
          <a:off x="5677535" y="3546475"/>
          <a:ext cx="3076575" cy="4384040"/>
        </a:xfrm>
        <a:prstGeom prst="rect">
          <a:avLst/>
        </a:prstGeom>
      </xdr:spPr>
    </xdr:pic>
  </etc:cellImage>
  <etc:cellImage>
    <xdr:pic>
      <xdr:nvPicPr>
        <xdr:cNvPr id="14" name="ID_54351053BC8E46418B4A98193A9A278C" descr="WhatsApp Image 2025-11-17 at 10.35.18_bea5cd8c"/>
        <xdr:cNvPicPr>
          <a:picLocks noChangeAspect="1"/>
        </xdr:cNvPicPr>
      </xdr:nvPicPr>
      <xdr:blipFill>
        <a:blip r:embed="rId13"/>
        <a:srcRect l="2654" t="18293" r="2800" b="15108"/>
        <a:stretch>
          <a:fillRect/>
        </a:stretch>
      </xdr:blipFill>
      <xdr:spPr>
        <a:xfrm>
          <a:off x="5393055" y="879475"/>
          <a:ext cx="2617470" cy="3223895"/>
        </a:xfrm>
        <a:prstGeom prst="rect">
          <a:avLst/>
        </a:prstGeom>
      </xdr:spPr>
    </xdr:pic>
  </etc:cellImage>
  <etc:cellImage>
    <xdr:pic>
      <xdr:nvPicPr>
        <xdr:cNvPr id="16" name="ID_5B5F1B4600184CE69D0AAC65BDEFB0F0" descr="WhatsApp Image 2025-11-18 at 13.20.06_edeeeb1a"/>
        <xdr:cNvPicPr>
          <a:picLocks noChangeAspect="1"/>
        </xdr:cNvPicPr>
      </xdr:nvPicPr>
      <xdr:blipFill>
        <a:blip r:embed="rId14"/>
        <a:srcRect t="12595" b="13531"/>
        <a:stretch>
          <a:fillRect/>
        </a:stretch>
      </xdr:blipFill>
      <xdr:spPr>
        <a:xfrm>
          <a:off x="7011670" y="16490315"/>
          <a:ext cx="2823845" cy="3741420"/>
        </a:xfrm>
        <a:prstGeom prst="rect">
          <a:avLst/>
        </a:prstGeom>
      </xdr:spPr>
    </xdr:pic>
  </etc:cellImage>
  <etc:cellImage>
    <xdr:pic>
      <xdr:nvPicPr>
        <xdr:cNvPr id="17" name="ID_D0D7F85949BC4377AA6D333D4CD41D95" descr="WhatsApp Image 2025-11-19 at 14.38.16_583c6c11"/>
        <xdr:cNvPicPr>
          <a:picLocks noChangeAspect="1"/>
        </xdr:cNvPicPr>
      </xdr:nvPicPr>
      <xdr:blipFill>
        <a:blip r:embed="rId15"/>
        <a:srcRect l="5739" t="9911" r="1303" b="1300"/>
        <a:stretch>
          <a:fillRect/>
        </a:stretch>
      </xdr:blipFill>
      <xdr:spPr>
        <a:xfrm rot="16200000">
          <a:off x="5400675" y="4602480"/>
          <a:ext cx="1587500" cy="2689860"/>
        </a:xfrm>
        <a:prstGeom prst="rect">
          <a:avLst/>
        </a:prstGeom>
      </xdr:spPr>
    </xdr:pic>
  </etc:cellImage>
  <etc:cellImage>
    <xdr:pic>
      <xdr:nvPicPr>
        <xdr:cNvPr id="18" name="ID_C848E8246FB7453D95C66010065E8B54" descr="WhatsApp Image 2025-11-20 at 11.45.44_25c8609f"/>
        <xdr:cNvPicPr>
          <a:picLocks noChangeAspect="1"/>
        </xdr:cNvPicPr>
      </xdr:nvPicPr>
      <xdr:blipFill>
        <a:blip r:embed="rId16"/>
        <a:srcRect l="1257" t="8783" b="16309"/>
        <a:stretch>
          <a:fillRect/>
        </a:stretch>
      </xdr:blipFill>
      <xdr:spPr>
        <a:xfrm>
          <a:off x="7432040" y="848995"/>
          <a:ext cx="3235960" cy="4318635"/>
        </a:xfrm>
        <a:prstGeom prst="rect">
          <a:avLst/>
        </a:prstGeom>
      </xdr:spPr>
    </xdr:pic>
  </etc:cellImage>
  <etc:cellImage>
    <xdr:pic>
      <xdr:nvPicPr>
        <xdr:cNvPr id="21" name="ID_AD391E00A66A474F8756047855F2805B" descr="WhatsApp Image 2025-11-20 at 11.50.21_059e8d24"/>
        <xdr:cNvPicPr>
          <a:picLocks noChangeAspect="1"/>
        </xdr:cNvPicPr>
      </xdr:nvPicPr>
      <xdr:blipFill>
        <a:blip r:embed="rId17"/>
        <a:srcRect l="4768" t="9023" r="3758" b="1598"/>
        <a:stretch>
          <a:fillRect/>
        </a:stretch>
      </xdr:blipFill>
      <xdr:spPr>
        <a:xfrm rot="16200000">
          <a:off x="6203315" y="24765"/>
          <a:ext cx="1659890" cy="2893060"/>
        </a:xfrm>
        <a:prstGeom prst="rect">
          <a:avLst/>
        </a:prstGeom>
      </xdr:spPr>
    </xdr:pic>
  </etc:cellImage>
  <etc:cellImage>
    <xdr:pic>
      <xdr:nvPicPr>
        <xdr:cNvPr id="23" name="ID_B7457DA6CFC04C12B9163F9E9156146E" descr="WhatsApp Image 2025-11-20 at 12.02.23_efaa82e0"/>
        <xdr:cNvPicPr>
          <a:picLocks noChangeAspect="1"/>
        </xdr:cNvPicPr>
      </xdr:nvPicPr>
      <xdr:blipFill>
        <a:blip r:embed="rId18"/>
        <a:srcRect l="3759" t="5246" r="2963" b="2961"/>
        <a:stretch>
          <a:fillRect/>
        </a:stretch>
      </xdr:blipFill>
      <xdr:spPr>
        <a:xfrm rot="16200000">
          <a:off x="6370320" y="-219075"/>
          <a:ext cx="1362075" cy="2397125"/>
        </a:xfrm>
        <a:prstGeom prst="rect">
          <a:avLst/>
        </a:prstGeom>
      </xdr:spPr>
    </xdr:pic>
  </etc:cellImage>
  <etc:cellImage>
    <xdr:pic>
      <xdr:nvPicPr>
        <xdr:cNvPr id="15" name="ID_58B4EF0B2AA4427C939B2DA3AAE48B25" descr="WhatsApp Image 2025-11-22 at 11.19.07_d9a68ab2"/>
        <xdr:cNvPicPr>
          <a:picLocks noChangeAspect="1"/>
        </xdr:cNvPicPr>
      </xdr:nvPicPr>
      <xdr:blipFill>
        <a:blip r:embed="rId19"/>
        <a:srcRect t="9993" r="2941" b="14429"/>
        <a:stretch>
          <a:fillRect/>
        </a:stretch>
      </xdr:blipFill>
      <xdr:spPr>
        <a:xfrm>
          <a:off x="7484110" y="5977255"/>
          <a:ext cx="3703320" cy="5092700"/>
        </a:xfrm>
        <a:prstGeom prst="rect">
          <a:avLst/>
        </a:prstGeom>
      </xdr:spPr>
    </xdr:pic>
  </etc:cellImage>
  <etc:cellImage>
    <xdr:pic>
      <xdr:nvPicPr>
        <xdr:cNvPr id="20" name="ID_3E1B11DEFFB948E4B654DAF46EF42C73" descr="WhatsApp Image 2025-11-24 at 18.54.28_ddb102d7"/>
        <xdr:cNvPicPr>
          <a:picLocks noChangeAspect="1"/>
        </xdr:cNvPicPr>
      </xdr:nvPicPr>
      <xdr:blipFill>
        <a:blip r:embed="rId20"/>
        <a:srcRect l="2166" t="13618" b="4584"/>
        <a:stretch>
          <a:fillRect/>
        </a:stretch>
      </xdr:blipFill>
      <xdr:spPr>
        <a:xfrm rot="16200000">
          <a:off x="6525895" y="6179185"/>
          <a:ext cx="3088640" cy="4596130"/>
        </a:xfrm>
        <a:prstGeom prst="rect">
          <a:avLst/>
        </a:prstGeom>
      </xdr:spPr>
    </xdr:pic>
  </etc:cellImage>
  <etc:cellImage>
    <xdr:pic>
      <xdr:nvPicPr>
        <xdr:cNvPr id="22" name="ID_C9ED45B96FB44D8A8EA9EB8F2BDEF5E7" descr="WhatsApp Image 2025-11-25 at 10.51.34_e064b241"/>
        <xdr:cNvPicPr>
          <a:picLocks noChangeAspect="1"/>
        </xdr:cNvPicPr>
      </xdr:nvPicPr>
      <xdr:blipFill>
        <a:blip r:embed="rId21"/>
        <a:srcRect l="2884" t="13629" r="1639" b="17725"/>
        <a:stretch>
          <a:fillRect/>
        </a:stretch>
      </xdr:blipFill>
      <xdr:spPr>
        <a:xfrm>
          <a:off x="7418070" y="23263860"/>
          <a:ext cx="2573020" cy="3328670"/>
        </a:xfrm>
        <a:prstGeom prst="rect">
          <a:avLst/>
        </a:prstGeom>
      </xdr:spPr>
    </xdr:pic>
  </etc:cellImage>
  <etc:cellImage>
    <xdr:pic>
      <xdr:nvPicPr>
        <xdr:cNvPr id="24" name="ID_17DCA37126B64375B1E971D9A82062AB" descr="WhatsApp Image 2025-11-25 at 14.35.16_f61a35d9"/>
        <xdr:cNvPicPr>
          <a:picLocks noChangeAspect="1"/>
        </xdr:cNvPicPr>
      </xdr:nvPicPr>
      <xdr:blipFill>
        <a:blip r:embed="rId22"/>
        <a:srcRect t="19516" r="1786" b="12477"/>
        <a:stretch>
          <a:fillRect/>
        </a:stretch>
      </xdr:blipFill>
      <xdr:spPr>
        <a:xfrm rot="16200000">
          <a:off x="6708140" y="264160"/>
          <a:ext cx="3212465" cy="3946525"/>
        </a:xfrm>
        <a:prstGeom prst="rect">
          <a:avLst/>
        </a:prstGeom>
      </xdr:spPr>
    </xdr:pic>
  </etc:cellImage>
  <etc:cellImage>
    <xdr:pic>
      <xdr:nvPicPr>
        <xdr:cNvPr id="25" name="ID_2C31F25015B34051AF8982974BA995BD" descr="WhatsApp Image 2025-11-25 at 14.35.16_0d310843"/>
        <xdr:cNvPicPr>
          <a:picLocks noChangeAspect="1"/>
        </xdr:cNvPicPr>
      </xdr:nvPicPr>
      <xdr:blipFill>
        <a:blip r:embed="rId22"/>
        <a:srcRect t="19098" b="11703"/>
        <a:stretch>
          <a:fillRect/>
        </a:stretch>
      </xdr:blipFill>
      <xdr:spPr>
        <a:xfrm rot="16200000">
          <a:off x="6687185" y="6248400"/>
          <a:ext cx="3089910" cy="3775710"/>
        </a:xfrm>
        <a:prstGeom prst="rect">
          <a:avLst/>
        </a:prstGeom>
      </xdr:spPr>
    </xdr:pic>
  </etc:cellImage>
  <etc:cellImage>
    <xdr:pic>
      <xdr:nvPicPr>
        <xdr:cNvPr id="26" name="ID_3B01175CA21E443B8591D01EA0BFD05B" descr="WhatsApp Image 2025-11-26 at 15.16.40_90256ba8"/>
        <xdr:cNvPicPr>
          <a:picLocks noChangeAspect="1"/>
        </xdr:cNvPicPr>
      </xdr:nvPicPr>
      <xdr:blipFill>
        <a:blip r:embed="rId23"/>
        <a:srcRect l="3178" t="5478" b="1980"/>
        <a:stretch>
          <a:fillRect/>
        </a:stretch>
      </xdr:blipFill>
      <xdr:spPr>
        <a:xfrm rot="16200000">
          <a:off x="5683250" y="6353810"/>
          <a:ext cx="1581785" cy="2663190"/>
        </a:xfrm>
        <a:prstGeom prst="rect">
          <a:avLst/>
        </a:prstGeom>
      </xdr:spPr>
    </xdr:pic>
  </etc:cellImage>
  <etc:cellImage>
    <xdr:pic>
      <xdr:nvPicPr>
        <xdr:cNvPr id="27" name="ID_A0F30E7669374D90B0122D8131BA4785" descr="WhatsApp Image 2025-11-26 at 15.19.49_04c8c115"/>
        <xdr:cNvPicPr>
          <a:picLocks noChangeAspect="1"/>
        </xdr:cNvPicPr>
      </xdr:nvPicPr>
      <xdr:blipFill>
        <a:blip r:embed="rId24"/>
        <a:srcRect t="16915" r="1874" b="12833"/>
        <a:stretch>
          <a:fillRect/>
        </a:stretch>
      </xdr:blipFill>
      <xdr:spPr>
        <a:xfrm>
          <a:off x="7209155" y="22679025"/>
          <a:ext cx="2691765" cy="3419475"/>
        </a:xfrm>
        <a:prstGeom prst="rect">
          <a:avLst/>
        </a:prstGeom>
      </xdr:spPr>
    </xdr:pic>
  </etc:cellImage>
  <etc:cellImage>
    <xdr:pic>
      <xdr:nvPicPr>
        <xdr:cNvPr id="28" name="ID_178B981EF0C2474B958D59670E886CC4" descr="WhatsApp Image 2025-11-26 at 15.20.10_d2685970"/>
        <xdr:cNvPicPr>
          <a:picLocks noChangeAspect="1"/>
        </xdr:cNvPicPr>
      </xdr:nvPicPr>
      <xdr:blipFill>
        <a:blip r:embed="rId25"/>
        <a:srcRect l="3120" t="12733" r="2840" b="18923"/>
        <a:stretch>
          <a:fillRect/>
        </a:stretch>
      </xdr:blipFill>
      <xdr:spPr>
        <a:xfrm>
          <a:off x="7115175" y="26256615"/>
          <a:ext cx="3109595" cy="40290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<sst xmlns="http://schemas.openxmlformats.org/spreadsheetml/2006/main" count="1072" uniqueCount="299">
  <si>
    <t>DATE</t>
  </si>
  <si>
    <t>ITEM</t>
  </si>
  <si>
    <t>QYT</t>
  </si>
  <si>
    <t>PRICE</t>
  </si>
  <si>
    <t>SUBTOTAL</t>
  </si>
  <si>
    <t>TOTAL</t>
  </si>
  <si>
    <t>BABY ROMAINE LETTUCE</t>
  </si>
  <si>
    <t>RED LOLLO ROSSO</t>
  </si>
  <si>
    <t>WILD ROCKET</t>
  </si>
  <si>
    <t>PARSLEY</t>
  </si>
  <si>
    <t>OLIVE OIL (1 LITER)</t>
  </si>
  <si>
    <t>MILAC WHIPPING CREAM</t>
  </si>
  <si>
    <t>MAESTRO MAYONNAISE</t>
  </si>
  <si>
    <t>CHEDDAR CHEESE SLICE</t>
  </si>
  <si>
    <t>BBQ SAUCE</t>
  </si>
  <si>
    <t>BAKING PAPER</t>
  </si>
  <si>
    <t>SEMOLINA</t>
  </si>
  <si>
    <t>ROMA KELAPA BISCUIT</t>
  </si>
  <si>
    <t>BACON (1 KG)</t>
  </si>
  <si>
    <t>HAM (1KG)</t>
  </si>
  <si>
    <t>OIL</t>
  </si>
  <si>
    <t>SOUR CREAM</t>
  </si>
  <si>
    <t>TORTILLA WRAP</t>
  </si>
  <si>
    <t>SPINACH</t>
  </si>
  <si>
    <t>CREAM CHEESE</t>
  </si>
  <si>
    <t>MOZARELLA CHEESE</t>
  </si>
  <si>
    <t>BACON</t>
  </si>
  <si>
    <t>MUSHROOM BUTTON</t>
  </si>
  <si>
    <t>ROSEMARY</t>
  </si>
  <si>
    <t>THYME</t>
  </si>
  <si>
    <t>BASIL</t>
  </si>
  <si>
    <t>MILK</t>
  </si>
  <si>
    <t>KEWPIE MAYONNAISE</t>
  </si>
  <si>
    <t>ZUCCHINI</t>
  </si>
  <si>
    <t>SHIMEJI</t>
  </si>
  <si>
    <t>COCONUT CREAM KARA</t>
  </si>
  <si>
    <t>LEMON</t>
  </si>
  <si>
    <t>GORGONZOLA</t>
  </si>
  <si>
    <t>RED LETTUCE (SELADA MERAH)</t>
  </si>
  <si>
    <t>PINEAPPLE</t>
  </si>
  <si>
    <t>BANANA</t>
  </si>
  <si>
    <t>DRAGON FRUIT</t>
  </si>
  <si>
    <t>DIXI VINEGAR</t>
  </si>
  <si>
    <t>MANGO</t>
  </si>
  <si>
    <t>BONELESS CHICKEN LEG</t>
  </si>
  <si>
    <t>BONELESS CHICKEN BREAST</t>
  </si>
  <si>
    <t>CORRIANDER</t>
  </si>
  <si>
    <t>LOCAL LEMON</t>
  </si>
  <si>
    <t>SESAME DRESSING</t>
  </si>
  <si>
    <t>DOUBLE ZERO</t>
  </si>
  <si>
    <t>COCONUT FLAKES (1/2 KG)</t>
  </si>
  <si>
    <t>VANILLA</t>
  </si>
  <si>
    <t>KARI POWDER</t>
  </si>
  <si>
    <t>TOTOLE (400 GR)</t>
  </si>
  <si>
    <t>CASHEW NUT</t>
  </si>
  <si>
    <t xml:space="preserve"> SPAGHETTI</t>
  </si>
  <si>
    <t>BIMOLI OIL</t>
  </si>
  <si>
    <t>SAUSAGE (250 GR)</t>
  </si>
  <si>
    <t>BUTTER AMANDA</t>
  </si>
  <si>
    <t>DISHWASH SPONGE</t>
  </si>
  <si>
    <t>PUMPKIN</t>
  </si>
  <si>
    <t>ASPARAGUS</t>
  </si>
  <si>
    <t>TOMATO</t>
  </si>
  <si>
    <t>CARROT</t>
  </si>
  <si>
    <t>BIG RED CHILI</t>
  </si>
  <si>
    <t>POTATO</t>
  </si>
  <si>
    <t>PEELED TOMATO</t>
  </si>
  <si>
    <t>SALAD OIL</t>
  </si>
  <si>
    <t>MAIZENA</t>
  </si>
  <si>
    <t>QUAIL EGGS</t>
  </si>
  <si>
    <t>CHERRY RED TOMATO</t>
  </si>
  <si>
    <t>CHERRY YELLOW TOMATO</t>
  </si>
  <si>
    <t>ICE BERG</t>
  </si>
  <si>
    <t>ROMAINE</t>
  </si>
  <si>
    <t>ARAGULA</t>
  </si>
  <si>
    <t>LIME</t>
  </si>
  <si>
    <t>STRAWBERRY (250)</t>
  </si>
  <si>
    <t>GRATED PARMESAN</t>
  </si>
  <si>
    <t>COCOA POWDER (165 GR)</t>
  </si>
  <si>
    <t>TRASH BAG</t>
  </si>
  <si>
    <t>LADY FINGER</t>
  </si>
  <si>
    <t>WHOLE WHEAT FLOUR</t>
  </si>
  <si>
    <t>RED RICE</t>
  </si>
  <si>
    <t>BLANCHED NUT</t>
  </si>
  <si>
    <t>FRENCH FRIES</t>
  </si>
  <si>
    <t>OAT MEAL</t>
  </si>
  <si>
    <t>TRUFFLE OIL</t>
  </si>
  <si>
    <t>BABY CUCUMBER</t>
  </si>
  <si>
    <t>PARMESAN BLOCK</t>
  </si>
  <si>
    <t>PARMESAN GRATED</t>
  </si>
  <si>
    <t>CREAM MILAC</t>
  </si>
  <si>
    <t>LOLOROSO</t>
  </si>
  <si>
    <t>AVOCADO</t>
  </si>
  <si>
    <t>SPAGHETTI</t>
  </si>
  <si>
    <t>BAKED BEAN</t>
  </si>
  <si>
    <t>BANGKOK SAUCE</t>
  </si>
  <si>
    <t>SAUSAGE</t>
  </si>
  <si>
    <t>BRIE CHEESE</t>
  </si>
  <si>
    <t>TOTOLE</t>
  </si>
  <si>
    <t>YEAST</t>
  </si>
  <si>
    <t>IMPORTED LEMON</t>
  </si>
  <si>
    <t>OREGANO</t>
  </si>
  <si>
    <t>GORGONZOLA CHEESE</t>
  </si>
  <si>
    <t>NUTELLA</t>
  </si>
  <si>
    <t>WHITE PEAR</t>
  </si>
  <si>
    <t>GREEN LETTUCE</t>
  </si>
  <si>
    <t>ROCKET</t>
  </si>
  <si>
    <t>CHICKEN LEG FILLET</t>
  </si>
  <si>
    <t>SHALLOT</t>
  </si>
  <si>
    <t>GARLIC</t>
  </si>
  <si>
    <t>ONION</t>
  </si>
  <si>
    <t>EGG</t>
  </si>
  <si>
    <t>FRESH MILK</t>
  </si>
  <si>
    <t>GREEN PEPPER</t>
  </si>
  <si>
    <t>YELLOW PEPPER</t>
  </si>
  <si>
    <t>SNAP</t>
  </si>
  <si>
    <t>PENNE</t>
  </si>
  <si>
    <t>FETTUCHINI</t>
  </si>
  <si>
    <t>DISHWASH WIRE</t>
  </si>
  <si>
    <t>FETA CHEESE</t>
  </si>
  <si>
    <t>ANCHOVY</t>
  </si>
  <si>
    <t>CHILI SAUCE</t>
  </si>
  <si>
    <t>PORTABLE GAS</t>
  </si>
  <si>
    <t>WITA OIL</t>
  </si>
  <si>
    <t>BROWN SUGAR</t>
  </si>
  <si>
    <t>MIX BERRIES</t>
  </si>
  <si>
    <t>GREEN BANANA</t>
  </si>
  <si>
    <t>MANO</t>
  </si>
  <si>
    <t>CHILI FLAKES</t>
  </si>
  <si>
    <t>BUTTERFLY VANILLA</t>
  </si>
  <si>
    <t>KILOAN PLASTIC</t>
  </si>
  <si>
    <t>MOZARELLA BLOCK</t>
  </si>
  <si>
    <t>BLACK OLIVE</t>
  </si>
  <si>
    <t>TOMATO CAN</t>
  </si>
  <si>
    <t>ROMA BISCUIT</t>
  </si>
  <si>
    <t>QUAKER OAT MEAL</t>
  </si>
  <si>
    <t>HONEY</t>
  </si>
  <si>
    <t>CAKRA FLOUR</t>
  </si>
  <si>
    <t>MAIZENA FLOUR</t>
  </si>
  <si>
    <t>PING PING BOOK</t>
  </si>
  <si>
    <t>AMANDA BUTTER</t>
  </si>
  <si>
    <t>ROMAIN</t>
  </si>
  <si>
    <t>PEELED TOMATO CAN</t>
  </si>
  <si>
    <t>PLASTIC WRAP</t>
  </si>
  <si>
    <t>TOTAL PRICE</t>
  </si>
  <si>
    <t>CORIANDER</t>
  </si>
  <si>
    <t>STRAWBERRY</t>
  </si>
  <si>
    <t>ICEBERG LETTUCE</t>
  </si>
  <si>
    <t>BASMATI RICE</t>
  </si>
  <si>
    <t>SUGAR</t>
  </si>
  <si>
    <t>SWEET POTATO</t>
  </si>
  <si>
    <t>EGGS</t>
  </si>
  <si>
    <t>HONEY BLOSSOM</t>
  </si>
  <si>
    <t>LEEK</t>
  </si>
  <si>
    <t>EGGPLANT</t>
  </si>
  <si>
    <t>EDAMAME</t>
  </si>
  <si>
    <t>SUNKIST</t>
  </si>
  <si>
    <t>WATERMELON</t>
  </si>
  <si>
    <t>BABY ROMAINE</t>
  </si>
  <si>
    <t>GREEN CURLY LETTUCE</t>
  </si>
  <si>
    <t>SNAPS</t>
  </si>
  <si>
    <t>CELERY</t>
  </si>
  <si>
    <t>SPAGHETTI LAFONTE</t>
  </si>
  <si>
    <t>BBQ SAUCE DELMONTE</t>
  </si>
  <si>
    <t>CUCUMBER</t>
  </si>
  <si>
    <t>CASHEW NUTS</t>
  </si>
  <si>
    <t>COCOA POWDER</t>
  </si>
  <si>
    <t>BEAN</t>
  </si>
  <si>
    <t>ENGLISH SPINACH</t>
  </si>
  <si>
    <t>RED CHILI PEPPERS</t>
  </si>
  <si>
    <t>BUTTER</t>
  </si>
  <si>
    <t>RED PEPPER</t>
  </si>
  <si>
    <t>MINT</t>
  </si>
  <si>
    <t>OIL 5 LITER</t>
  </si>
  <si>
    <t>DOLPHIN SALT</t>
  </si>
  <si>
    <t>BLACK SESAME</t>
  </si>
  <si>
    <t>WHITE SESAME</t>
  </si>
  <si>
    <t>CHICK PEAS</t>
  </si>
  <si>
    <t>MADU BLOSSOM</t>
  </si>
  <si>
    <t>FETTUCCINE LA FONTE</t>
  </si>
  <si>
    <t>OLIVE OIL</t>
  </si>
  <si>
    <t>JALAPENO</t>
  </si>
  <si>
    <t>DILL</t>
  </si>
  <si>
    <t>PENNE LA FONTE</t>
  </si>
  <si>
    <t>PUMPKIN SEEDS</t>
  </si>
  <si>
    <t>GREEN LOLOROSO</t>
  </si>
  <si>
    <t>CASSAVA</t>
  </si>
  <si>
    <t>SESAME SAUCE</t>
  </si>
  <si>
    <t>ROUND LETTUCE</t>
  </si>
  <si>
    <t>SPRNG ONION</t>
  </si>
  <si>
    <t>DISHWASHING WIRE</t>
  </si>
  <si>
    <t>SMALL CHILI</t>
  </si>
  <si>
    <t>ABC CHILI SAUCE</t>
  </si>
  <si>
    <t>BLACK PEPPER WHOLE</t>
  </si>
  <si>
    <t>GREEN PEAS</t>
  </si>
  <si>
    <t>GREENFIELD FRESH MILK</t>
  </si>
  <si>
    <t>ULTRA MILK FULL CREAM</t>
  </si>
  <si>
    <t>DIILL</t>
  </si>
  <si>
    <t>PIINEAPPLE</t>
  </si>
  <si>
    <t>EMAMAME</t>
  </si>
  <si>
    <t>TOMATO KETCHUP</t>
  </si>
  <si>
    <t>OLIVE OIIL</t>
  </si>
  <si>
    <t>L&amp;P SAUCE</t>
  </si>
  <si>
    <t>MIX BERRY FROZEN</t>
  </si>
  <si>
    <t>GREEN APPLE</t>
  </si>
  <si>
    <t>RED LOLOROSSO</t>
  </si>
  <si>
    <t>RED CHILII PEPPERS</t>
  </si>
  <si>
    <t>FISH OIIL</t>
  </si>
  <si>
    <t>KARA SMALL</t>
  </si>
  <si>
    <t>ARAGULA (WILD ROCKET)</t>
  </si>
  <si>
    <t>SPRING ONION</t>
  </si>
  <si>
    <t>KEPOK BANANA</t>
  </si>
  <si>
    <t>SEGITIGA FLOUR</t>
  </si>
  <si>
    <t>CAYENNE PEPPER</t>
  </si>
  <si>
    <t>LAST CHECKED</t>
  </si>
  <si>
    <t>MINT LEAF</t>
  </si>
  <si>
    <t>BLOSSOM HONEY</t>
  </si>
  <si>
    <t>DESCRIPTION</t>
  </si>
  <si>
    <t>QUANTITY</t>
  </si>
  <si>
    <t>BILLS</t>
  </si>
  <si>
    <t>SALMON FL</t>
  </si>
  <si>
    <t>MAHI FL</t>
  </si>
  <si>
    <t>CHICKEN WING</t>
  </si>
  <si>
    <t>P20</t>
  </si>
  <si>
    <t>TUBE SQUID</t>
  </si>
  <si>
    <t>TUNA</t>
  </si>
  <si>
    <t>CLAM</t>
  </si>
  <si>
    <t>CHICKEN LEG FL</t>
  </si>
  <si>
    <t>CHICKEN BREAST FL</t>
  </si>
  <si>
    <t>SALMON</t>
  </si>
  <si>
    <t>MAHI-MAHI</t>
  </si>
  <si>
    <t>PRAWN</t>
  </si>
  <si>
    <t>SQUID TUBE</t>
  </si>
  <si>
    <t>INV NO.</t>
  </si>
  <si>
    <t>DESCRIPTIONS</t>
  </si>
  <si>
    <t>QTY</t>
  </si>
  <si>
    <t>BIILS</t>
  </si>
  <si>
    <t>SI202511050008</t>
  </si>
  <si>
    <t>MEAT DUMPLINGS</t>
  </si>
  <si>
    <t xml:space="preserve"> GRAND TOTAL</t>
  </si>
  <si>
    <t>SUB TOTAL</t>
  </si>
  <si>
    <t>B00330/PRN-R/2025</t>
  </si>
  <si>
    <t>BONELESS BREAST TK SP</t>
  </si>
  <si>
    <t>BONELESS LEG TK SP</t>
  </si>
  <si>
    <t>B00355/PRN-R/2025</t>
  </si>
  <si>
    <t>WING TD</t>
  </si>
  <si>
    <t>B00418/PRN-R/2025</t>
  </si>
  <si>
    <t>B14829/2025M</t>
  </si>
  <si>
    <t>BONELESS BREAST TK SP FROZEN</t>
  </si>
  <si>
    <t>BONELESS LEG TK SP FROZEN</t>
  </si>
  <si>
    <t>B00475/PRN-R/2025</t>
  </si>
  <si>
    <t>STATUS</t>
  </si>
  <si>
    <t>2511/FK-0104</t>
  </si>
  <si>
    <t>STRIPLOIN ICHI BROWN</t>
  </si>
  <si>
    <t>TOP SIDE BLACK ANGUS GF ONYX</t>
  </si>
  <si>
    <t>2511/FK-1864</t>
  </si>
  <si>
    <t>TOPSIDE WAGYU ONYX</t>
  </si>
  <si>
    <t>0505</t>
  </si>
  <si>
    <t>LPG 50KG</t>
  </si>
  <si>
    <t>NO</t>
  </si>
  <si>
    <t>PC</t>
  </si>
  <si>
    <t xml:space="preserve">Total </t>
  </si>
  <si>
    <t>INV.NO</t>
  </si>
  <si>
    <t>EDIBLE FLOWER MIX (N)</t>
  </si>
  <si>
    <t>EDIBLE FLOWER (N)</t>
  </si>
  <si>
    <t>STARFLOWER (20 GR)</t>
  </si>
  <si>
    <t>GREEN MUSTARD</t>
  </si>
  <si>
    <t>RED RADISH</t>
  </si>
  <si>
    <t>TOTAL AFTER TAX</t>
  </si>
  <si>
    <t>LAP MICROFIBER HANAGA</t>
  </si>
  <si>
    <t>BOTOL PEMB 500 ML</t>
  </si>
  <si>
    <t>LUNCH BOX L BROWN</t>
  </si>
  <si>
    <t xml:space="preserve"> LONG HAND TOWEL SEE YOU</t>
  </si>
  <si>
    <t>HAND GLOVE L</t>
  </si>
  <si>
    <t>P KILAT 32</t>
  </si>
  <si>
    <t>GRAND TOTAL</t>
  </si>
  <si>
    <t>DISINFECTANT 5L</t>
  </si>
  <si>
    <t>HD SNT GEL 5L</t>
  </si>
  <si>
    <t>DISHY 5L</t>
  </si>
  <si>
    <t>DISHY HANDWASH</t>
  </si>
  <si>
    <t>LIQUID DETERGENT</t>
  </si>
  <si>
    <t>DISINFECTAN 5L</t>
  </si>
  <si>
    <t xml:space="preserve">FLOOR CLEANER </t>
  </si>
  <si>
    <t>SUPPLIER</t>
  </si>
  <si>
    <t>Total</t>
  </si>
  <si>
    <t>BU BUNGA</t>
  </si>
  <si>
    <t>SEDANA JAYA</t>
  </si>
  <si>
    <t>RAFI SEAFOOD</t>
  </si>
  <si>
    <t>MAMA RADA PRODUCTION</t>
  </si>
  <si>
    <t>KSP</t>
  </si>
  <si>
    <t>SURYA CIPTA NIAGA BALI</t>
  </si>
  <si>
    <t>BAYU AGNI MERTA</t>
  </si>
  <si>
    <t>JOY GREEN</t>
  </si>
  <si>
    <t>CELEBRITY BAKERY</t>
  </si>
  <si>
    <t>KROP NATIION</t>
  </si>
  <si>
    <t>BOILER</t>
  </si>
  <si>
    <t>ABDI JAYA</t>
  </si>
  <si>
    <t>DISHY SOAP</t>
  </si>
  <si>
    <t>ABISEKA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</si>
</sst>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&quot;Rp&quot;* #,##0_-;\-&quot;Rp&quot;* #,##0_-;_-&quot;Rp&quot;* &quot;-&quot;??_-;_-@_-"/>
    <numFmt numFmtId="179" formatCode="dd\-mmm"/>
    <numFmt numFmtId="180" formatCode="[$-409]d\-mmm\-yyyy;@"/>
    <numFmt numFmtId="181" formatCode="_ [$IDR]\ * #,##0_ ;_ [$IDR]\ * \-#,##0_ ;_ [$IDR]\ * &quot;-&quot;_ ;_ @_ "/>
  </numFmts>
  <fonts count="42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8"/>
      <color theme="1"/>
      <name val="Garamond"/>
      <charset val="134"/>
    </font>
    <font>
      <sz val="14"/>
      <color theme="1"/>
      <name val="Garamond"/>
      <charset val="134"/>
    </font>
    <font>
      <sz val="11"/>
      <color theme="1"/>
      <name val="Calibri Light"/>
      <charset val="134"/>
    </font>
    <font>
      <sz val="16"/>
      <color theme="1"/>
      <name val="Calibri"/>
      <charset val="134"/>
    </font>
    <font>
      <sz val="16"/>
      <color theme="1"/>
      <name val="Garamond"/>
      <charset val="134"/>
    </font>
    <font>
      <sz val="16"/>
      <color theme="1"/>
      <name val="Arial Narrow"/>
      <charset val="134"/>
    </font>
    <font>
      <sz val="16"/>
      <color theme="1"/>
      <name val="Calibri Light"/>
      <charset val="134"/>
    </font>
    <font>
      <b/>
      <i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Calibri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18" applyNumberFormat="0" applyAlignment="0" applyProtection="0">
      <alignment vertical="center"/>
    </xf>
    <xf numFmtId="0" fontId="32" fillId="9" borderId="19" applyNumberFormat="0" applyAlignment="0" applyProtection="0">
      <alignment vertical="center"/>
    </xf>
    <xf numFmtId="0" fontId="33" fillId="9" borderId="18" applyNumberFormat="0" applyAlignment="0" applyProtection="0">
      <alignment vertical="center"/>
    </xf>
    <xf numFmtId="0" fontId="34" fillId="10" borderId="20" applyNumberFormat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</cellStyleXfs>
  <cellXfs count="28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178" fontId="0" fillId="4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>
      <alignment vertical="center"/>
    </xf>
    <xf numFmtId="0" fontId="0" fillId="4" borderId="2" xfId="0" applyFill="1" applyBorder="1">
      <alignment vertical="center"/>
    </xf>
    <xf numFmtId="178" fontId="0" fillId="0" borderId="0" xfId="0" applyNumberFormat="1">
      <alignment vertical="center"/>
    </xf>
    <xf numFmtId="0" fontId="0" fillId="2" borderId="2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1" fillId="0" borderId="0" xfId="0" applyFont="1">
      <alignment vertical="center"/>
    </xf>
    <xf numFmtId="0" fontId="1" fillId="5" borderId="1" xfId="0" applyFont="1" applyFill="1" applyBorder="1" applyAlignment="1">
      <alignment horizontal="center" vertical="center"/>
    </xf>
    <xf numFmtId="179" fontId="2" fillId="4" borderId="3" xfId="0" applyNumberFormat="1" applyFont="1" applyFill="1" applyBorder="1" applyAlignment="1">
      <alignment horizontal="center" vertical="center"/>
    </xf>
    <xf numFmtId="178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left" vertical="center"/>
    </xf>
    <xf numFmtId="178" fontId="2" fillId="4" borderId="5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vertical="center"/>
    </xf>
    <xf numFmtId="180" fontId="0" fillId="0" borderId="0" xfId="0" applyNumberFormat="1">
      <alignment vertical="center"/>
    </xf>
    <xf numFmtId="180" fontId="1" fillId="5" borderId="1" xfId="0" applyNumberFormat="1" applyFont="1" applyFill="1" applyBorder="1" applyAlignment="1">
      <alignment horizontal="center" vertical="center"/>
    </xf>
    <xf numFmtId="180" fontId="2" fillId="4" borderId="1" xfId="0" applyNumberFormat="1" applyFont="1" applyFill="1" applyBorder="1" applyAlignment="1">
      <alignment horizontal="center" vertical="center"/>
    </xf>
    <xf numFmtId="0" fontId="2" fillId="4" borderId="6" xfId="0" applyNumberFormat="1" applyFont="1" applyFill="1" applyBorder="1" applyAlignment="1">
      <alignment horizontal="center" vertical="center" wrapText="1"/>
    </xf>
    <xf numFmtId="178" fontId="2" fillId="4" borderId="7" xfId="0" applyNumberFormat="1" applyFont="1" applyFill="1" applyBorder="1" applyAlignment="1">
      <alignment horizontal="center" vertical="center"/>
    </xf>
    <xf numFmtId="178" fontId="2" fillId="4" borderId="8" xfId="0" applyNumberFormat="1" applyFont="1" applyFill="1" applyBorder="1" applyAlignment="1">
      <alignment horizontal="center" vertical="center" wrapText="1"/>
    </xf>
    <xf numFmtId="0" fontId="2" fillId="4" borderId="9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left" vertical="center"/>
    </xf>
    <xf numFmtId="178" fontId="2" fillId="4" borderId="4" xfId="0" applyNumberFormat="1" applyFont="1" applyFill="1" applyBorder="1" applyAlignment="1">
      <alignment horizontal="center" vertical="center"/>
    </xf>
    <xf numFmtId="180" fontId="3" fillId="4" borderId="1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/>
    </xf>
    <xf numFmtId="0" fontId="3" fillId="4" borderId="9" xfId="0" applyNumberFormat="1" applyFont="1" applyFill="1" applyBorder="1" applyAlignment="1">
      <alignment horizontal="center" vertical="center"/>
    </xf>
    <xf numFmtId="0" fontId="3" fillId="4" borderId="7" xfId="0" applyNumberFormat="1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178" fontId="3" fillId="4" borderId="3" xfId="0" applyNumberFormat="1" applyFont="1" applyFill="1" applyBorder="1" applyAlignment="1">
      <alignment horizontal="center" vertical="center"/>
    </xf>
    <xf numFmtId="178" fontId="3" fillId="4" borderId="10" xfId="0" applyNumberFormat="1" applyFont="1" applyFill="1" applyBorder="1" applyAlignment="1">
      <alignment horizontal="center" vertical="center"/>
    </xf>
    <xf numFmtId="178" fontId="3" fillId="4" borderId="11" xfId="0" applyNumberFormat="1" applyFont="1" applyFill="1" applyBorder="1" applyAlignment="1">
      <alignment horizontal="center" vertical="center"/>
    </xf>
    <xf numFmtId="178" fontId="3" fillId="4" borderId="11" xfId="0" applyNumberFormat="1" applyFont="1" applyFill="1" applyBorder="1" applyAlignment="1">
      <alignment vertical="center"/>
    </xf>
    <xf numFmtId="0" fontId="2" fillId="4" borderId="3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9" fontId="2" fillId="4" borderId="11" xfId="0" applyNumberFormat="1" applyFont="1" applyFill="1" applyBorder="1" applyAlignment="1">
      <alignment horizontal="center" vertical="center"/>
    </xf>
    <xf numFmtId="0" fontId="2" fillId="4" borderId="11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178" fontId="2" fillId="4" borderId="11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4" borderId="6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8" fontId="3" fillId="4" borderId="6" xfId="0" applyNumberFormat="1" applyFont="1" applyFill="1" applyBorder="1" applyAlignment="1">
      <alignment horizontal="center" vertical="center"/>
    </xf>
    <xf numFmtId="178" fontId="2" fillId="4" borderId="12" xfId="0" applyNumberFormat="1" applyFont="1" applyFill="1" applyBorder="1" applyAlignment="1">
      <alignment horizontal="center" vertical="center"/>
    </xf>
    <xf numFmtId="178" fontId="4" fillId="4" borderId="5" xfId="0" applyNumberFormat="1" applyFont="1" applyFill="1" applyBorder="1" applyAlignment="1">
      <alignment horizontal="center" vertical="center"/>
    </xf>
    <xf numFmtId="178" fontId="4" fillId="4" borderId="6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78" fontId="4" fillId="4" borderId="2" xfId="0" applyNumberFormat="1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80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left" vertical="center"/>
    </xf>
    <xf numFmtId="178" fontId="3" fillId="4" borderId="1" xfId="0" applyNumberFormat="1" applyFont="1" applyFill="1" applyBorder="1" applyAlignment="1">
      <alignment horizontal="center" vertical="center"/>
    </xf>
    <xf numFmtId="180" fontId="6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178" fontId="2" fillId="4" borderId="8" xfId="0" applyNumberFormat="1" applyFont="1" applyFill="1" applyBorder="1" applyAlignment="1">
      <alignment horizontal="center" vertical="center"/>
    </xf>
    <xf numFmtId="178" fontId="2" fillId="4" borderId="13" xfId="0" applyNumberFormat="1" applyFont="1" applyFill="1" applyBorder="1" applyAlignment="1">
      <alignment horizontal="center" vertical="center"/>
    </xf>
    <xf numFmtId="178" fontId="2" fillId="4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81" fontId="2" fillId="0" borderId="1" xfId="0" applyNumberFormat="1" applyFont="1" applyBorder="1">
      <alignment vertical="center"/>
    </xf>
    <xf numFmtId="0" fontId="0" fillId="0" borderId="2" xfId="0" applyBorder="1">
      <alignment vertical="center"/>
    </xf>
    <xf numFmtId="0" fontId="3" fillId="6" borderId="6" xfId="0" applyFont="1" applyFill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80" fontId="9" fillId="5" borderId="1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80" fontId="0" fillId="4" borderId="3" xfId="0" applyNumberFormat="1" applyFill="1" applyBorder="1" applyAlignment="1">
      <alignment horizontal="center" vertical="center"/>
    </xf>
    <xf numFmtId="0" fontId="0" fillId="4" borderId="3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vertical="center" wrapText="1"/>
    </xf>
    <xf numFmtId="0" fontId="0" fillId="4" borderId="6" xfId="0" applyNumberForma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178" fontId="0" fillId="4" borderId="1" xfId="0" applyNumberFormat="1" applyFill="1" applyBorder="1" applyAlignment="1">
      <alignment horizontal="left" vertical="center"/>
    </xf>
    <xf numFmtId="178" fontId="0" fillId="4" borderId="8" xfId="0" applyNumberFormat="1" applyFill="1" applyBorder="1" applyAlignment="1">
      <alignment horizontal="center" vertical="center"/>
    </xf>
    <xf numFmtId="180" fontId="0" fillId="4" borderId="11" xfId="0" applyNumberFormat="1" applyFill="1" applyBorder="1" applyAlignment="1">
      <alignment horizontal="center" vertical="center"/>
    </xf>
    <xf numFmtId="0" fontId="0" fillId="4" borderId="11" xfId="0" applyNumberForma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178" fontId="0" fillId="4" borderId="14" xfId="0" applyNumberFormat="1" applyFill="1" applyBorder="1" applyAlignment="1">
      <alignment horizontal="center" vertical="center"/>
    </xf>
    <xf numFmtId="0" fontId="0" fillId="4" borderId="1" xfId="0" applyNumberFormat="1" applyFill="1" applyBorder="1" applyAlignment="1">
      <alignment vertical="center"/>
    </xf>
    <xf numFmtId="178" fontId="0" fillId="4" borderId="1" xfId="0" applyNumberFormat="1" applyFill="1" applyBorder="1" applyAlignment="1">
      <alignment vertical="center"/>
    </xf>
    <xf numFmtId="180" fontId="0" fillId="4" borderId="3" xfId="0" applyNumberFormat="1" applyFont="1" applyFill="1" applyBorder="1" applyAlignment="1">
      <alignment horizontal="center" vertical="center"/>
    </xf>
    <xf numFmtId="0" fontId="0" fillId="4" borderId="3" xfId="0" applyNumberFormat="1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>
      <alignment horizontal="center" vertical="center"/>
    </xf>
    <xf numFmtId="178" fontId="0" fillId="4" borderId="1" xfId="0" applyNumberFormat="1" applyFont="1" applyFill="1" applyBorder="1" applyAlignment="1">
      <alignment horizontal="center" vertical="center"/>
    </xf>
    <xf numFmtId="180" fontId="0" fillId="4" borderId="11" xfId="0" applyNumberFormat="1" applyFont="1" applyFill="1" applyBorder="1" applyAlignment="1">
      <alignment horizontal="center" vertical="center"/>
    </xf>
    <xf numFmtId="0" fontId="0" fillId="4" borderId="11" xfId="0" applyNumberFormat="1" applyFont="1" applyFill="1" applyBorder="1" applyAlignment="1">
      <alignment horizontal="center" vertical="center"/>
    </xf>
    <xf numFmtId="180" fontId="0" fillId="4" borderId="1" xfId="0" applyNumberFormat="1" applyFont="1" applyFill="1" applyBorder="1" applyAlignment="1">
      <alignment horizontal="center" vertical="center"/>
    </xf>
    <xf numFmtId="180" fontId="3" fillId="6" borderId="5" xfId="0" applyNumberFormat="1" applyFont="1" applyFill="1" applyBorder="1" applyAlignment="1">
      <alignment horizontal="center" vertical="center"/>
    </xf>
    <xf numFmtId="0" fontId="3" fillId="6" borderId="6" xfId="0" applyNumberFormat="1" applyFont="1" applyFill="1" applyBorder="1" applyAlignment="1">
      <alignment horizontal="center" vertical="center"/>
    </xf>
    <xf numFmtId="0" fontId="3" fillId="6" borderId="2" xfId="0" applyNumberFormat="1" applyFont="1" applyFill="1" applyBorder="1" applyAlignment="1">
      <alignment horizontal="center" vertical="center"/>
    </xf>
    <xf numFmtId="178" fontId="4" fillId="6" borderId="5" xfId="0" applyNumberFormat="1" applyFont="1" applyFill="1" applyBorder="1" applyAlignment="1">
      <alignment horizontal="center" vertical="center"/>
    </xf>
    <xf numFmtId="178" fontId="4" fillId="6" borderId="6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78" fontId="10" fillId="5" borderId="1" xfId="0" applyNumberFormat="1" applyFont="1" applyFill="1" applyBorder="1" applyAlignment="1">
      <alignment horizontal="center" vertical="center"/>
    </xf>
    <xf numFmtId="179" fontId="0" fillId="4" borderId="3" xfId="0" applyNumberFormat="1" applyFill="1" applyBorder="1" applyAlignment="1">
      <alignment horizontal="center" vertical="center"/>
    </xf>
    <xf numFmtId="178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NumberFormat="1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81" fontId="0" fillId="0" borderId="3" xfId="0" applyNumberFormat="1" applyBorder="1" applyAlignment="1">
      <alignment horizontal="center" vertical="center"/>
    </xf>
    <xf numFmtId="179" fontId="0" fillId="4" borderId="1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 wrapText="1"/>
    </xf>
    <xf numFmtId="0" fontId="0" fillId="4" borderId="1" xfId="0" applyNumberFormat="1" applyFill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/>
    </xf>
    <xf numFmtId="181" fontId="0" fillId="0" borderId="11" xfId="0" applyNumberFormat="1" applyBorder="1" applyAlignment="1">
      <alignment horizontal="center" vertical="center"/>
    </xf>
    <xf numFmtId="181" fontId="0" fillId="0" borderId="1" xfId="0" applyNumberFormat="1" applyBorder="1" applyAlignment="1">
      <alignment vertical="center"/>
    </xf>
    <xf numFmtId="179" fontId="0" fillId="4" borderId="10" xfId="0" applyNumberFormat="1" applyFill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181" fontId="0" fillId="0" borderId="10" xfId="0" applyNumberFormat="1" applyBorder="1" applyAlignment="1">
      <alignment horizontal="center" vertical="center"/>
    </xf>
    <xf numFmtId="178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8" fontId="0" fillId="0" borderId="10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0" fontId="12" fillId="0" borderId="0" xfId="0" applyFont="1">
      <alignment vertical="center"/>
    </xf>
    <xf numFmtId="180" fontId="12" fillId="0" borderId="0" xfId="0" applyNumberFormat="1" applyFont="1">
      <alignment vertical="center"/>
    </xf>
    <xf numFmtId="0" fontId="12" fillId="0" borderId="0" xfId="0" applyFont="1" applyAlignment="1">
      <alignment horizontal="center" vertical="top"/>
    </xf>
    <xf numFmtId="180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>
      <alignment vertical="center"/>
    </xf>
    <xf numFmtId="180" fontId="12" fillId="4" borderId="3" xfId="0" applyNumberFormat="1" applyFont="1" applyFill="1" applyBorder="1" applyAlignment="1">
      <alignment horizontal="center" vertical="center"/>
    </xf>
    <xf numFmtId="179" fontId="12" fillId="4" borderId="3" xfId="0" applyNumberFormat="1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left" vertical="center" wrapText="1"/>
    </xf>
    <xf numFmtId="0" fontId="12" fillId="4" borderId="1" xfId="0" applyNumberFormat="1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/>
    </xf>
    <xf numFmtId="181" fontId="12" fillId="4" borderId="1" xfId="0" applyNumberFormat="1" applyFont="1" applyFill="1" applyBorder="1">
      <alignment vertical="center"/>
    </xf>
    <xf numFmtId="181" fontId="12" fillId="4" borderId="3" xfId="0" applyNumberFormat="1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>
      <alignment vertical="center"/>
    </xf>
    <xf numFmtId="180" fontId="12" fillId="4" borderId="10" xfId="0" applyNumberFormat="1" applyFont="1" applyFill="1" applyBorder="1" applyAlignment="1">
      <alignment horizontal="center" vertical="center"/>
    </xf>
    <xf numFmtId="179" fontId="12" fillId="4" borderId="10" xfId="0" applyNumberFormat="1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181" fontId="12" fillId="4" borderId="10" xfId="0" applyNumberFormat="1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center" vertical="center"/>
    </xf>
    <xf numFmtId="0" fontId="12" fillId="4" borderId="1" xfId="0" applyNumberFormat="1" applyFont="1" applyFill="1" applyBorder="1" applyAlignment="1">
      <alignment horizontal="center" vertical="center"/>
    </xf>
    <xf numFmtId="180" fontId="12" fillId="4" borderId="1" xfId="0" applyNumberFormat="1" applyFont="1" applyFill="1" applyBorder="1" applyAlignment="1">
      <alignment vertical="center"/>
    </xf>
    <xf numFmtId="179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181" fontId="12" fillId="4" borderId="1" xfId="0" applyNumberFormat="1" applyFont="1" applyFill="1" applyBorder="1" applyAlignment="1">
      <alignment vertical="center"/>
    </xf>
    <xf numFmtId="180" fontId="12" fillId="4" borderId="11" xfId="0" applyNumberFormat="1" applyFont="1" applyFill="1" applyBorder="1" applyAlignment="1">
      <alignment vertical="center"/>
    </xf>
    <xf numFmtId="179" fontId="12" fillId="4" borderId="11" xfId="0" applyNumberFormat="1" applyFont="1" applyFill="1" applyBorder="1" applyAlignment="1">
      <alignment vertical="center"/>
    </xf>
    <xf numFmtId="178" fontId="12" fillId="4" borderId="11" xfId="0" applyNumberFormat="1" applyFont="1" applyFill="1" applyBorder="1" applyAlignment="1">
      <alignment horizontal="center" vertical="center"/>
    </xf>
    <xf numFmtId="0" fontId="12" fillId="4" borderId="11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181" fontId="12" fillId="4" borderId="11" xfId="0" applyNumberFormat="1" applyFont="1" applyFill="1" applyBorder="1">
      <alignment vertical="center"/>
    </xf>
    <xf numFmtId="181" fontId="12" fillId="4" borderId="11" xfId="0" applyNumberFormat="1" applyFont="1" applyFill="1" applyBorder="1" applyAlignment="1">
      <alignment vertical="center"/>
    </xf>
    <xf numFmtId="180" fontId="12" fillId="4" borderId="11" xfId="0" applyNumberFormat="1" applyFont="1" applyFill="1" applyBorder="1" applyAlignment="1">
      <alignment horizontal="center" vertical="center"/>
    </xf>
    <xf numFmtId="179" fontId="12" fillId="4" borderId="11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80" fontId="12" fillId="6" borderId="1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NumberFormat="1" applyFont="1" applyFill="1" applyBorder="1">
      <alignment vertical="center"/>
    </xf>
    <xf numFmtId="0" fontId="2" fillId="0" borderId="0" xfId="0" applyFont="1">
      <alignment vertical="center"/>
    </xf>
    <xf numFmtId="180" fontId="2" fillId="0" borderId="0" xfId="0" applyNumberFormat="1" applyFont="1">
      <alignment vertical="center"/>
    </xf>
    <xf numFmtId="180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80" fontId="2" fillId="4" borderId="3" xfId="0" applyNumberFormat="1" applyFont="1" applyFill="1" applyBorder="1" applyAlignment="1">
      <alignment horizontal="center" vertical="center"/>
    </xf>
    <xf numFmtId="178" fontId="13" fillId="4" borderId="1" xfId="0" applyNumberFormat="1" applyFont="1" applyFill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/>
    </xf>
    <xf numFmtId="181" fontId="15" fillId="4" borderId="1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1" fontId="2" fillId="4" borderId="1" xfId="0" applyNumberFormat="1" applyFont="1" applyFill="1" applyBorder="1" applyAlignment="1">
      <alignment horizontal="center" vertical="center"/>
    </xf>
    <xf numFmtId="181" fontId="2" fillId="4" borderId="3" xfId="0" applyNumberFormat="1" applyFont="1" applyFill="1" applyBorder="1" applyAlignment="1">
      <alignment horizontal="center" vertical="center"/>
    </xf>
    <xf numFmtId="180" fontId="2" fillId="4" borderId="10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81" fontId="2" fillId="4" borderId="10" xfId="0" applyNumberFormat="1" applyFont="1" applyFill="1" applyBorder="1" applyAlignment="1">
      <alignment horizontal="center" vertical="center"/>
    </xf>
    <xf numFmtId="178" fontId="13" fillId="4" borderId="1" xfId="0" applyNumberFormat="1" applyFont="1" applyFill="1" applyBorder="1" applyAlignment="1">
      <alignment horizontal="left" vertical="center" wrapText="1"/>
    </xf>
    <xf numFmtId="0" fontId="13" fillId="4" borderId="1" xfId="0" applyNumberFormat="1" applyFont="1" applyFill="1" applyBorder="1" applyAlignment="1">
      <alignment horizontal="center" vertical="center" wrapText="1"/>
    </xf>
    <xf numFmtId="178" fontId="13" fillId="4" borderId="1" xfId="0" applyNumberFormat="1" applyFont="1" applyFill="1" applyBorder="1" applyAlignment="1">
      <alignment horizontal="center" vertical="center" wrapText="1"/>
    </xf>
    <xf numFmtId="180" fontId="2" fillId="4" borderId="11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181" fontId="2" fillId="4" borderId="11" xfId="0" applyNumberFormat="1" applyFont="1" applyFill="1" applyBorder="1" applyAlignment="1">
      <alignment horizontal="center" vertical="center"/>
    </xf>
    <xf numFmtId="178" fontId="13" fillId="4" borderId="1" xfId="0" applyNumberFormat="1" applyFont="1" applyFill="1" applyBorder="1" applyAlignment="1">
      <alignment horizontal="center" vertical="center"/>
    </xf>
    <xf numFmtId="178" fontId="13" fillId="4" borderId="11" xfId="0" applyNumberFormat="1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/>
    </xf>
    <xf numFmtId="181" fontId="15" fillId="4" borderId="11" xfId="0" applyNumberFormat="1" applyFont="1" applyFill="1" applyBorder="1" applyAlignment="1">
      <alignment horizontal="center" vertical="center"/>
    </xf>
    <xf numFmtId="180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1" fontId="2" fillId="4" borderId="3" xfId="0" applyNumberFormat="1" applyFont="1" applyFill="1" applyBorder="1" applyAlignment="1">
      <alignment horizontal="center" vertical="center"/>
    </xf>
    <xf numFmtId="180" fontId="2" fillId="4" borderId="10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81" fontId="2" fillId="4" borderId="10" xfId="0" applyNumberFormat="1" applyFont="1" applyFill="1" applyBorder="1" applyAlignment="1">
      <alignment horizontal="center" vertical="center"/>
    </xf>
    <xf numFmtId="180" fontId="2" fillId="4" borderId="11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181" fontId="2" fillId="0" borderId="0" xfId="0" applyNumberFormat="1" applyFont="1">
      <alignment vertical="center"/>
    </xf>
    <xf numFmtId="0" fontId="2" fillId="4" borderId="10" xfId="0" applyNumberFormat="1" applyFont="1" applyFill="1" applyBorder="1" applyAlignment="1">
      <alignment horizontal="center" vertical="center"/>
    </xf>
    <xf numFmtId="180" fontId="2" fillId="6" borderId="6" xfId="0" applyNumberFormat="1" applyFont="1" applyFill="1" applyBorder="1" applyAlignment="1">
      <alignment horizontal="center" vertical="center"/>
    </xf>
    <xf numFmtId="0" fontId="2" fillId="6" borderId="2" xfId="0" applyNumberFormat="1" applyFont="1" applyFill="1" applyBorder="1" applyAlignment="1">
      <alignment horizontal="center" vertical="center"/>
    </xf>
    <xf numFmtId="178" fontId="16" fillId="6" borderId="2" xfId="0" applyNumberFormat="1" applyFont="1" applyFill="1" applyBorder="1" applyAlignment="1">
      <alignment horizontal="center" vertical="center"/>
    </xf>
    <xf numFmtId="178" fontId="16" fillId="6" borderId="1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80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80" fontId="18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8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80" fontId="17" fillId="0" borderId="3" xfId="0" applyNumberFormat="1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178" fontId="17" fillId="4" borderId="1" xfId="0" applyNumberFormat="1" applyFont="1" applyFill="1" applyBorder="1" applyAlignment="1">
      <alignment horizontal="center" vertical="center"/>
    </xf>
    <xf numFmtId="178" fontId="17" fillId="0" borderId="3" xfId="0" applyNumberFormat="1" applyFont="1" applyBorder="1" applyAlignment="1">
      <alignment horizontal="center" vertical="center"/>
    </xf>
    <xf numFmtId="180" fontId="17" fillId="0" borderId="10" xfId="0" applyNumberFormat="1" applyFont="1" applyBorder="1" applyAlignment="1">
      <alignment horizontal="center" vertical="center"/>
    </xf>
    <xf numFmtId="178" fontId="17" fillId="0" borderId="10" xfId="0" applyNumberFormat="1" applyFont="1" applyBorder="1" applyAlignment="1">
      <alignment horizontal="center" vertical="center"/>
    </xf>
    <xf numFmtId="178" fontId="17" fillId="0" borderId="0" xfId="0" applyNumberFormat="1" applyFont="1">
      <alignment vertical="center"/>
    </xf>
    <xf numFmtId="0" fontId="17" fillId="0" borderId="1" xfId="0" applyFont="1" applyBorder="1" applyAlignment="1">
      <alignment horizontal="left" vertical="center"/>
    </xf>
    <xf numFmtId="180" fontId="17" fillId="0" borderId="11" xfId="0" applyNumberFormat="1" applyFont="1" applyBorder="1" applyAlignment="1">
      <alignment horizontal="center" vertical="center"/>
    </xf>
    <xf numFmtId="178" fontId="17" fillId="0" borderId="11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178" fontId="17" fillId="4" borderId="11" xfId="0" applyNumberFormat="1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78" fontId="17" fillId="0" borderId="3" xfId="0" applyNumberFormat="1" applyFont="1" applyFill="1" applyBorder="1" applyAlignment="1">
      <alignment horizontal="center" vertical="center"/>
    </xf>
    <xf numFmtId="178" fontId="17" fillId="0" borderId="10" xfId="0" applyNumberFormat="1" applyFont="1" applyFill="1" applyBorder="1" applyAlignment="1">
      <alignment horizontal="center" vertical="center"/>
    </xf>
    <xf numFmtId="178" fontId="17" fillId="0" borderId="11" xfId="0" applyNumberFormat="1" applyFont="1" applyFill="1" applyBorder="1" applyAlignment="1">
      <alignment horizontal="center" vertical="center"/>
    </xf>
    <xf numFmtId="180" fontId="17" fillId="0" borderId="1" xfId="0" applyNumberFormat="1" applyFont="1" applyBorder="1" applyAlignment="1">
      <alignment horizontal="center" vertical="center"/>
    </xf>
    <xf numFmtId="178" fontId="17" fillId="0" borderId="1" xfId="0" applyNumberFormat="1" applyFont="1" applyBorder="1" applyAlignment="1">
      <alignment vertical="center"/>
    </xf>
    <xf numFmtId="0" fontId="17" fillId="0" borderId="1" xfId="0" applyNumberFormat="1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178" fontId="17" fillId="0" borderId="3" xfId="0" applyNumberFormat="1" applyFont="1" applyBorder="1" applyAlignment="1">
      <alignment horizontal="center" vertical="center" wrapText="1"/>
    </xf>
    <xf numFmtId="178" fontId="17" fillId="0" borderId="10" xfId="0" applyNumberFormat="1" applyFont="1" applyBorder="1" applyAlignment="1">
      <alignment horizontal="center" vertical="center" wrapText="1"/>
    </xf>
    <xf numFmtId="178" fontId="17" fillId="0" borderId="11" xfId="0" applyNumberFormat="1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180" fontId="20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vertical="center"/>
    </xf>
    <xf numFmtId="180" fontId="21" fillId="5" borderId="1" xfId="0" applyNumberFormat="1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2" fillId="5" borderId="1" xfId="0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5" borderId="5" xfId="0" applyFont="1" applyFill="1" applyBorder="1" applyAlignment="1">
      <alignment horizontal="center" vertical="center"/>
    </xf>
    <xf numFmtId="180" fontId="20" fillId="0" borderId="3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180" fontId="20" fillId="0" borderId="10" xfId="0" applyNumberFormat="1" applyFont="1" applyFill="1" applyBorder="1" applyAlignment="1">
      <alignment horizontal="center" vertical="center"/>
    </xf>
    <xf numFmtId="178" fontId="0" fillId="0" borderId="10" xfId="0" applyNumberFormat="1" applyFill="1" applyBorder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NumberFormat="1" applyFill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/>
    </xf>
    <xf numFmtId="180" fontId="20" fillId="0" borderId="11" xfId="0" applyNumberFormat="1" applyFont="1" applyFill="1" applyBorder="1" applyAlignment="1">
      <alignment horizontal="center" vertical="center"/>
    </xf>
    <xf numFmtId="178" fontId="0" fillId="0" borderId="11" xfId="0" applyNumberFormat="1" applyFill="1" applyBorder="1" applyAlignment="1">
      <alignment horizontal="center" vertical="center"/>
    </xf>
    <xf numFmtId="180" fontId="2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0" fontId="0" fillId="0" borderId="11" xfId="0" applyNumberFormat="1" applyFill="1" applyBorder="1" applyAlignment="1">
      <alignment horizontal="center" vertical="center"/>
    </xf>
    <xf numFmtId="178" fontId="0" fillId="4" borderId="1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180" fontId="20" fillId="0" borderId="3" xfId="0" applyNumberFormat="1" applyFon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180" fontId="20" fillId="0" borderId="10" xfId="0" applyNumberFormat="1" applyFont="1" applyFill="1" applyBorder="1" applyAlignment="1">
      <alignment horizontal="center" vertical="center"/>
    </xf>
    <xf numFmtId="178" fontId="0" fillId="0" borderId="10" xfId="0" applyNumberFormat="1" applyFill="1" applyBorder="1" applyAlignment="1">
      <alignment horizontal="center" vertical="center"/>
    </xf>
    <xf numFmtId="180" fontId="20" fillId="0" borderId="11" xfId="0" applyNumberFormat="1" applyFont="1" applyFill="1" applyBorder="1" applyAlignment="1">
      <alignment horizontal="center" vertical="center"/>
    </xf>
    <xf numFmtId="178" fontId="0" fillId="0" borderId="11" xfId="0" applyNumberFormat="1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178" fontId="0" fillId="0" borderId="0" xfId="0" applyNumberFormat="1" applyFill="1" applyBorder="1" applyAlignment="1">
      <alignment vertical="center"/>
    </xf>
    <xf numFmtId="0" fontId="2" fillId="4" borderId="1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pn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pn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www.wps.cn/officeDocument/2020/cellImage" Target="cellimag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0</xdr:colOff>
      <xdr:row>6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stretch>
          <a:fillRect/>
        </a:stretch>
      </xdr:blipFill>
      <xdr:spPr>
        <a:xfrm>
          <a:off x="4593590" y="34671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8"/>
  <sheetViews>
    <sheetView zoomScale="85" zoomScaleNormal="85" workbookViewId="0">
      <pane ySplit="1" topLeftCell="A285" activePane="bottomLeft" state="frozen"/>
      <selection/>
      <selection pane="bottomLeft" activeCell="F299" sqref="F299:F306"/>
    </sheetView>
  </sheetViews>
  <sheetFormatPr defaultColWidth="9.14285714285714" defaultRowHeight="15.75" outlineLevelCol="7"/>
  <cols>
    <col min="1" max="1" width="24.7619047619048" style="252" customWidth="1"/>
    <col min="2" max="2" width="28.5714285714286" style="253" customWidth="1"/>
    <col min="3" max="3" width="10.7904761904762" style="254" customWidth="1"/>
    <col min="4" max="4" width="12.1428571428571" style="251" customWidth="1"/>
    <col min="5" max="5" width="15.5714285714286" style="251" customWidth="1"/>
    <col min="6" max="6" width="15.8" style="255" customWidth="1"/>
    <col min="7" max="7" width="14.2857142857143" style="251"/>
    <col min="8" max="8" width="22.5904761904762" style="251" customWidth="1"/>
    <col min="9" max="9" width="11.7142857142857" style="251"/>
    <col min="10" max="16384" width="9.14285714285714" style="251"/>
  </cols>
  <sheetData>
    <row r="1" s="251" customFormat="1" ht="22" customHeight="1" spans="1:6">
      <c r="A1" s="256" t="s">
        <v>0</v>
      </c>
      <c r="B1" s="257" t="s">
        <v>1</v>
      </c>
      <c r="C1" s="258" t="s">
        <v>2</v>
      </c>
      <c r="D1" s="259" t="s">
        <v>3</v>
      </c>
      <c r="E1" s="260" t="s">
        <v>4</v>
      </c>
      <c r="F1" s="259" t="s">
        <v>5</v>
      </c>
    </row>
    <row r="2" s="251" customFormat="1" ht="15" spans="1:6">
      <c r="A2" s="261">
        <v>45962</v>
      </c>
      <c r="B2" s="262" t="s">
        <v>6</v>
      </c>
      <c r="C2" s="263">
        <v>0.5</v>
      </c>
      <c r="D2" s="4">
        <v>40000</v>
      </c>
      <c r="E2" s="4">
        <f t="shared" ref="E2:E12" si="0">SUM(C2*D2)</f>
        <v>20000</v>
      </c>
      <c r="F2" s="264">
        <f>SUM(E2:E15)</f>
        <v>1745000</v>
      </c>
    </row>
    <row r="3" s="251" customFormat="1" ht="15" spans="1:6">
      <c r="A3" s="265"/>
      <c r="B3" s="262" t="s">
        <v>7</v>
      </c>
      <c r="C3" s="263">
        <v>0.3</v>
      </c>
      <c r="D3" s="4">
        <v>80000</v>
      </c>
      <c r="E3" s="4">
        <f t="shared" si="0"/>
        <v>24000</v>
      </c>
      <c r="F3" s="266"/>
    </row>
    <row r="4" s="251" customFormat="1" ht="15" spans="1:6">
      <c r="A4" s="265"/>
      <c r="B4" s="262" t="s">
        <v>8</v>
      </c>
      <c r="C4" s="263">
        <v>0.3</v>
      </c>
      <c r="D4" s="4">
        <v>80000</v>
      </c>
      <c r="E4" s="4">
        <f t="shared" si="0"/>
        <v>24000</v>
      </c>
      <c r="F4" s="266"/>
    </row>
    <row r="5" s="251" customFormat="1" ht="15" spans="1:6">
      <c r="A5" s="265"/>
      <c r="B5" s="262" t="s">
        <v>9</v>
      </c>
      <c r="C5" s="263">
        <v>0.1</v>
      </c>
      <c r="D5" s="4">
        <v>60000</v>
      </c>
      <c r="E5" s="4">
        <f t="shared" si="0"/>
        <v>6000</v>
      </c>
      <c r="F5" s="266"/>
    </row>
    <row r="6" s="251" customFormat="1" ht="15" spans="1:6">
      <c r="A6" s="265"/>
      <c r="B6" s="262" t="s">
        <v>10</v>
      </c>
      <c r="C6" s="263">
        <v>1</v>
      </c>
      <c r="D6" s="4">
        <v>360000</v>
      </c>
      <c r="E6" s="4">
        <f t="shared" si="0"/>
        <v>360000</v>
      </c>
      <c r="F6" s="266"/>
    </row>
    <row r="7" s="251" customFormat="1" ht="15" spans="1:6">
      <c r="A7" s="265"/>
      <c r="B7" s="262" t="s">
        <v>11</v>
      </c>
      <c r="C7" s="263">
        <v>2</v>
      </c>
      <c r="D7" s="4">
        <v>90000</v>
      </c>
      <c r="E7" s="4">
        <f t="shared" si="0"/>
        <v>180000</v>
      </c>
      <c r="F7" s="266"/>
    </row>
    <row r="8" s="251" customFormat="1" ht="15" spans="1:6">
      <c r="A8" s="265"/>
      <c r="B8" s="262" t="s">
        <v>12</v>
      </c>
      <c r="C8" s="263">
        <v>2</v>
      </c>
      <c r="D8" s="4">
        <v>35000</v>
      </c>
      <c r="E8" s="4">
        <f t="shared" si="0"/>
        <v>70000</v>
      </c>
      <c r="F8" s="266"/>
    </row>
    <row r="9" s="251" customFormat="1" ht="15" spans="1:6">
      <c r="A9" s="265"/>
      <c r="B9" s="262" t="s">
        <v>13</v>
      </c>
      <c r="C9" s="263">
        <v>25</v>
      </c>
      <c r="D9" s="4">
        <v>15000</v>
      </c>
      <c r="E9" s="4">
        <f t="shared" si="0"/>
        <v>375000</v>
      </c>
      <c r="F9" s="266"/>
    </row>
    <row r="10" s="251" customFormat="1" ht="15" spans="1:6">
      <c r="A10" s="265"/>
      <c r="B10" s="262" t="s">
        <v>14</v>
      </c>
      <c r="C10" s="263">
        <v>3</v>
      </c>
      <c r="D10" s="4">
        <v>40000</v>
      </c>
      <c r="E10" s="4">
        <f t="shared" si="0"/>
        <v>120000</v>
      </c>
      <c r="F10" s="266"/>
    </row>
    <row r="11" s="251" customFormat="1" ht="15" spans="1:8">
      <c r="A11" s="265"/>
      <c r="B11" s="262" t="s">
        <v>15</v>
      </c>
      <c r="C11" s="263">
        <v>2</v>
      </c>
      <c r="D11" s="4">
        <v>40000</v>
      </c>
      <c r="E11" s="4">
        <f t="shared" si="0"/>
        <v>80000</v>
      </c>
      <c r="F11" s="266"/>
      <c r="H11" s="267"/>
    </row>
    <row r="12" s="251" customFormat="1" ht="15" spans="1:6">
      <c r="A12" s="265"/>
      <c r="B12" s="262" t="s">
        <v>16</v>
      </c>
      <c r="C12" s="263">
        <v>2</v>
      </c>
      <c r="D12" s="4">
        <v>58000</v>
      </c>
      <c r="E12" s="4">
        <f t="shared" si="0"/>
        <v>116000</v>
      </c>
      <c r="F12" s="266"/>
    </row>
    <row r="13" s="251" customFormat="1" ht="15" spans="1:6">
      <c r="A13" s="265"/>
      <c r="B13" s="262" t="s">
        <v>17</v>
      </c>
      <c r="C13" s="263">
        <v>2</v>
      </c>
      <c r="D13" s="4">
        <v>15000</v>
      </c>
      <c r="E13" s="4">
        <f t="shared" ref="E13:E76" si="1">SUM(C13*D13)</f>
        <v>30000</v>
      </c>
      <c r="F13" s="266"/>
    </row>
    <row r="14" s="251" customFormat="1" ht="15" spans="1:6">
      <c r="A14" s="265"/>
      <c r="B14" s="262" t="s">
        <v>18</v>
      </c>
      <c r="C14" s="263">
        <v>1</v>
      </c>
      <c r="D14" s="4">
        <v>170000</v>
      </c>
      <c r="E14" s="4">
        <f t="shared" si="1"/>
        <v>170000</v>
      </c>
      <c r="F14" s="266"/>
    </row>
    <row r="15" s="251" customFormat="1" ht="15" spans="1:6">
      <c r="A15" s="265"/>
      <c r="B15" s="268" t="s">
        <v>19</v>
      </c>
      <c r="C15" s="269">
        <v>1</v>
      </c>
      <c r="D15" s="270">
        <v>170000</v>
      </c>
      <c r="E15" s="270">
        <f t="shared" si="1"/>
        <v>170000</v>
      </c>
      <c r="F15" s="266"/>
    </row>
    <row r="16" s="251" customFormat="1" ht="15" spans="1:6">
      <c r="A16" s="261">
        <v>45963</v>
      </c>
      <c r="B16" s="262" t="s">
        <v>20</v>
      </c>
      <c r="C16" s="263">
        <v>1</v>
      </c>
      <c r="D16" s="4">
        <v>100000</v>
      </c>
      <c r="E16" s="4">
        <f t="shared" si="1"/>
        <v>100000</v>
      </c>
      <c r="F16" s="264">
        <f>SUM(E16:E26)</f>
        <v>1339000</v>
      </c>
    </row>
    <row r="17" s="251" customFormat="1" ht="15" spans="1:6">
      <c r="A17" s="265"/>
      <c r="B17" s="262" t="s">
        <v>21</v>
      </c>
      <c r="C17" s="263">
        <v>1</v>
      </c>
      <c r="D17" s="4">
        <v>160000</v>
      </c>
      <c r="E17" s="4">
        <f t="shared" si="1"/>
        <v>160000</v>
      </c>
      <c r="F17" s="266"/>
    </row>
    <row r="18" s="251" customFormat="1" ht="15" spans="1:6">
      <c r="A18" s="265"/>
      <c r="B18" s="262" t="s">
        <v>22</v>
      </c>
      <c r="C18" s="263">
        <v>2</v>
      </c>
      <c r="D18" s="4">
        <v>90000</v>
      </c>
      <c r="E18" s="4">
        <f t="shared" si="1"/>
        <v>180000</v>
      </c>
      <c r="F18" s="266"/>
    </row>
    <row r="19" s="251" customFormat="1" ht="15" spans="1:6">
      <c r="A19" s="265"/>
      <c r="B19" s="262" t="s">
        <v>23</v>
      </c>
      <c r="C19" s="263">
        <v>0.5</v>
      </c>
      <c r="D19" s="4">
        <v>120000</v>
      </c>
      <c r="E19" s="4">
        <f t="shared" si="1"/>
        <v>60000</v>
      </c>
      <c r="F19" s="266"/>
    </row>
    <row r="20" s="251" customFormat="1" ht="15" spans="1:6">
      <c r="A20" s="265"/>
      <c r="B20" s="262" t="s">
        <v>24</v>
      </c>
      <c r="C20" s="263">
        <v>1</v>
      </c>
      <c r="D20" s="4">
        <v>170000</v>
      </c>
      <c r="E20" s="4">
        <f t="shared" si="1"/>
        <v>170000</v>
      </c>
      <c r="F20" s="266"/>
    </row>
    <row r="21" s="251" customFormat="1" ht="15" spans="1:6">
      <c r="A21" s="265"/>
      <c r="B21" s="262" t="s">
        <v>25</v>
      </c>
      <c r="C21" s="263">
        <v>1</v>
      </c>
      <c r="D21" s="4">
        <v>390000</v>
      </c>
      <c r="E21" s="4">
        <f t="shared" si="1"/>
        <v>390000</v>
      </c>
      <c r="F21" s="266"/>
    </row>
    <row r="22" s="251" customFormat="1" ht="15" spans="1:6">
      <c r="A22" s="265"/>
      <c r="B22" s="262" t="s">
        <v>26</v>
      </c>
      <c r="C22" s="263">
        <v>1</v>
      </c>
      <c r="D22" s="4">
        <v>170000</v>
      </c>
      <c r="E22" s="4">
        <f t="shared" si="1"/>
        <v>170000</v>
      </c>
      <c r="F22" s="266"/>
    </row>
    <row r="23" s="251" customFormat="1" ht="15" spans="1:6">
      <c r="A23" s="265"/>
      <c r="B23" s="262" t="s">
        <v>27</v>
      </c>
      <c r="C23" s="263">
        <v>1</v>
      </c>
      <c r="D23" s="4">
        <v>48000</v>
      </c>
      <c r="E23" s="4">
        <f t="shared" si="1"/>
        <v>48000</v>
      </c>
      <c r="F23" s="266"/>
    </row>
    <row r="24" s="251" customFormat="1" ht="15" spans="1:6">
      <c r="A24" s="265"/>
      <c r="B24" s="262" t="s">
        <v>28</v>
      </c>
      <c r="C24" s="263">
        <v>0.1</v>
      </c>
      <c r="D24" s="4">
        <v>150000</v>
      </c>
      <c r="E24" s="4">
        <f t="shared" si="1"/>
        <v>15000</v>
      </c>
      <c r="F24" s="266"/>
    </row>
    <row r="25" s="251" customFormat="1" ht="15" spans="1:6">
      <c r="A25" s="265"/>
      <c r="B25" s="262" t="s">
        <v>29</v>
      </c>
      <c r="C25" s="263">
        <v>0.1</v>
      </c>
      <c r="D25" s="4">
        <v>300000</v>
      </c>
      <c r="E25" s="4">
        <f t="shared" si="1"/>
        <v>30000</v>
      </c>
      <c r="F25" s="266"/>
    </row>
    <row r="26" s="251" customFormat="1" ht="15" spans="1:6">
      <c r="A26" s="271"/>
      <c r="B26" s="262" t="s">
        <v>30</v>
      </c>
      <c r="C26" s="263">
        <v>0.2</v>
      </c>
      <c r="D26" s="4">
        <v>80000</v>
      </c>
      <c r="E26" s="4">
        <f t="shared" si="1"/>
        <v>16000</v>
      </c>
      <c r="F26" s="266"/>
    </row>
    <row r="27" s="251" customFormat="1" ht="15" spans="1:6">
      <c r="A27" s="261">
        <v>45964</v>
      </c>
      <c r="B27" s="262" t="s">
        <v>31</v>
      </c>
      <c r="C27" s="263">
        <v>2</v>
      </c>
      <c r="D27" s="4">
        <v>22000</v>
      </c>
      <c r="E27" s="4">
        <f t="shared" si="1"/>
        <v>44000</v>
      </c>
      <c r="F27" s="264">
        <f>SUM(E27:E44)</f>
        <v>2169000</v>
      </c>
    </row>
    <row r="28" s="251" customFormat="1" ht="15" spans="1:6">
      <c r="A28" s="265"/>
      <c r="B28" s="262" t="s">
        <v>11</v>
      </c>
      <c r="C28" s="263">
        <v>3</v>
      </c>
      <c r="D28" s="4">
        <v>90000</v>
      </c>
      <c r="E28" s="4">
        <f t="shared" si="1"/>
        <v>270000</v>
      </c>
      <c r="F28" s="266"/>
    </row>
    <row r="29" s="251" customFormat="1" ht="15" spans="1:6">
      <c r="A29" s="265"/>
      <c r="B29" s="262" t="s">
        <v>32</v>
      </c>
      <c r="C29" s="263">
        <v>1</v>
      </c>
      <c r="D29" s="4">
        <v>100000</v>
      </c>
      <c r="E29" s="4">
        <f t="shared" si="1"/>
        <v>100000</v>
      </c>
      <c r="F29" s="266"/>
    </row>
    <row r="30" s="251" customFormat="1" ht="15" spans="1:6">
      <c r="A30" s="265"/>
      <c r="B30" s="262" t="s">
        <v>33</v>
      </c>
      <c r="C30" s="263">
        <v>2</v>
      </c>
      <c r="D30" s="4">
        <v>40000</v>
      </c>
      <c r="E30" s="4">
        <f t="shared" si="1"/>
        <v>80000</v>
      </c>
      <c r="F30" s="266"/>
    </row>
    <row r="31" s="251" customFormat="1" ht="15" spans="1:6">
      <c r="A31" s="265"/>
      <c r="B31" s="262" t="s">
        <v>34</v>
      </c>
      <c r="C31" s="263">
        <v>2</v>
      </c>
      <c r="D31" s="4">
        <v>18000</v>
      </c>
      <c r="E31" s="4">
        <f t="shared" si="1"/>
        <v>36000</v>
      </c>
      <c r="F31" s="266"/>
    </row>
    <row r="32" s="251" customFormat="1" ht="15" spans="1:6">
      <c r="A32" s="265"/>
      <c r="B32" s="262" t="s">
        <v>20</v>
      </c>
      <c r="C32" s="263">
        <v>1</v>
      </c>
      <c r="D32" s="4">
        <v>100000</v>
      </c>
      <c r="E32" s="4">
        <f t="shared" si="1"/>
        <v>100000</v>
      </c>
      <c r="F32" s="266"/>
    </row>
    <row r="33" s="251" customFormat="1" ht="15" spans="1:6">
      <c r="A33" s="265"/>
      <c r="B33" s="262" t="s">
        <v>35</v>
      </c>
      <c r="C33" s="263">
        <v>1</v>
      </c>
      <c r="D33" s="4">
        <v>220000</v>
      </c>
      <c r="E33" s="4">
        <f t="shared" si="1"/>
        <v>220000</v>
      </c>
      <c r="F33" s="266"/>
    </row>
    <row r="34" s="251" customFormat="1" ht="15" spans="1:6">
      <c r="A34" s="265"/>
      <c r="B34" s="262" t="s">
        <v>10</v>
      </c>
      <c r="C34" s="263">
        <v>1</v>
      </c>
      <c r="D34" s="4">
        <v>360000</v>
      </c>
      <c r="E34" s="4">
        <f t="shared" si="1"/>
        <v>360000</v>
      </c>
      <c r="F34" s="266"/>
    </row>
    <row r="35" s="251" customFormat="1" ht="15" spans="1:6">
      <c r="A35" s="265"/>
      <c r="B35" s="262" t="s">
        <v>36</v>
      </c>
      <c r="C35" s="263">
        <v>1</v>
      </c>
      <c r="D35" s="4">
        <v>30000</v>
      </c>
      <c r="E35" s="4">
        <f t="shared" si="1"/>
        <v>30000</v>
      </c>
      <c r="F35" s="266"/>
    </row>
    <row r="36" s="251" customFormat="1" ht="15" spans="1:6">
      <c r="A36" s="265"/>
      <c r="B36" s="262" t="s">
        <v>37</v>
      </c>
      <c r="C36" s="263">
        <v>1</v>
      </c>
      <c r="D36" s="4">
        <v>195000</v>
      </c>
      <c r="E36" s="4">
        <f t="shared" si="1"/>
        <v>195000</v>
      </c>
      <c r="F36" s="266"/>
    </row>
    <row r="37" s="251" customFormat="1" ht="15" spans="1:6">
      <c r="A37" s="265"/>
      <c r="B37" s="262" t="s">
        <v>38</v>
      </c>
      <c r="C37" s="263">
        <v>0.3</v>
      </c>
      <c r="D37" s="4">
        <v>80000</v>
      </c>
      <c r="E37" s="4">
        <f t="shared" si="1"/>
        <v>24000</v>
      </c>
      <c r="F37" s="266"/>
    </row>
    <row r="38" s="251" customFormat="1" ht="15" spans="1:6">
      <c r="A38" s="265"/>
      <c r="B38" s="262" t="s">
        <v>39</v>
      </c>
      <c r="C38" s="263">
        <v>4</v>
      </c>
      <c r="D38" s="4">
        <v>10000</v>
      </c>
      <c r="E38" s="4">
        <f t="shared" si="1"/>
        <v>40000</v>
      </c>
      <c r="F38" s="266"/>
    </row>
    <row r="39" s="251" customFormat="1" ht="15" spans="1:6">
      <c r="A39" s="265"/>
      <c r="B39" s="262" t="s">
        <v>40</v>
      </c>
      <c r="C39" s="263">
        <v>26</v>
      </c>
      <c r="D39" s="4">
        <v>2000</v>
      </c>
      <c r="E39" s="4">
        <f t="shared" si="1"/>
        <v>52000</v>
      </c>
      <c r="F39" s="266"/>
    </row>
    <row r="40" s="251" customFormat="1" ht="15" spans="1:6">
      <c r="A40" s="265"/>
      <c r="B40" s="262" t="s">
        <v>41</v>
      </c>
      <c r="C40" s="263">
        <v>1.8</v>
      </c>
      <c r="D40" s="4">
        <v>28000</v>
      </c>
      <c r="E40" s="4">
        <v>50000</v>
      </c>
      <c r="F40" s="266"/>
    </row>
    <row r="41" s="251" customFormat="1" ht="15" spans="1:6">
      <c r="A41" s="265"/>
      <c r="B41" s="262" t="s">
        <v>42</v>
      </c>
      <c r="C41" s="263">
        <v>2</v>
      </c>
      <c r="D41" s="4">
        <v>20000</v>
      </c>
      <c r="E41" s="4">
        <f t="shared" si="1"/>
        <v>40000</v>
      </c>
      <c r="F41" s="266"/>
    </row>
    <row r="42" s="251" customFormat="1" ht="15" spans="1:6">
      <c r="A42" s="265"/>
      <c r="B42" s="262" t="s">
        <v>43</v>
      </c>
      <c r="C42" s="263">
        <v>2.06</v>
      </c>
      <c r="D42" s="4">
        <v>38000</v>
      </c>
      <c r="E42" s="4">
        <v>78000</v>
      </c>
      <c r="F42" s="266"/>
    </row>
    <row r="43" s="251" customFormat="1" ht="15" spans="1:6">
      <c r="A43" s="265"/>
      <c r="B43" s="262" t="s">
        <v>44</v>
      </c>
      <c r="C43" s="263">
        <v>3</v>
      </c>
      <c r="D43" s="4">
        <v>75000</v>
      </c>
      <c r="E43" s="4">
        <f t="shared" si="1"/>
        <v>225000</v>
      </c>
      <c r="F43" s="266"/>
    </row>
    <row r="44" s="251" customFormat="1" ht="15" spans="1:6">
      <c r="A44" s="271"/>
      <c r="B44" s="262" t="s">
        <v>45</v>
      </c>
      <c r="C44" s="263">
        <v>3</v>
      </c>
      <c r="D44" s="4">
        <v>75000</v>
      </c>
      <c r="E44" s="4">
        <f t="shared" si="1"/>
        <v>225000</v>
      </c>
      <c r="F44" s="272"/>
    </row>
    <row r="45" s="251" customFormat="1" ht="15" spans="1:6">
      <c r="A45" s="261">
        <v>45964</v>
      </c>
      <c r="B45" s="262" t="s">
        <v>9</v>
      </c>
      <c r="C45" s="263">
        <v>0.1</v>
      </c>
      <c r="D45" s="4">
        <v>60000</v>
      </c>
      <c r="E45" s="4">
        <f t="shared" si="1"/>
        <v>6000</v>
      </c>
      <c r="F45" s="264">
        <f>SUM(E45:E46)</f>
        <v>12000</v>
      </c>
    </row>
    <row r="46" s="251" customFormat="1" ht="15" spans="1:6">
      <c r="A46" s="271"/>
      <c r="B46" s="262" t="s">
        <v>46</v>
      </c>
      <c r="C46" s="263">
        <v>0.1</v>
      </c>
      <c r="D46" s="4">
        <v>60000</v>
      </c>
      <c r="E46" s="4">
        <f t="shared" si="1"/>
        <v>6000</v>
      </c>
      <c r="F46" s="272"/>
    </row>
    <row r="47" s="251" customFormat="1" ht="15" spans="1:6">
      <c r="A47" s="273">
        <v>45965</v>
      </c>
      <c r="B47" s="262" t="s">
        <v>47</v>
      </c>
      <c r="C47" s="263">
        <v>1</v>
      </c>
      <c r="D47" s="4">
        <v>30000</v>
      </c>
      <c r="E47" s="4">
        <f t="shared" si="1"/>
        <v>30000</v>
      </c>
      <c r="F47" s="274">
        <f>SUM(E47:E65)</f>
        <v>1960000</v>
      </c>
    </row>
    <row r="48" s="251" customFormat="1" ht="15" spans="1:6">
      <c r="A48" s="273"/>
      <c r="B48" s="262" t="s">
        <v>48</v>
      </c>
      <c r="C48" s="263">
        <v>2</v>
      </c>
      <c r="D48" s="4">
        <v>120000</v>
      </c>
      <c r="E48" s="4">
        <f t="shared" si="1"/>
        <v>240000</v>
      </c>
      <c r="F48" s="274"/>
    </row>
    <row r="49" s="251" customFormat="1" ht="15" spans="1:6">
      <c r="A49" s="273"/>
      <c r="B49" s="262" t="s">
        <v>49</v>
      </c>
      <c r="C49" s="263">
        <v>1</v>
      </c>
      <c r="D49" s="4">
        <v>200000</v>
      </c>
      <c r="E49" s="4">
        <f t="shared" si="1"/>
        <v>200000</v>
      </c>
      <c r="F49" s="274"/>
    </row>
    <row r="50" s="251" customFormat="1" ht="15" spans="1:6">
      <c r="A50" s="273"/>
      <c r="B50" s="262" t="s">
        <v>50</v>
      </c>
      <c r="C50" s="263">
        <v>1</v>
      </c>
      <c r="D50" s="4">
        <v>70000</v>
      </c>
      <c r="E50" s="4">
        <f t="shared" si="1"/>
        <v>70000</v>
      </c>
      <c r="F50" s="274"/>
    </row>
    <row r="51" s="251" customFormat="1" ht="15" spans="1:6">
      <c r="A51" s="273"/>
      <c r="B51" s="262" t="s">
        <v>51</v>
      </c>
      <c r="C51" s="263">
        <v>2</v>
      </c>
      <c r="D51" s="4">
        <v>15000</v>
      </c>
      <c r="E51" s="4">
        <f t="shared" si="1"/>
        <v>30000</v>
      </c>
      <c r="F51" s="274"/>
    </row>
    <row r="52" s="251" customFormat="1" ht="15" spans="1:6">
      <c r="A52" s="273"/>
      <c r="B52" s="262" t="s">
        <v>52</v>
      </c>
      <c r="C52" s="263">
        <v>2</v>
      </c>
      <c r="D52" s="4">
        <v>30000</v>
      </c>
      <c r="E52" s="4">
        <f t="shared" si="1"/>
        <v>60000</v>
      </c>
      <c r="F52" s="274"/>
    </row>
    <row r="53" s="251" customFormat="1" ht="15" spans="1:6">
      <c r="A53" s="273"/>
      <c r="B53" s="262" t="s">
        <v>53</v>
      </c>
      <c r="C53" s="263">
        <v>2</v>
      </c>
      <c r="D53" s="4">
        <v>60000</v>
      </c>
      <c r="E53" s="4">
        <f t="shared" si="1"/>
        <v>120000</v>
      </c>
      <c r="F53" s="274"/>
    </row>
    <row r="54" s="251" customFormat="1" ht="15" spans="1:6">
      <c r="A54" s="273"/>
      <c r="B54" s="262" t="s">
        <v>54</v>
      </c>
      <c r="C54" s="263">
        <v>1</v>
      </c>
      <c r="D54" s="4">
        <v>160000</v>
      </c>
      <c r="E54" s="4">
        <f t="shared" si="1"/>
        <v>160000</v>
      </c>
      <c r="F54" s="274"/>
    </row>
    <row r="55" s="251" customFormat="1" ht="15" spans="1:6">
      <c r="A55" s="273"/>
      <c r="B55" s="262" t="s">
        <v>55</v>
      </c>
      <c r="C55" s="263">
        <v>2</v>
      </c>
      <c r="D55" s="4">
        <v>20000</v>
      </c>
      <c r="E55" s="4">
        <f t="shared" si="1"/>
        <v>40000</v>
      </c>
      <c r="F55" s="274"/>
    </row>
    <row r="56" s="251" customFormat="1" ht="15" spans="1:6">
      <c r="A56" s="273"/>
      <c r="B56" s="262" t="s">
        <v>14</v>
      </c>
      <c r="C56" s="263">
        <v>3</v>
      </c>
      <c r="D56" s="4">
        <v>40000</v>
      </c>
      <c r="E56" s="4">
        <f t="shared" si="1"/>
        <v>120000</v>
      </c>
      <c r="F56" s="274"/>
    </row>
    <row r="57" s="251" customFormat="1" ht="15" spans="1:6">
      <c r="A57" s="273"/>
      <c r="B57" s="262" t="s">
        <v>56</v>
      </c>
      <c r="C57" s="263">
        <v>1</v>
      </c>
      <c r="D57" s="4">
        <v>125000</v>
      </c>
      <c r="E57" s="4">
        <f t="shared" si="1"/>
        <v>125000</v>
      </c>
      <c r="F57" s="274"/>
    </row>
    <row r="58" s="251" customFormat="1" ht="15" spans="1:6">
      <c r="A58" s="273"/>
      <c r="B58" s="262" t="s">
        <v>31</v>
      </c>
      <c r="C58" s="263">
        <v>2</v>
      </c>
      <c r="D58" s="4">
        <v>22000</v>
      </c>
      <c r="E58" s="4">
        <f t="shared" si="1"/>
        <v>44000</v>
      </c>
      <c r="F58" s="274"/>
    </row>
    <row r="59" s="251" customFormat="1" ht="15" spans="1:6">
      <c r="A59" s="273"/>
      <c r="B59" s="262" t="s">
        <v>11</v>
      </c>
      <c r="C59" s="263">
        <v>3</v>
      </c>
      <c r="D59" s="4">
        <v>90000</v>
      </c>
      <c r="E59" s="4">
        <f t="shared" si="1"/>
        <v>270000</v>
      </c>
      <c r="F59" s="274"/>
    </row>
    <row r="60" s="251" customFormat="1" ht="15" spans="1:6">
      <c r="A60" s="273"/>
      <c r="B60" s="262" t="s">
        <v>57</v>
      </c>
      <c r="C60" s="263">
        <v>2</v>
      </c>
      <c r="D60" s="4">
        <v>45000</v>
      </c>
      <c r="E60" s="4">
        <f t="shared" si="1"/>
        <v>90000</v>
      </c>
      <c r="F60" s="274"/>
    </row>
    <row r="61" s="251" customFormat="1" ht="15" spans="1:6">
      <c r="A61" s="273"/>
      <c r="B61" s="262" t="s">
        <v>19</v>
      </c>
      <c r="C61" s="263">
        <v>1</v>
      </c>
      <c r="D61" s="4">
        <v>170000</v>
      </c>
      <c r="E61" s="4">
        <f t="shared" si="1"/>
        <v>170000</v>
      </c>
      <c r="F61" s="274"/>
    </row>
    <row r="62" s="251" customFormat="1" ht="15" spans="1:6">
      <c r="A62" s="273"/>
      <c r="B62" s="262" t="s">
        <v>58</v>
      </c>
      <c r="C62" s="263">
        <v>1</v>
      </c>
      <c r="D62" s="4">
        <v>25000</v>
      </c>
      <c r="E62" s="4">
        <f t="shared" si="1"/>
        <v>25000</v>
      </c>
      <c r="F62" s="274"/>
    </row>
    <row r="63" s="251" customFormat="1" ht="15" spans="1:6">
      <c r="A63" s="273"/>
      <c r="B63" s="262" t="s">
        <v>59</v>
      </c>
      <c r="C63" s="263">
        <v>5</v>
      </c>
      <c r="D63" s="4">
        <v>5000</v>
      </c>
      <c r="E63" s="4">
        <f t="shared" si="1"/>
        <v>25000</v>
      </c>
      <c r="F63" s="274"/>
    </row>
    <row r="64" s="251" customFormat="1" ht="15" spans="1:6">
      <c r="A64" s="273"/>
      <c r="B64" s="262" t="s">
        <v>27</v>
      </c>
      <c r="C64" s="263">
        <v>2</v>
      </c>
      <c r="D64" s="4">
        <v>48000</v>
      </c>
      <c r="E64" s="4">
        <f t="shared" si="1"/>
        <v>96000</v>
      </c>
      <c r="F64" s="274"/>
    </row>
    <row r="65" s="251" customFormat="1" ht="15" spans="1:6">
      <c r="A65" s="273"/>
      <c r="B65" s="262" t="s">
        <v>60</v>
      </c>
      <c r="C65" s="263">
        <v>1</v>
      </c>
      <c r="D65" s="4">
        <v>45000</v>
      </c>
      <c r="E65" s="4">
        <f t="shared" si="1"/>
        <v>45000</v>
      </c>
      <c r="F65" s="274"/>
    </row>
    <row r="66" s="251" customFormat="1" ht="15" spans="1:6">
      <c r="A66" s="265">
        <v>45966</v>
      </c>
      <c r="B66" s="275" t="s">
        <v>11</v>
      </c>
      <c r="C66" s="276">
        <v>3</v>
      </c>
      <c r="D66" s="277">
        <v>90000</v>
      </c>
      <c r="E66" s="277">
        <f t="shared" si="1"/>
        <v>270000</v>
      </c>
      <c r="F66" s="266">
        <f>SUM(E66:E87)</f>
        <v>1885000</v>
      </c>
    </row>
    <row r="67" s="251" customFormat="1" ht="15" spans="1:6">
      <c r="A67" s="265"/>
      <c r="B67" s="262" t="s">
        <v>31</v>
      </c>
      <c r="C67" s="263">
        <v>2</v>
      </c>
      <c r="D67" s="4">
        <v>22000</v>
      </c>
      <c r="E67" s="4">
        <f t="shared" si="1"/>
        <v>44000</v>
      </c>
      <c r="F67" s="266"/>
    </row>
    <row r="68" s="251" customFormat="1" ht="15" spans="1:6">
      <c r="A68" s="265"/>
      <c r="B68" s="262" t="s">
        <v>12</v>
      </c>
      <c r="C68" s="263">
        <v>1</v>
      </c>
      <c r="D68" s="4">
        <v>35000</v>
      </c>
      <c r="E68" s="4">
        <f t="shared" si="1"/>
        <v>35000</v>
      </c>
      <c r="F68" s="266"/>
    </row>
    <row r="69" s="251" customFormat="1" ht="15" spans="1:6">
      <c r="A69" s="265"/>
      <c r="B69" s="262" t="s">
        <v>21</v>
      </c>
      <c r="C69" s="263">
        <v>1</v>
      </c>
      <c r="D69" s="4">
        <v>160000</v>
      </c>
      <c r="E69" s="4">
        <f t="shared" si="1"/>
        <v>160000</v>
      </c>
      <c r="F69" s="266"/>
    </row>
    <row r="70" s="251" customFormat="1" ht="15" spans="1:6">
      <c r="A70" s="265"/>
      <c r="B70" s="262" t="s">
        <v>61</v>
      </c>
      <c r="C70" s="263">
        <v>1</v>
      </c>
      <c r="D70" s="4">
        <v>150000</v>
      </c>
      <c r="E70" s="4">
        <f t="shared" si="1"/>
        <v>150000</v>
      </c>
      <c r="F70" s="266"/>
    </row>
    <row r="71" s="251" customFormat="1" ht="15" spans="1:6">
      <c r="A71" s="265"/>
      <c r="B71" s="262" t="s">
        <v>41</v>
      </c>
      <c r="C71" s="263">
        <v>1.13</v>
      </c>
      <c r="D71" s="4">
        <v>28000</v>
      </c>
      <c r="E71" s="4">
        <v>32000</v>
      </c>
      <c r="F71" s="266"/>
    </row>
    <row r="72" s="251" customFormat="1" ht="15" spans="1:6">
      <c r="A72" s="265"/>
      <c r="B72" s="262" t="s">
        <v>62</v>
      </c>
      <c r="C72" s="263">
        <v>1</v>
      </c>
      <c r="D72" s="4">
        <v>15000</v>
      </c>
      <c r="E72" s="4">
        <f t="shared" si="1"/>
        <v>15000</v>
      </c>
      <c r="F72" s="266"/>
    </row>
    <row r="73" s="251" customFormat="1" ht="15" spans="1:6">
      <c r="A73" s="265"/>
      <c r="B73" s="262" t="s">
        <v>63</v>
      </c>
      <c r="C73" s="263">
        <v>1</v>
      </c>
      <c r="D73" s="4">
        <v>30000</v>
      </c>
      <c r="E73" s="4">
        <f t="shared" si="1"/>
        <v>30000</v>
      </c>
      <c r="F73" s="266"/>
    </row>
    <row r="74" s="251" customFormat="1" ht="15" spans="1:6">
      <c r="A74" s="265"/>
      <c r="B74" s="262" t="s">
        <v>64</v>
      </c>
      <c r="C74" s="263">
        <v>0.3</v>
      </c>
      <c r="D74" s="4">
        <v>60000</v>
      </c>
      <c r="E74" s="4">
        <f t="shared" si="1"/>
        <v>18000</v>
      </c>
      <c r="F74" s="266"/>
    </row>
    <row r="75" s="251" customFormat="1" ht="15" spans="1:6">
      <c r="A75" s="265"/>
      <c r="B75" s="262" t="s">
        <v>65</v>
      </c>
      <c r="C75" s="263">
        <v>5</v>
      </c>
      <c r="D75" s="4">
        <v>25000</v>
      </c>
      <c r="E75" s="4">
        <f t="shared" si="1"/>
        <v>125000</v>
      </c>
      <c r="F75" s="266"/>
    </row>
    <row r="76" s="251" customFormat="1" ht="15" spans="1:6">
      <c r="A76" s="265"/>
      <c r="B76" s="262" t="s">
        <v>66</v>
      </c>
      <c r="C76" s="263">
        <v>4</v>
      </c>
      <c r="D76" s="4">
        <v>120000</v>
      </c>
      <c r="E76" s="4">
        <f t="shared" si="1"/>
        <v>480000</v>
      </c>
      <c r="F76" s="266"/>
    </row>
    <row r="77" s="251" customFormat="1" ht="15" spans="1:6">
      <c r="A77" s="265"/>
      <c r="B77" s="262" t="s">
        <v>67</v>
      </c>
      <c r="C77" s="263">
        <v>1</v>
      </c>
      <c r="D77" s="4">
        <v>210000</v>
      </c>
      <c r="E77" s="4">
        <f t="shared" ref="E77:E142" si="2">SUM(C77*D77)</f>
        <v>210000</v>
      </c>
      <c r="F77" s="266"/>
    </row>
    <row r="78" s="251" customFormat="1" ht="15" spans="1:6">
      <c r="A78" s="265"/>
      <c r="B78" s="262" t="s">
        <v>40</v>
      </c>
      <c r="C78" s="263">
        <v>15</v>
      </c>
      <c r="D78" s="4">
        <v>2000</v>
      </c>
      <c r="E78" s="4">
        <f t="shared" si="2"/>
        <v>30000</v>
      </c>
      <c r="F78" s="266"/>
    </row>
    <row r="79" s="251" customFormat="1" ht="15" spans="1:6">
      <c r="A79" s="265"/>
      <c r="B79" s="262" t="s">
        <v>27</v>
      </c>
      <c r="C79" s="263">
        <v>1</v>
      </c>
      <c r="D79" s="4">
        <v>45000</v>
      </c>
      <c r="E79" s="4">
        <f t="shared" si="2"/>
        <v>45000</v>
      </c>
      <c r="F79" s="266"/>
    </row>
    <row r="80" s="251" customFormat="1" ht="15" spans="1:6">
      <c r="A80" s="265"/>
      <c r="B80" s="262" t="s">
        <v>68</v>
      </c>
      <c r="C80" s="263">
        <v>1</v>
      </c>
      <c r="D80" s="4">
        <v>30000</v>
      </c>
      <c r="E80" s="4">
        <f t="shared" si="2"/>
        <v>30000</v>
      </c>
      <c r="F80" s="266"/>
    </row>
    <row r="81" s="251" customFormat="1" ht="15" spans="1:6">
      <c r="A81" s="265"/>
      <c r="B81" s="262" t="s">
        <v>58</v>
      </c>
      <c r="C81" s="263">
        <v>2</v>
      </c>
      <c r="D81" s="4">
        <v>25000</v>
      </c>
      <c r="E81" s="4">
        <f t="shared" si="2"/>
        <v>50000</v>
      </c>
      <c r="F81" s="266"/>
    </row>
    <row r="82" s="251" customFormat="1" ht="15" spans="1:6">
      <c r="A82" s="265"/>
      <c r="B82" s="262" t="s">
        <v>43</v>
      </c>
      <c r="C82" s="263">
        <v>1</v>
      </c>
      <c r="D82" s="4">
        <v>38000</v>
      </c>
      <c r="E82" s="4">
        <f t="shared" si="2"/>
        <v>38000</v>
      </c>
      <c r="F82" s="266"/>
    </row>
    <row r="83" s="251" customFormat="1" ht="15" spans="1:6">
      <c r="A83" s="265"/>
      <c r="B83" s="262" t="s">
        <v>69</v>
      </c>
      <c r="C83" s="263">
        <v>25</v>
      </c>
      <c r="D83" s="4">
        <v>1000</v>
      </c>
      <c r="E83" s="4">
        <f t="shared" si="2"/>
        <v>25000</v>
      </c>
      <c r="F83" s="266"/>
    </row>
    <row r="84" s="251" customFormat="1" ht="15" spans="1:6">
      <c r="A84" s="265"/>
      <c r="B84" s="262" t="s">
        <v>70</v>
      </c>
      <c r="C84" s="263">
        <v>0.3</v>
      </c>
      <c r="D84" s="4">
        <v>70000</v>
      </c>
      <c r="E84" s="4">
        <f t="shared" si="2"/>
        <v>21000</v>
      </c>
      <c r="F84" s="266"/>
    </row>
    <row r="85" s="251" customFormat="1" ht="15" spans="1:6">
      <c r="A85" s="265"/>
      <c r="B85" s="262" t="s">
        <v>71</v>
      </c>
      <c r="C85" s="263">
        <v>0.3</v>
      </c>
      <c r="D85" s="4">
        <v>80000</v>
      </c>
      <c r="E85" s="4">
        <f t="shared" si="2"/>
        <v>24000</v>
      </c>
      <c r="F85" s="266"/>
    </row>
    <row r="86" s="251" customFormat="1" ht="15" spans="1:6">
      <c r="A86" s="265"/>
      <c r="B86" s="262" t="s">
        <v>72</v>
      </c>
      <c r="C86" s="263">
        <v>0.5</v>
      </c>
      <c r="D86" s="4">
        <v>45000</v>
      </c>
      <c r="E86" s="4">
        <v>23000</v>
      </c>
      <c r="F86" s="266"/>
    </row>
    <row r="87" s="251" customFormat="1" ht="15" spans="1:6">
      <c r="A87" s="271"/>
      <c r="B87" s="262" t="s">
        <v>73</v>
      </c>
      <c r="C87" s="263">
        <v>0.5</v>
      </c>
      <c r="D87" s="4">
        <v>60000</v>
      </c>
      <c r="E87" s="4">
        <f t="shared" si="2"/>
        <v>30000</v>
      </c>
      <c r="F87" s="272"/>
    </row>
    <row r="88" s="251" customFormat="1" ht="15" spans="1:6">
      <c r="A88" s="261">
        <v>45966</v>
      </c>
      <c r="B88" s="262" t="s">
        <v>74</v>
      </c>
      <c r="C88" s="263">
        <v>0.3</v>
      </c>
      <c r="D88" s="4">
        <v>80000</v>
      </c>
      <c r="E88" s="4">
        <f t="shared" si="2"/>
        <v>24000</v>
      </c>
      <c r="F88" s="264">
        <f>SUM(E88:E90)</f>
        <v>58000</v>
      </c>
    </row>
    <row r="89" s="251" customFormat="1" ht="15" spans="1:6">
      <c r="A89" s="265"/>
      <c r="B89" s="262" t="s">
        <v>75</v>
      </c>
      <c r="C89" s="263">
        <v>0.3</v>
      </c>
      <c r="D89" s="4">
        <v>30000</v>
      </c>
      <c r="E89" s="4">
        <f t="shared" si="2"/>
        <v>9000</v>
      </c>
      <c r="F89" s="266"/>
    </row>
    <row r="90" s="251" customFormat="1" ht="15" spans="1:6">
      <c r="A90" s="271"/>
      <c r="B90" s="262" t="s">
        <v>76</v>
      </c>
      <c r="C90" s="263">
        <v>0.25</v>
      </c>
      <c r="D90" s="4">
        <v>100000</v>
      </c>
      <c r="E90" s="4">
        <f t="shared" si="2"/>
        <v>25000</v>
      </c>
      <c r="F90" s="272"/>
    </row>
    <row r="91" s="251" customFormat="1" ht="15" spans="1:6">
      <c r="A91" s="261">
        <v>45967</v>
      </c>
      <c r="B91" s="262" t="s">
        <v>31</v>
      </c>
      <c r="C91" s="263">
        <v>3</v>
      </c>
      <c r="D91" s="4">
        <v>22000</v>
      </c>
      <c r="E91" s="4">
        <f t="shared" si="2"/>
        <v>66000</v>
      </c>
      <c r="F91" s="264">
        <f>SUM(E91:E103)</f>
        <v>953000</v>
      </c>
    </row>
    <row r="92" s="251" customFormat="1" ht="15" spans="1:6">
      <c r="A92" s="265"/>
      <c r="B92" s="262" t="s">
        <v>21</v>
      </c>
      <c r="C92" s="263">
        <v>1</v>
      </c>
      <c r="D92" s="4">
        <v>160000</v>
      </c>
      <c r="E92" s="4">
        <f t="shared" si="2"/>
        <v>160000</v>
      </c>
      <c r="F92" s="266"/>
    </row>
    <row r="93" s="251" customFormat="1" ht="15" spans="1:6">
      <c r="A93" s="265"/>
      <c r="B93" s="262" t="s">
        <v>77</v>
      </c>
      <c r="C93" s="263">
        <v>1</v>
      </c>
      <c r="D93" s="4">
        <v>200000</v>
      </c>
      <c r="E93" s="4">
        <f t="shared" si="2"/>
        <v>200000</v>
      </c>
      <c r="F93" s="266"/>
    </row>
    <row r="94" s="251" customFormat="1" ht="15" spans="1:6">
      <c r="A94" s="265"/>
      <c r="B94" s="262" t="s">
        <v>54</v>
      </c>
      <c r="C94" s="263">
        <v>1</v>
      </c>
      <c r="D94" s="4">
        <v>160000</v>
      </c>
      <c r="E94" s="4">
        <f t="shared" si="2"/>
        <v>160000</v>
      </c>
      <c r="F94" s="266"/>
    </row>
    <row r="95" s="251" customFormat="1" ht="15" spans="1:6">
      <c r="A95" s="265"/>
      <c r="B95" s="262" t="s">
        <v>78</v>
      </c>
      <c r="C95" s="263">
        <v>2</v>
      </c>
      <c r="D95" s="4">
        <v>50000</v>
      </c>
      <c r="E95" s="4">
        <f t="shared" si="2"/>
        <v>100000</v>
      </c>
      <c r="F95" s="266"/>
    </row>
    <row r="96" s="251" customFormat="1" ht="15" spans="1:6">
      <c r="A96" s="265"/>
      <c r="B96" s="262" t="s">
        <v>58</v>
      </c>
      <c r="C96" s="263">
        <v>1</v>
      </c>
      <c r="D96" s="4">
        <v>25000</v>
      </c>
      <c r="E96" s="4">
        <f t="shared" si="2"/>
        <v>25000</v>
      </c>
      <c r="F96" s="266"/>
    </row>
    <row r="97" s="251" customFormat="1" ht="15" spans="1:6">
      <c r="A97" s="265"/>
      <c r="B97" s="262" t="s">
        <v>59</v>
      </c>
      <c r="C97" s="263">
        <v>1</v>
      </c>
      <c r="D97" s="4">
        <v>60000</v>
      </c>
      <c r="E97" s="4">
        <f t="shared" si="2"/>
        <v>60000</v>
      </c>
      <c r="F97" s="266"/>
    </row>
    <row r="98" s="251" customFormat="1" ht="15" spans="1:6">
      <c r="A98" s="265"/>
      <c r="B98" s="262" t="s">
        <v>41</v>
      </c>
      <c r="C98" s="263">
        <v>1.195</v>
      </c>
      <c r="D98" s="4">
        <v>28000</v>
      </c>
      <c r="E98" s="4">
        <v>33000</v>
      </c>
      <c r="F98" s="266"/>
    </row>
    <row r="99" s="251" customFormat="1" ht="15" spans="1:6">
      <c r="A99" s="265"/>
      <c r="B99" s="262" t="s">
        <v>75</v>
      </c>
      <c r="C99" s="263">
        <v>0.2</v>
      </c>
      <c r="D99" s="4">
        <v>30000</v>
      </c>
      <c r="E99" s="4">
        <f t="shared" si="2"/>
        <v>6000</v>
      </c>
      <c r="F99" s="266"/>
    </row>
    <row r="100" s="251" customFormat="1" ht="15" spans="1:6">
      <c r="A100" s="265"/>
      <c r="B100" s="262" t="s">
        <v>22</v>
      </c>
      <c r="C100" s="263">
        <v>1</v>
      </c>
      <c r="D100" s="4">
        <v>90000</v>
      </c>
      <c r="E100" s="4">
        <f t="shared" si="2"/>
        <v>90000</v>
      </c>
      <c r="F100" s="266"/>
    </row>
    <row r="101" s="251" customFormat="1" ht="15" spans="1:6">
      <c r="A101" s="265"/>
      <c r="B101" s="262" t="s">
        <v>47</v>
      </c>
      <c r="C101" s="263">
        <v>1</v>
      </c>
      <c r="D101" s="4">
        <v>30000</v>
      </c>
      <c r="E101" s="4">
        <f t="shared" si="2"/>
        <v>30000</v>
      </c>
      <c r="F101" s="266"/>
    </row>
    <row r="102" s="251" customFormat="1" ht="15" spans="1:6">
      <c r="A102" s="265"/>
      <c r="B102" s="262" t="s">
        <v>46</v>
      </c>
      <c r="C102" s="263">
        <v>0.1</v>
      </c>
      <c r="D102" s="4">
        <v>80000</v>
      </c>
      <c r="E102" s="4">
        <f t="shared" si="2"/>
        <v>8000</v>
      </c>
      <c r="F102" s="266"/>
    </row>
    <row r="103" s="251" customFormat="1" ht="15" spans="1:6">
      <c r="A103" s="271"/>
      <c r="B103" s="262" t="s">
        <v>62</v>
      </c>
      <c r="C103" s="263">
        <v>1</v>
      </c>
      <c r="D103" s="4">
        <v>15000</v>
      </c>
      <c r="E103" s="4">
        <f t="shared" si="2"/>
        <v>15000</v>
      </c>
      <c r="F103" s="272"/>
    </row>
    <row r="104" s="251" customFormat="1" spans="1:6">
      <c r="A104" s="273">
        <v>45967</v>
      </c>
      <c r="B104" s="262" t="s">
        <v>79</v>
      </c>
      <c r="C104" s="263">
        <v>2</v>
      </c>
      <c r="D104" s="4">
        <v>20000</v>
      </c>
      <c r="E104" s="4">
        <f t="shared" si="2"/>
        <v>40000</v>
      </c>
      <c r="F104" s="278">
        <f>SUM(E104)</f>
        <v>40000</v>
      </c>
    </row>
    <row r="105" s="251" customFormat="1" spans="1:6">
      <c r="A105" s="273">
        <v>45968</v>
      </c>
      <c r="B105" s="262" t="s">
        <v>56</v>
      </c>
      <c r="C105" s="263">
        <v>1</v>
      </c>
      <c r="D105" s="4">
        <v>130000</v>
      </c>
      <c r="E105" s="4">
        <f t="shared" si="2"/>
        <v>130000</v>
      </c>
      <c r="F105" s="278">
        <f>SUM(E105)</f>
        <v>130000</v>
      </c>
    </row>
    <row r="106" s="251" customFormat="1" ht="15" spans="1:7">
      <c r="A106" s="261">
        <v>45968</v>
      </c>
      <c r="B106" s="262" t="s">
        <v>17</v>
      </c>
      <c r="C106" s="263">
        <v>2</v>
      </c>
      <c r="D106" s="4">
        <v>15000</v>
      </c>
      <c r="E106" s="4">
        <f t="shared" si="2"/>
        <v>30000</v>
      </c>
      <c r="F106" s="264">
        <f>SUM(E106:E117)</f>
        <v>1851000</v>
      </c>
      <c r="G106" s="267"/>
    </row>
    <row r="107" s="251" customFormat="1" ht="15" spans="1:7">
      <c r="A107" s="265"/>
      <c r="B107" s="262" t="s">
        <v>80</v>
      </c>
      <c r="C107" s="263">
        <v>2</v>
      </c>
      <c r="D107" s="4">
        <v>55000</v>
      </c>
      <c r="E107" s="4">
        <f t="shared" si="2"/>
        <v>110000</v>
      </c>
      <c r="F107" s="266"/>
      <c r="G107" s="267"/>
    </row>
    <row r="108" s="251" customFormat="1" ht="15" spans="1:7">
      <c r="A108" s="265"/>
      <c r="B108" s="262" t="s">
        <v>38</v>
      </c>
      <c r="C108" s="263">
        <v>0.3</v>
      </c>
      <c r="D108" s="4">
        <v>80000</v>
      </c>
      <c r="E108" s="4">
        <f t="shared" si="2"/>
        <v>24000</v>
      </c>
      <c r="F108" s="266"/>
      <c r="G108" s="267"/>
    </row>
    <row r="109" s="251" customFormat="1" ht="15" spans="1:7">
      <c r="A109" s="265"/>
      <c r="B109" s="262" t="s">
        <v>24</v>
      </c>
      <c r="C109" s="263">
        <v>2</v>
      </c>
      <c r="D109" s="4">
        <v>170000</v>
      </c>
      <c r="E109" s="4">
        <f t="shared" si="2"/>
        <v>340000</v>
      </c>
      <c r="F109" s="266"/>
      <c r="G109" s="267"/>
    </row>
    <row r="110" s="251" customFormat="1" ht="15" spans="1:7">
      <c r="A110" s="265"/>
      <c r="B110" s="262" t="s">
        <v>25</v>
      </c>
      <c r="C110" s="263">
        <v>1</v>
      </c>
      <c r="D110" s="4">
        <v>330000</v>
      </c>
      <c r="E110" s="4">
        <f t="shared" si="2"/>
        <v>330000</v>
      </c>
      <c r="F110" s="266"/>
      <c r="G110" s="267"/>
    </row>
    <row r="111" s="251" customFormat="1" ht="15" spans="1:7">
      <c r="A111" s="265"/>
      <c r="B111" s="262" t="s">
        <v>11</v>
      </c>
      <c r="C111" s="263">
        <v>4</v>
      </c>
      <c r="D111" s="4">
        <v>90000</v>
      </c>
      <c r="E111" s="4">
        <f t="shared" si="2"/>
        <v>360000</v>
      </c>
      <c r="F111" s="266"/>
      <c r="G111" s="267"/>
    </row>
    <row r="112" s="251" customFormat="1" ht="15" spans="1:7">
      <c r="A112" s="265"/>
      <c r="B112" s="262" t="s">
        <v>20</v>
      </c>
      <c r="C112" s="263">
        <v>1</v>
      </c>
      <c r="D112" s="4">
        <v>100000</v>
      </c>
      <c r="E112" s="4">
        <f t="shared" si="2"/>
        <v>100000</v>
      </c>
      <c r="F112" s="266"/>
      <c r="G112" s="267"/>
    </row>
    <row r="113" s="251" customFormat="1" ht="15" spans="1:7">
      <c r="A113" s="265"/>
      <c r="B113" s="262" t="s">
        <v>35</v>
      </c>
      <c r="C113" s="263">
        <v>1</v>
      </c>
      <c r="D113" s="4">
        <v>230000</v>
      </c>
      <c r="E113" s="4">
        <f t="shared" si="2"/>
        <v>230000</v>
      </c>
      <c r="F113" s="266"/>
      <c r="G113" s="267"/>
    </row>
    <row r="114" s="251" customFormat="1" ht="15" spans="1:7">
      <c r="A114" s="265"/>
      <c r="B114" s="262" t="s">
        <v>81</v>
      </c>
      <c r="C114" s="263">
        <v>2</v>
      </c>
      <c r="D114" s="4">
        <v>70000</v>
      </c>
      <c r="E114" s="4">
        <f t="shared" si="2"/>
        <v>140000</v>
      </c>
      <c r="F114" s="266"/>
      <c r="G114" s="267"/>
    </row>
    <row r="115" s="251" customFormat="1" ht="15" spans="1:7">
      <c r="A115" s="265"/>
      <c r="B115" s="262" t="s">
        <v>82</v>
      </c>
      <c r="C115" s="263">
        <v>2</v>
      </c>
      <c r="D115" s="4">
        <v>35000</v>
      </c>
      <c r="E115" s="4">
        <f t="shared" si="2"/>
        <v>70000</v>
      </c>
      <c r="F115" s="266"/>
      <c r="G115" s="267"/>
    </row>
    <row r="116" s="251" customFormat="1" ht="15" spans="1:7">
      <c r="A116" s="265"/>
      <c r="B116" s="262" t="s">
        <v>83</v>
      </c>
      <c r="C116" s="263">
        <v>1</v>
      </c>
      <c r="D116" s="4">
        <v>32000</v>
      </c>
      <c r="E116" s="4">
        <f t="shared" si="2"/>
        <v>32000</v>
      </c>
      <c r="F116" s="266"/>
      <c r="G116" s="267"/>
    </row>
    <row r="117" s="251" customFormat="1" ht="15" spans="1:7">
      <c r="A117" s="271"/>
      <c r="B117" s="262" t="s">
        <v>84</v>
      </c>
      <c r="C117" s="263">
        <v>2</v>
      </c>
      <c r="D117" s="4">
        <v>42500</v>
      </c>
      <c r="E117" s="4">
        <f t="shared" si="2"/>
        <v>85000</v>
      </c>
      <c r="F117" s="272"/>
      <c r="G117" s="267"/>
    </row>
    <row r="118" s="251" customFormat="1" ht="15" spans="1:7">
      <c r="A118" s="261">
        <v>45969</v>
      </c>
      <c r="B118" s="262" t="s">
        <v>74</v>
      </c>
      <c r="C118" s="263">
        <v>0.3</v>
      </c>
      <c r="D118" s="4">
        <v>80000</v>
      </c>
      <c r="E118" s="4">
        <f t="shared" si="2"/>
        <v>24000</v>
      </c>
      <c r="F118" s="264">
        <f>SUM(E118:E127)</f>
        <v>1854000</v>
      </c>
      <c r="G118" s="267"/>
    </row>
    <row r="119" s="251" customFormat="1" ht="15" spans="1:7">
      <c r="A119" s="265"/>
      <c r="B119" s="262" t="s">
        <v>47</v>
      </c>
      <c r="C119" s="263">
        <v>1</v>
      </c>
      <c r="D119" s="4">
        <v>30000</v>
      </c>
      <c r="E119" s="4">
        <f t="shared" si="2"/>
        <v>30000</v>
      </c>
      <c r="F119" s="266"/>
      <c r="G119" s="267"/>
    </row>
    <row r="120" s="251" customFormat="1" ht="15" spans="1:7">
      <c r="A120" s="265"/>
      <c r="B120" s="262" t="s">
        <v>49</v>
      </c>
      <c r="C120" s="263">
        <v>1</v>
      </c>
      <c r="D120" s="4">
        <v>200000</v>
      </c>
      <c r="E120" s="4">
        <f t="shared" si="2"/>
        <v>200000</v>
      </c>
      <c r="F120" s="266"/>
      <c r="G120" s="267"/>
    </row>
    <row r="121" s="251" customFormat="1" ht="15" spans="1:7">
      <c r="A121" s="265"/>
      <c r="B121" s="262" t="s">
        <v>85</v>
      </c>
      <c r="C121" s="263">
        <v>2</v>
      </c>
      <c r="D121" s="4">
        <v>55000</v>
      </c>
      <c r="E121" s="4">
        <f t="shared" si="2"/>
        <v>110000</v>
      </c>
      <c r="F121" s="266"/>
      <c r="G121" s="267"/>
    </row>
    <row r="122" s="251" customFormat="1" ht="15" spans="1:7">
      <c r="A122" s="265"/>
      <c r="B122" s="262" t="s">
        <v>10</v>
      </c>
      <c r="C122" s="263">
        <v>1</v>
      </c>
      <c r="D122" s="4">
        <v>360000</v>
      </c>
      <c r="E122" s="4">
        <f t="shared" si="2"/>
        <v>360000</v>
      </c>
      <c r="F122" s="266"/>
      <c r="G122" s="267"/>
    </row>
    <row r="123" s="251" customFormat="1" ht="15" spans="1:7">
      <c r="A123" s="265"/>
      <c r="B123" s="275" t="s">
        <v>86</v>
      </c>
      <c r="C123" s="263">
        <v>1</v>
      </c>
      <c r="D123" s="4">
        <v>270000</v>
      </c>
      <c r="E123" s="4">
        <f t="shared" si="2"/>
        <v>270000</v>
      </c>
      <c r="F123" s="266"/>
      <c r="G123" s="267"/>
    </row>
    <row r="124" s="251" customFormat="1" ht="15" spans="1:7">
      <c r="A124" s="265"/>
      <c r="B124" s="262" t="s">
        <v>11</v>
      </c>
      <c r="C124" s="276">
        <v>3</v>
      </c>
      <c r="D124" s="277">
        <v>90000</v>
      </c>
      <c r="E124" s="4">
        <f t="shared" si="2"/>
        <v>270000</v>
      </c>
      <c r="F124" s="266"/>
      <c r="G124" s="267"/>
    </row>
    <row r="125" s="251" customFormat="1" ht="15" spans="1:7">
      <c r="A125" s="265"/>
      <c r="B125" s="262" t="s">
        <v>22</v>
      </c>
      <c r="C125" s="263">
        <v>2</v>
      </c>
      <c r="D125" s="4">
        <v>90000</v>
      </c>
      <c r="E125" s="4">
        <f t="shared" si="2"/>
        <v>180000</v>
      </c>
      <c r="F125" s="266"/>
      <c r="G125" s="267"/>
    </row>
    <row r="126" s="251" customFormat="1" ht="15" spans="1:7">
      <c r="A126" s="265"/>
      <c r="B126" s="262" t="s">
        <v>12</v>
      </c>
      <c r="C126" s="263">
        <v>2</v>
      </c>
      <c r="D126" s="4">
        <v>35000</v>
      </c>
      <c r="E126" s="4">
        <f t="shared" si="2"/>
        <v>70000</v>
      </c>
      <c r="F126" s="266"/>
      <c r="G126" s="267"/>
    </row>
    <row r="127" s="251" customFormat="1" ht="15" spans="1:7">
      <c r="A127" s="271"/>
      <c r="B127" s="262" t="s">
        <v>18</v>
      </c>
      <c r="C127" s="263">
        <v>2</v>
      </c>
      <c r="D127" s="4">
        <v>170000</v>
      </c>
      <c r="E127" s="4">
        <f t="shared" si="2"/>
        <v>340000</v>
      </c>
      <c r="F127" s="272"/>
      <c r="G127" s="267"/>
    </row>
    <row r="128" s="251" customFormat="1" ht="15" spans="1:7">
      <c r="A128" s="265">
        <v>45970</v>
      </c>
      <c r="B128" s="262" t="s">
        <v>87</v>
      </c>
      <c r="C128" s="263">
        <v>1.5</v>
      </c>
      <c r="D128" s="4">
        <v>70000</v>
      </c>
      <c r="E128" s="4">
        <f t="shared" si="2"/>
        <v>105000</v>
      </c>
      <c r="F128" s="266">
        <f>SUM(E128:E137)</f>
        <v>1218000</v>
      </c>
      <c r="G128" s="267"/>
    </row>
    <row r="129" s="251" customFormat="1" ht="15" spans="1:7">
      <c r="A129" s="265"/>
      <c r="B129" s="262" t="s">
        <v>88</v>
      </c>
      <c r="C129" s="263">
        <v>1</v>
      </c>
      <c r="D129" s="4">
        <v>275000</v>
      </c>
      <c r="E129" s="4">
        <f t="shared" si="2"/>
        <v>275000</v>
      </c>
      <c r="F129" s="266"/>
      <c r="G129" s="267"/>
    </row>
    <row r="130" s="251" customFormat="1" ht="15" spans="1:7">
      <c r="A130" s="265"/>
      <c r="B130" s="262" t="s">
        <v>89</v>
      </c>
      <c r="C130" s="263">
        <v>1</v>
      </c>
      <c r="D130" s="4">
        <v>200000</v>
      </c>
      <c r="E130" s="4">
        <f t="shared" si="2"/>
        <v>200000</v>
      </c>
      <c r="F130" s="266"/>
      <c r="G130" s="267"/>
    </row>
    <row r="131" s="251" customFormat="1" ht="15" spans="1:7">
      <c r="A131" s="265"/>
      <c r="B131" s="262" t="s">
        <v>90</v>
      </c>
      <c r="C131" s="263">
        <v>2</v>
      </c>
      <c r="D131" s="4">
        <v>90000</v>
      </c>
      <c r="E131" s="4">
        <f t="shared" si="2"/>
        <v>180000</v>
      </c>
      <c r="F131" s="266"/>
      <c r="G131" s="267"/>
    </row>
    <row r="132" s="251" customFormat="1" ht="15" spans="1:6">
      <c r="A132" s="265"/>
      <c r="B132" s="262" t="s">
        <v>31</v>
      </c>
      <c r="C132" s="263">
        <v>4</v>
      </c>
      <c r="D132" s="4">
        <v>22000</v>
      </c>
      <c r="E132" s="4">
        <f t="shared" si="2"/>
        <v>88000</v>
      </c>
      <c r="F132" s="266"/>
    </row>
    <row r="133" s="251" customFormat="1" ht="15" spans="1:6">
      <c r="A133" s="265"/>
      <c r="B133" s="262" t="s">
        <v>21</v>
      </c>
      <c r="C133" s="263">
        <v>1</v>
      </c>
      <c r="D133" s="4">
        <v>160000</v>
      </c>
      <c r="E133" s="4">
        <f t="shared" si="2"/>
        <v>160000</v>
      </c>
      <c r="F133" s="266"/>
    </row>
    <row r="134" s="251" customFormat="1" ht="15" spans="1:6">
      <c r="A134" s="265"/>
      <c r="B134" s="262" t="s">
        <v>79</v>
      </c>
      <c r="C134" s="263">
        <v>2</v>
      </c>
      <c r="D134" s="4">
        <v>20000</v>
      </c>
      <c r="E134" s="4">
        <f t="shared" si="2"/>
        <v>40000</v>
      </c>
      <c r="F134" s="266"/>
    </row>
    <row r="135" s="251" customFormat="1" ht="15" spans="1:6">
      <c r="A135" s="265"/>
      <c r="B135" s="262" t="s">
        <v>47</v>
      </c>
      <c r="C135" s="263">
        <v>2</v>
      </c>
      <c r="D135" s="4">
        <v>30000</v>
      </c>
      <c r="E135" s="4">
        <f t="shared" si="2"/>
        <v>60000</v>
      </c>
      <c r="F135" s="266"/>
    </row>
    <row r="136" s="251" customFormat="1" ht="15" spans="1:6">
      <c r="A136" s="265"/>
      <c r="B136" s="262" t="s">
        <v>91</v>
      </c>
      <c r="C136" s="263">
        <v>0.3</v>
      </c>
      <c r="D136" s="4">
        <v>100000</v>
      </c>
      <c r="E136" s="4">
        <f t="shared" si="2"/>
        <v>30000</v>
      </c>
      <c r="F136" s="266"/>
    </row>
    <row r="137" s="251" customFormat="1" ht="15" spans="1:6">
      <c r="A137" s="271"/>
      <c r="B137" s="262" t="s">
        <v>92</v>
      </c>
      <c r="C137" s="263">
        <v>2</v>
      </c>
      <c r="D137" s="4">
        <v>40000</v>
      </c>
      <c r="E137" s="4">
        <f t="shared" si="2"/>
        <v>80000</v>
      </c>
      <c r="F137" s="272"/>
    </row>
    <row r="138" s="251" customFormat="1" ht="15" spans="1:6">
      <c r="A138" s="273">
        <v>45971</v>
      </c>
      <c r="B138" s="262" t="s">
        <v>31</v>
      </c>
      <c r="C138" s="263">
        <v>2</v>
      </c>
      <c r="D138" s="4">
        <v>22000</v>
      </c>
      <c r="E138" s="4">
        <f t="shared" si="2"/>
        <v>44000</v>
      </c>
      <c r="F138" s="274">
        <f>SUM(E138:E149)</f>
        <v>2519000</v>
      </c>
    </row>
    <row r="139" s="251" customFormat="1" ht="15" spans="1:6">
      <c r="A139" s="273"/>
      <c r="B139" s="262" t="s">
        <v>84</v>
      </c>
      <c r="C139" s="263">
        <v>2</v>
      </c>
      <c r="D139" s="4">
        <v>90000</v>
      </c>
      <c r="E139" s="4">
        <f t="shared" si="2"/>
        <v>180000</v>
      </c>
      <c r="F139" s="274"/>
    </row>
    <row r="140" s="251" customFormat="1" ht="15" spans="1:6">
      <c r="A140" s="273"/>
      <c r="B140" s="262" t="s">
        <v>19</v>
      </c>
      <c r="C140" s="263">
        <v>2</v>
      </c>
      <c r="D140" s="4">
        <v>170000</v>
      </c>
      <c r="E140" s="4">
        <f t="shared" si="2"/>
        <v>340000</v>
      </c>
      <c r="F140" s="274"/>
    </row>
    <row r="141" s="251" customFormat="1" ht="15" spans="1:6">
      <c r="A141" s="273"/>
      <c r="B141" s="262" t="s">
        <v>11</v>
      </c>
      <c r="C141" s="263">
        <v>2</v>
      </c>
      <c r="D141" s="4">
        <v>90000</v>
      </c>
      <c r="E141" s="4">
        <f t="shared" si="2"/>
        <v>180000</v>
      </c>
      <c r="F141" s="274"/>
    </row>
    <row r="142" s="251" customFormat="1" ht="15" spans="1:6">
      <c r="A142" s="273"/>
      <c r="B142" s="262" t="s">
        <v>14</v>
      </c>
      <c r="C142" s="263">
        <v>4</v>
      </c>
      <c r="D142" s="4">
        <v>40000</v>
      </c>
      <c r="E142" s="4">
        <f t="shared" si="2"/>
        <v>160000</v>
      </c>
      <c r="F142" s="274"/>
    </row>
    <row r="143" s="251" customFormat="1" ht="15" spans="1:6">
      <c r="A143" s="273"/>
      <c r="B143" s="262" t="s">
        <v>93</v>
      </c>
      <c r="C143" s="263">
        <v>3</v>
      </c>
      <c r="D143" s="4">
        <v>25000</v>
      </c>
      <c r="E143" s="4">
        <f t="shared" ref="E143:E150" si="3">SUM(C143*D143)</f>
        <v>75000</v>
      </c>
      <c r="F143" s="274"/>
    </row>
    <row r="144" s="251" customFormat="1" ht="15" spans="1:6">
      <c r="A144" s="273"/>
      <c r="B144" s="262" t="s">
        <v>94</v>
      </c>
      <c r="C144" s="263">
        <v>2</v>
      </c>
      <c r="D144" s="4">
        <v>30000</v>
      </c>
      <c r="E144" s="4">
        <f t="shared" si="3"/>
        <v>60000</v>
      </c>
      <c r="F144" s="274"/>
    </row>
    <row r="145" s="251" customFormat="1" ht="15" spans="1:6">
      <c r="A145" s="273"/>
      <c r="B145" s="262" t="s">
        <v>95</v>
      </c>
      <c r="C145" s="263">
        <v>2</v>
      </c>
      <c r="D145" s="4">
        <v>20000</v>
      </c>
      <c r="E145" s="4">
        <f t="shared" si="3"/>
        <v>40000</v>
      </c>
      <c r="F145" s="274"/>
    </row>
    <row r="146" s="251" customFormat="1" ht="15" spans="1:6">
      <c r="A146" s="273"/>
      <c r="B146" s="262" t="s">
        <v>66</v>
      </c>
      <c r="C146" s="263">
        <v>4</v>
      </c>
      <c r="D146" s="4">
        <v>120000</v>
      </c>
      <c r="E146" s="4">
        <f t="shared" si="3"/>
        <v>480000</v>
      </c>
      <c r="F146" s="274"/>
    </row>
    <row r="147" s="251" customFormat="1" ht="15" spans="1:6">
      <c r="A147" s="273"/>
      <c r="B147" s="262" t="s">
        <v>48</v>
      </c>
      <c r="C147" s="263">
        <v>2</v>
      </c>
      <c r="D147" s="4">
        <v>120000</v>
      </c>
      <c r="E147" s="4">
        <f t="shared" si="3"/>
        <v>240000</v>
      </c>
      <c r="F147" s="274"/>
    </row>
    <row r="148" s="251" customFormat="1" ht="15" spans="1:6">
      <c r="A148" s="273"/>
      <c r="B148" s="262" t="s">
        <v>25</v>
      </c>
      <c r="C148" s="263">
        <v>1</v>
      </c>
      <c r="D148" s="4">
        <v>330000</v>
      </c>
      <c r="E148" s="4">
        <f t="shared" si="3"/>
        <v>330000</v>
      </c>
      <c r="F148" s="274"/>
    </row>
    <row r="149" s="251" customFormat="1" ht="15" spans="1:6">
      <c r="A149" s="273"/>
      <c r="B149" s="262" t="s">
        <v>37</v>
      </c>
      <c r="C149" s="263">
        <v>2</v>
      </c>
      <c r="D149" s="4">
        <v>195000</v>
      </c>
      <c r="E149" s="4">
        <f t="shared" si="3"/>
        <v>390000</v>
      </c>
      <c r="F149" s="278"/>
    </row>
    <row r="150" s="251" customFormat="1" spans="1:6">
      <c r="A150" s="273">
        <v>45971</v>
      </c>
      <c r="B150" s="262" t="s">
        <v>33</v>
      </c>
      <c r="C150" s="263">
        <v>1</v>
      </c>
      <c r="D150" s="4">
        <v>45000</v>
      </c>
      <c r="E150" s="4">
        <f t="shared" si="3"/>
        <v>45000</v>
      </c>
      <c r="F150" s="278">
        <f>SUM(E150)</f>
        <v>45000</v>
      </c>
    </row>
    <row r="151" s="251" customFormat="1" ht="15" spans="1:6">
      <c r="A151" s="261">
        <v>45977</v>
      </c>
      <c r="B151" s="262" t="s">
        <v>21</v>
      </c>
      <c r="C151" s="263">
        <v>2</v>
      </c>
      <c r="D151" s="4">
        <v>160000</v>
      </c>
      <c r="E151" s="4">
        <f>C151*D151</f>
        <v>320000</v>
      </c>
      <c r="F151" s="264">
        <f>SUM(E151:E153)</f>
        <v>590000</v>
      </c>
    </row>
    <row r="152" s="251" customFormat="1" ht="15" spans="1:6">
      <c r="A152" s="265"/>
      <c r="B152" s="262" t="s">
        <v>22</v>
      </c>
      <c r="C152" s="263">
        <v>2</v>
      </c>
      <c r="D152" s="4">
        <v>90000</v>
      </c>
      <c r="E152" s="4">
        <f>C152*D152</f>
        <v>180000</v>
      </c>
      <c r="F152" s="266"/>
    </row>
    <row r="153" s="251" customFormat="1" ht="15" spans="1:6">
      <c r="A153" s="271"/>
      <c r="B153" s="262" t="s">
        <v>96</v>
      </c>
      <c r="C153" s="263">
        <v>2</v>
      </c>
      <c r="D153" s="4">
        <v>45000</v>
      </c>
      <c r="E153" s="4">
        <f>C153*D153</f>
        <v>90000</v>
      </c>
      <c r="F153" s="272"/>
    </row>
    <row r="154" s="251" customFormat="1" ht="15" spans="1:6">
      <c r="A154" s="261">
        <v>45978</v>
      </c>
      <c r="B154" s="262" t="s">
        <v>97</v>
      </c>
      <c r="C154" s="263">
        <v>2</v>
      </c>
      <c r="D154" s="4">
        <v>95000</v>
      </c>
      <c r="E154" s="4">
        <f t="shared" ref="E154:E165" si="4">C154*D154</f>
        <v>190000</v>
      </c>
      <c r="F154" s="264">
        <f>SUM(E154:E165)</f>
        <v>1459000</v>
      </c>
    </row>
    <row r="155" s="251" customFormat="1" ht="15" spans="1:6">
      <c r="A155" s="265"/>
      <c r="B155" s="262" t="s">
        <v>20</v>
      </c>
      <c r="C155" s="263">
        <v>1</v>
      </c>
      <c r="D155" s="4">
        <v>100000</v>
      </c>
      <c r="E155" s="4">
        <f t="shared" si="4"/>
        <v>100000</v>
      </c>
      <c r="F155" s="266"/>
    </row>
    <row r="156" s="251" customFormat="1" ht="15" spans="1:6">
      <c r="A156" s="265"/>
      <c r="B156" s="262" t="s">
        <v>98</v>
      </c>
      <c r="C156" s="263">
        <v>2</v>
      </c>
      <c r="D156" s="4">
        <v>60000</v>
      </c>
      <c r="E156" s="4">
        <f t="shared" si="4"/>
        <v>120000</v>
      </c>
      <c r="F156" s="266"/>
    </row>
    <row r="157" s="251" customFormat="1" ht="15" spans="1:6">
      <c r="A157" s="265"/>
      <c r="B157" s="262" t="s">
        <v>99</v>
      </c>
      <c r="C157" s="263">
        <v>1</v>
      </c>
      <c r="D157" s="4">
        <v>60000</v>
      </c>
      <c r="E157" s="4">
        <f t="shared" si="4"/>
        <v>60000</v>
      </c>
      <c r="F157" s="266"/>
    </row>
    <row r="158" s="251" customFormat="1" ht="15" spans="1:6">
      <c r="A158" s="265"/>
      <c r="B158" s="262" t="s">
        <v>93</v>
      </c>
      <c r="C158" s="263">
        <v>3</v>
      </c>
      <c r="D158" s="4">
        <v>25000</v>
      </c>
      <c r="E158" s="4">
        <f t="shared" si="4"/>
        <v>75000</v>
      </c>
      <c r="F158" s="266"/>
    </row>
    <row r="159" s="251" customFormat="1" ht="15" spans="1:6">
      <c r="A159" s="265"/>
      <c r="B159" s="262" t="s">
        <v>14</v>
      </c>
      <c r="C159" s="263">
        <v>3</v>
      </c>
      <c r="D159" s="4">
        <v>40000</v>
      </c>
      <c r="E159" s="4">
        <f t="shared" si="4"/>
        <v>120000</v>
      </c>
      <c r="F159" s="266"/>
    </row>
    <row r="160" s="251" customFormat="1" ht="15" spans="1:6">
      <c r="A160" s="265"/>
      <c r="B160" s="262" t="s">
        <v>42</v>
      </c>
      <c r="C160" s="263">
        <v>2</v>
      </c>
      <c r="D160" s="4">
        <v>20000</v>
      </c>
      <c r="E160" s="4">
        <f t="shared" si="4"/>
        <v>40000</v>
      </c>
      <c r="F160" s="266"/>
    </row>
    <row r="161" s="251" customFormat="1" ht="15" spans="1:6">
      <c r="A161" s="265"/>
      <c r="B161" s="262" t="s">
        <v>31</v>
      </c>
      <c r="C161" s="263">
        <v>2</v>
      </c>
      <c r="D161" s="4">
        <v>22000</v>
      </c>
      <c r="E161" s="4">
        <f t="shared" si="4"/>
        <v>44000</v>
      </c>
      <c r="F161" s="266"/>
    </row>
    <row r="162" s="251" customFormat="1" ht="15" spans="1:6">
      <c r="A162" s="265"/>
      <c r="B162" s="262" t="s">
        <v>11</v>
      </c>
      <c r="C162" s="263">
        <v>3</v>
      </c>
      <c r="D162" s="4">
        <v>90000</v>
      </c>
      <c r="E162" s="4">
        <f t="shared" si="4"/>
        <v>270000</v>
      </c>
      <c r="F162" s="266"/>
    </row>
    <row r="163" s="251" customFormat="1" ht="15" spans="1:6">
      <c r="A163" s="265"/>
      <c r="B163" s="262" t="s">
        <v>26</v>
      </c>
      <c r="C163" s="263">
        <v>2</v>
      </c>
      <c r="D163" s="4">
        <v>170000</v>
      </c>
      <c r="E163" s="4">
        <f t="shared" si="4"/>
        <v>340000</v>
      </c>
      <c r="F163" s="266"/>
    </row>
    <row r="164" s="251" customFormat="1" ht="15" spans="1:6">
      <c r="A164" s="265"/>
      <c r="B164" s="262" t="s">
        <v>69</v>
      </c>
      <c r="C164" s="263">
        <v>30</v>
      </c>
      <c r="D164" s="4">
        <v>1000</v>
      </c>
      <c r="E164" s="4">
        <f t="shared" si="4"/>
        <v>30000</v>
      </c>
      <c r="F164" s="266"/>
    </row>
    <row r="165" s="251" customFormat="1" ht="15" spans="1:6">
      <c r="A165" s="271"/>
      <c r="B165" s="262" t="s">
        <v>72</v>
      </c>
      <c r="C165" s="263">
        <v>1</v>
      </c>
      <c r="D165" s="4">
        <v>70000</v>
      </c>
      <c r="E165" s="4">
        <f t="shared" si="4"/>
        <v>70000</v>
      </c>
      <c r="F165" s="272"/>
    </row>
    <row r="166" s="251" customFormat="1" ht="15" spans="1:6">
      <c r="A166" s="261">
        <v>45979</v>
      </c>
      <c r="B166" s="262" t="s">
        <v>100</v>
      </c>
      <c r="C166" s="263">
        <v>1.5</v>
      </c>
      <c r="D166" s="4">
        <v>75000</v>
      </c>
      <c r="E166" s="4">
        <v>113000</v>
      </c>
      <c r="F166" s="264">
        <f>SUM(E166:E180)</f>
        <v>2006000</v>
      </c>
    </row>
    <row r="167" s="251" customFormat="1" ht="15" spans="1:6">
      <c r="A167" s="265"/>
      <c r="B167" s="262" t="s">
        <v>12</v>
      </c>
      <c r="C167" s="263">
        <v>1</v>
      </c>
      <c r="D167" s="4">
        <v>35000</v>
      </c>
      <c r="E167" s="4">
        <f t="shared" ref="E166:E181" si="5">C167*D167</f>
        <v>35000</v>
      </c>
      <c r="F167" s="266"/>
    </row>
    <row r="168" s="251" customFormat="1" ht="15" spans="1:6">
      <c r="A168" s="265"/>
      <c r="B168" s="262" t="s">
        <v>22</v>
      </c>
      <c r="C168" s="263">
        <v>3</v>
      </c>
      <c r="D168" s="4">
        <v>90000</v>
      </c>
      <c r="E168" s="4">
        <f t="shared" si="5"/>
        <v>270000</v>
      </c>
      <c r="F168" s="266"/>
    </row>
    <row r="169" s="251" customFormat="1" ht="15" spans="1:6">
      <c r="A169" s="265"/>
      <c r="B169" s="262" t="s">
        <v>66</v>
      </c>
      <c r="C169" s="263">
        <v>5</v>
      </c>
      <c r="D169" s="4">
        <v>120000</v>
      </c>
      <c r="E169" s="4">
        <f t="shared" si="5"/>
        <v>600000</v>
      </c>
      <c r="F169" s="266"/>
    </row>
    <row r="170" s="251" customFormat="1" ht="15" spans="1:6">
      <c r="A170" s="265"/>
      <c r="B170" s="262" t="s">
        <v>101</v>
      </c>
      <c r="C170" s="263">
        <v>2</v>
      </c>
      <c r="D170" s="4">
        <v>30000</v>
      </c>
      <c r="E170" s="4">
        <f t="shared" si="5"/>
        <v>60000</v>
      </c>
      <c r="F170" s="266"/>
    </row>
    <row r="171" s="251" customFormat="1" ht="15" spans="1:6">
      <c r="A171" s="265"/>
      <c r="B171" s="262" t="s">
        <v>102</v>
      </c>
      <c r="C171" s="263">
        <v>2</v>
      </c>
      <c r="D171" s="4">
        <v>195000</v>
      </c>
      <c r="E171" s="4">
        <f t="shared" si="5"/>
        <v>390000</v>
      </c>
      <c r="F171" s="266"/>
    </row>
    <row r="172" s="251" customFormat="1" ht="15" spans="1:6">
      <c r="A172" s="265"/>
      <c r="B172" s="262" t="s">
        <v>103</v>
      </c>
      <c r="C172" s="263">
        <v>1</v>
      </c>
      <c r="D172" s="4">
        <v>180000</v>
      </c>
      <c r="E172" s="4">
        <f t="shared" si="5"/>
        <v>180000</v>
      </c>
      <c r="F172" s="266"/>
    </row>
    <row r="173" s="251" customFormat="1" ht="15" spans="1:6">
      <c r="A173" s="265"/>
      <c r="B173" s="262" t="s">
        <v>104</v>
      </c>
      <c r="C173" s="263">
        <v>2</v>
      </c>
      <c r="D173" s="4">
        <v>30000</v>
      </c>
      <c r="E173" s="4">
        <f t="shared" si="5"/>
        <v>60000</v>
      </c>
      <c r="F173" s="266"/>
    </row>
    <row r="174" s="251" customFormat="1" ht="15" spans="1:6">
      <c r="A174" s="265"/>
      <c r="B174" s="262" t="s">
        <v>84</v>
      </c>
      <c r="C174" s="263">
        <v>1</v>
      </c>
      <c r="D174" s="4">
        <v>45000</v>
      </c>
      <c r="E174" s="4">
        <f t="shared" si="5"/>
        <v>45000</v>
      </c>
      <c r="F174" s="266"/>
    </row>
    <row r="175" s="251" customFormat="1" ht="15" spans="1:6">
      <c r="A175" s="265"/>
      <c r="B175" s="262" t="s">
        <v>7</v>
      </c>
      <c r="C175" s="263">
        <v>0.4</v>
      </c>
      <c r="D175" s="4">
        <v>100000</v>
      </c>
      <c r="E175" s="4">
        <f t="shared" si="5"/>
        <v>40000</v>
      </c>
      <c r="F175" s="266"/>
    </row>
    <row r="176" s="251" customFormat="1" ht="15" spans="1:6">
      <c r="A176" s="265"/>
      <c r="B176" s="262" t="s">
        <v>105</v>
      </c>
      <c r="C176" s="263">
        <v>0.4</v>
      </c>
      <c r="D176" s="4">
        <v>80000</v>
      </c>
      <c r="E176" s="4">
        <f t="shared" si="5"/>
        <v>32000</v>
      </c>
      <c r="F176" s="266"/>
    </row>
    <row r="177" s="251" customFormat="1" ht="15" spans="1:6">
      <c r="A177" s="265"/>
      <c r="B177" s="262" t="s">
        <v>106</v>
      </c>
      <c r="C177" s="263">
        <v>0.3</v>
      </c>
      <c r="D177" s="4">
        <v>80000</v>
      </c>
      <c r="E177" s="4">
        <f t="shared" si="5"/>
        <v>24000</v>
      </c>
      <c r="F177" s="266"/>
    </row>
    <row r="178" s="251" customFormat="1" ht="15" spans="1:6">
      <c r="A178" s="265"/>
      <c r="B178" s="262" t="s">
        <v>87</v>
      </c>
      <c r="C178" s="263">
        <v>0.5</v>
      </c>
      <c r="D178" s="4">
        <v>65000</v>
      </c>
      <c r="E178" s="4">
        <v>33000</v>
      </c>
      <c r="F178" s="266"/>
    </row>
    <row r="179" s="251" customFormat="1" ht="15" spans="1:6">
      <c r="A179" s="265"/>
      <c r="B179" s="262" t="s">
        <v>27</v>
      </c>
      <c r="C179" s="263">
        <v>0.5</v>
      </c>
      <c r="D179" s="4">
        <v>48000</v>
      </c>
      <c r="E179" s="4">
        <f t="shared" si="5"/>
        <v>24000</v>
      </c>
      <c r="F179" s="266"/>
    </row>
    <row r="180" s="251" customFormat="1" ht="15" spans="1:6">
      <c r="A180" s="271"/>
      <c r="B180" s="262" t="s">
        <v>32</v>
      </c>
      <c r="C180" s="263">
        <v>1</v>
      </c>
      <c r="D180" s="4">
        <v>100000</v>
      </c>
      <c r="E180" s="4">
        <f t="shared" si="5"/>
        <v>100000</v>
      </c>
      <c r="F180" s="272"/>
    </row>
    <row r="181" s="251" customFormat="1" spans="1:7">
      <c r="A181" s="273">
        <v>45979</v>
      </c>
      <c r="B181" s="262" t="s">
        <v>107</v>
      </c>
      <c r="C181" s="263">
        <v>5</v>
      </c>
      <c r="D181" s="4">
        <v>75000</v>
      </c>
      <c r="E181" s="4">
        <f t="shared" si="5"/>
        <v>375000</v>
      </c>
      <c r="F181" s="278">
        <f>SUM(E181)</f>
        <v>375000</v>
      </c>
      <c r="G181" s="267"/>
    </row>
    <row r="182" s="251" customFormat="1" ht="15" spans="1:6">
      <c r="A182" s="261">
        <v>45980</v>
      </c>
      <c r="B182" s="262" t="s">
        <v>108</v>
      </c>
      <c r="C182" s="263">
        <v>0.3</v>
      </c>
      <c r="D182" s="4">
        <v>70000</v>
      </c>
      <c r="E182" s="4">
        <f t="shared" ref="E182:E191" si="6">C182*D182</f>
        <v>21000</v>
      </c>
      <c r="F182" s="264">
        <f>SUM(E182:E190)</f>
        <v>882000</v>
      </c>
    </row>
    <row r="183" s="251" customFormat="1" ht="15" spans="1:6">
      <c r="A183" s="265"/>
      <c r="B183" s="262" t="s">
        <v>109</v>
      </c>
      <c r="C183" s="263">
        <v>0.3</v>
      </c>
      <c r="D183" s="4">
        <v>60000</v>
      </c>
      <c r="E183" s="4">
        <f t="shared" si="6"/>
        <v>18000</v>
      </c>
      <c r="F183" s="266"/>
    </row>
    <row r="184" s="251" customFormat="1" ht="15" spans="1:6">
      <c r="A184" s="265"/>
      <c r="B184" s="262" t="s">
        <v>72</v>
      </c>
      <c r="C184" s="263">
        <v>0.5</v>
      </c>
      <c r="D184" s="4">
        <v>80000</v>
      </c>
      <c r="E184" s="4">
        <f t="shared" si="6"/>
        <v>40000</v>
      </c>
      <c r="F184" s="266"/>
    </row>
    <row r="185" s="251" customFormat="1" ht="15" spans="1:7">
      <c r="A185" s="265"/>
      <c r="B185" s="262" t="s">
        <v>27</v>
      </c>
      <c r="C185" s="263">
        <v>1</v>
      </c>
      <c r="D185" s="4">
        <v>48000</v>
      </c>
      <c r="E185" s="4">
        <f t="shared" si="6"/>
        <v>48000</v>
      </c>
      <c r="F185" s="266"/>
      <c r="G185" s="267"/>
    </row>
    <row r="186" s="251" customFormat="1" ht="15" spans="1:6">
      <c r="A186" s="265"/>
      <c r="B186" s="262" t="s">
        <v>64</v>
      </c>
      <c r="C186" s="263">
        <v>0.3</v>
      </c>
      <c r="D186" s="4">
        <v>50000</v>
      </c>
      <c r="E186" s="4">
        <f t="shared" si="6"/>
        <v>15000</v>
      </c>
      <c r="F186" s="266"/>
    </row>
    <row r="187" s="251" customFormat="1" ht="15" spans="1:6">
      <c r="A187" s="265"/>
      <c r="B187" s="262" t="s">
        <v>110</v>
      </c>
      <c r="C187" s="263">
        <v>1</v>
      </c>
      <c r="D187" s="4">
        <v>40000</v>
      </c>
      <c r="E187" s="4">
        <f t="shared" si="6"/>
        <v>40000</v>
      </c>
      <c r="F187" s="266"/>
    </row>
    <row r="188" s="251" customFormat="1" ht="15" spans="1:6">
      <c r="A188" s="265"/>
      <c r="B188" s="262" t="s">
        <v>10</v>
      </c>
      <c r="C188" s="263">
        <v>1</v>
      </c>
      <c r="D188" s="4">
        <v>360000</v>
      </c>
      <c r="E188" s="4">
        <f t="shared" si="6"/>
        <v>360000</v>
      </c>
      <c r="F188" s="266"/>
    </row>
    <row r="189" s="251" customFormat="1" ht="15" spans="1:6">
      <c r="A189" s="265"/>
      <c r="B189" s="262" t="s">
        <v>20</v>
      </c>
      <c r="C189" s="263">
        <v>1</v>
      </c>
      <c r="D189" s="4">
        <v>100000</v>
      </c>
      <c r="E189" s="4">
        <f t="shared" si="6"/>
        <v>100000</v>
      </c>
      <c r="F189" s="266"/>
    </row>
    <row r="190" s="251" customFormat="1" ht="15" spans="1:6">
      <c r="A190" s="271"/>
      <c r="B190" s="262" t="s">
        <v>48</v>
      </c>
      <c r="C190" s="263">
        <v>2</v>
      </c>
      <c r="D190" s="4">
        <v>120000</v>
      </c>
      <c r="E190" s="4">
        <f t="shared" si="6"/>
        <v>240000</v>
      </c>
      <c r="F190" s="272"/>
    </row>
    <row r="191" s="251" customFormat="1" ht="15" spans="1:6">
      <c r="A191" s="261">
        <v>45981</v>
      </c>
      <c r="B191" s="262" t="s">
        <v>40</v>
      </c>
      <c r="C191" s="263">
        <v>16</v>
      </c>
      <c r="D191" s="4">
        <v>2000</v>
      </c>
      <c r="E191" s="4">
        <f t="shared" si="6"/>
        <v>32000</v>
      </c>
      <c r="F191" s="264">
        <f>SUM(E191:E212)</f>
        <v>1704000</v>
      </c>
    </row>
    <row r="192" s="251" customFormat="1" ht="15" spans="1:6">
      <c r="A192" s="265"/>
      <c r="B192" s="262" t="s">
        <v>81</v>
      </c>
      <c r="C192" s="263">
        <v>3</v>
      </c>
      <c r="D192" s="4">
        <v>70000</v>
      </c>
      <c r="E192" s="4">
        <f t="shared" ref="E192:E213" si="7">C192*D192</f>
        <v>210000</v>
      </c>
      <c r="F192" s="266"/>
    </row>
    <row r="193" s="251" customFormat="1" ht="15" spans="1:6">
      <c r="A193" s="265"/>
      <c r="B193" s="262" t="s">
        <v>111</v>
      </c>
      <c r="C193" s="263">
        <v>2</v>
      </c>
      <c r="D193" s="4">
        <v>58000</v>
      </c>
      <c r="E193" s="4">
        <f t="shared" si="7"/>
        <v>116000</v>
      </c>
      <c r="F193" s="266"/>
    </row>
    <row r="194" s="251" customFormat="1" ht="15" spans="1:6">
      <c r="A194" s="265"/>
      <c r="B194" s="262" t="s">
        <v>65</v>
      </c>
      <c r="C194" s="263">
        <v>5</v>
      </c>
      <c r="D194" s="4">
        <v>25000</v>
      </c>
      <c r="E194" s="4">
        <f t="shared" si="7"/>
        <v>125000</v>
      </c>
      <c r="F194" s="266"/>
    </row>
    <row r="195" s="251" customFormat="1" ht="15" spans="1:6">
      <c r="A195" s="265"/>
      <c r="B195" s="262" t="s">
        <v>88</v>
      </c>
      <c r="C195" s="263">
        <v>1</v>
      </c>
      <c r="D195" s="4">
        <v>275000</v>
      </c>
      <c r="E195" s="4">
        <f t="shared" si="7"/>
        <v>275000</v>
      </c>
      <c r="F195" s="266"/>
    </row>
    <row r="196" s="251" customFormat="1" ht="15" spans="1:6">
      <c r="A196" s="265"/>
      <c r="B196" s="262" t="s">
        <v>112</v>
      </c>
      <c r="C196" s="263">
        <v>3</v>
      </c>
      <c r="D196" s="4">
        <v>22000</v>
      </c>
      <c r="E196" s="4">
        <f t="shared" si="7"/>
        <v>66000</v>
      </c>
      <c r="F196" s="266"/>
    </row>
    <row r="197" s="251" customFormat="1" ht="15" spans="1:6">
      <c r="A197" s="265"/>
      <c r="B197" s="262" t="s">
        <v>11</v>
      </c>
      <c r="C197" s="263">
        <v>1</v>
      </c>
      <c r="D197" s="4">
        <v>90000</v>
      </c>
      <c r="E197" s="4">
        <f t="shared" si="7"/>
        <v>90000</v>
      </c>
      <c r="F197" s="266"/>
    </row>
    <row r="198" s="251" customFormat="1" ht="15" spans="1:6">
      <c r="A198" s="265"/>
      <c r="B198" s="262" t="s">
        <v>18</v>
      </c>
      <c r="C198" s="263">
        <v>2</v>
      </c>
      <c r="D198" s="4">
        <v>170000</v>
      </c>
      <c r="E198" s="4">
        <f t="shared" si="7"/>
        <v>340000</v>
      </c>
      <c r="F198" s="266"/>
    </row>
    <row r="199" s="251" customFormat="1" ht="15" spans="1:6">
      <c r="A199" s="265"/>
      <c r="B199" s="262" t="s">
        <v>92</v>
      </c>
      <c r="C199" s="263">
        <v>1</v>
      </c>
      <c r="D199" s="4">
        <v>40000</v>
      </c>
      <c r="E199" s="4">
        <f t="shared" si="7"/>
        <v>40000</v>
      </c>
      <c r="F199" s="266"/>
    </row>
    <row r="200" s="251" customFormat="1" ht="15" spans="1:6">
      <c r="A200" s="265"/>
      <c r="B200" s="262" t="s">
        <v>47</v>
      </c>
      <c r="C200" s="263">
        <v>1</v>
      </c>
      <c r="D200" s="4">
        <v>30000</v>
      </c>
      <c r="E200" s="4">
        <f t="shared" si="7"/>
        <v>30000</v>
      </c>
      <c r="F200" s="266"/>
    </row>
    <row r="201" s="251" customFormat="1" ht="15" spans="1:6">
      <c r="A201" s="265"/>
      <c r="B201" s="262" t="s">
        <v>30</v>
      </c>
      <c r="C201" s="263">
        <v>0.1</v>
      </c>
      <c r="D201" s="4">
        <v>80000</v>
      </c>
      <c r="E201" s="4">
        <f t="shared" si="7"/>
        <v>8000</v>
      </c>
      <c r="F201" s="266"/>
    </row>
    <row r="202" s="251" customFormat="1" ht="15" spans="1:6">
      <c r="A202" s="265"/>
      <c r="B202" s="262" t="s">
        <v>9</v>
      </c>
      <c r="C202" s="263">
        <v>0.1</v>
      </c>
      <c r="D202" s="4">
        <v>60000</v>
      </c>
      <c r="E202" s="4">
        <f t="shared" si="7"/>
        <v>6000</v>
      </c>
      <c r="F202" s="266"/>
    </row>
    <row r="203" s="251" customFormat="1" ht="15" spans="1:6">
      <c r="A203" s="265"/>
      <c r="B203" s="262" t="s">
        <v>87</v>
      </c>
      <c r="C203" s="263">
        <v>2.178</v>
      </c>
      <c r="D203" s="4">
        <v>65000</v>
      </c>
      <c r="E203" s="4">
        <v>142000</v>
      </c>
      <c r="F203" s="266"/>
    </row>
    <row r="204" s="251" customFormat="1" ht="15" spans="1:6">
      <c r="A204" s="265"/>
      <c r="B204" s="262" t="s">
        <v>63</v>
      </c>
      <c r="C204" s="263">
        <v>1</v>
      </c>
      <c r="D204" s="4">
        <v>30000</v>
      </c>
      <c r="E204" s="4">
        <f t="shared" si="7"/>
        <v>30000</v>
      </c>
      <c r="F204" s="266"/>
    </row>
    <row r="205" s="251" customFormat="1" ht="15" spans="1:6">
      <c r="A205" s="265"/>
      <c r="B205" s="262" t="s">
        <v>62</v>
      </c>
      <c r="C205" s="263">
        <v>1.5</v>
      </c>
      <c r="D205" s="4">
        <v>15000</v>
      </c>
      <c r="E205" s="4">
        <v>23000</v>
      </c>
      <c r="F205" s="266"/>
    </row>
    <row r="206" s="251" customFormat="1" ht="15" spans="1:6">
      <c r="A206" s="265"/>
      <c r="B206" s="262" t="s">
        <v>113</v>
      </c>
      <c r="C206" s="263">
        <v>0.53</v>
      </c>
      <c r="D206" s="4">
        <v>60000</v>
      </c>
      <c r="E206" s="4">
        <v>32000</v>
      </c>
      <c r="F206" s="266"/>
    </row>
    <row r="207" s="251" customFormat="1" ht="15" spans="1:6">
      <c r="A207" s="265"/>
      <c r="B207" s="262" t="s">
        <v>114</v>
      </c>
      <c r="C207" s="263">
        <v>0.56</v>
      </c>
      <c r="D207" s="4">
        <v>70000</v>
      </c>
      <c r="E207" s="4">
        <v>39000</v>
      </c>
      <c r="F207" s="266"/>
    </row>
    <row r="208" s="251" customFormat="1" ht="15" spans="1:6">
      <c r="A208" s="265"/>
      <c r="B208" s="262" t="s">
        <v>76</v>
      </c>
      <c r="C208" s="263">
        <v>0.3</v>
      </c>
      <c r="D208" s="4">
        <v>100000</v>
      </c>
      <c r="E208" s="4">
        <f t="shared" si="7"/>
        <v>30000</v>
      </c>
      <c r="F208" s="266"/>
    </row>
    <row r="209" s="251" customFormat="1" ht="15" spans="1:6">
      <c r="A209" s="265"/>
      <c r="B209" s="262" t="s">
        <v>115</v>
      </c>
      <c r="C209" s="263">
        <v>0.2</v>
      </c>
      <c r="D209" s="4">
        <v>20000</v>
      </c>
      <c r="E209" s="4">
        <f t="shared" si="7"/>
        <v>4000</v>
      </c>
      <c r="F209" s="266"/>
    </row>
    <row r="210" s="251" customFormat="1" ht="15" spans="1:6">
      <c r="A210" s="265"/>
      <c r="B210" s="262" t="s">
        <v>70</v>
      </c>
      <c r="C210" s="263">
        <v>0.4</v>
      </c>
      <c r="D210" s="4">
        <v>70000</v>
      </c>
      <c r="E210" s="4">
        <f t="shared" si="7"/>
        <v>28000</v>
      </c>
      <c r="F210" s="266"/>
    </row>
    <row r="211" s="251" customFormat="1" ht="15" spans="1:6">
      <c r="A211" s="265"/>
      <c r="B211" s="262" t="s">
        <v>71</v>
      </c>
      <c r="C211" s="263">
        <v>0.4</v>
      </c>
      <c r="D211" s="4">
        <v>80000</v>
      </c>
      <c r="E211" s="4">
        <f t="shared" si="7"/>
        <v>32000</v>
      </c>
      <c r="F211" s="266"/>
    </row>
    <row r="212" s="251" customFormat="1" ht="15" spans="1:6">
      <c r="A212" s="271"/>
      <c r="B212" s="262" t="s">
        <v>75</v>
      </c>
      <c r="C212" s="263">
        <v>0.2</v>
      </c>
      <c r="D212" s="4">
        <v>30000</v>
      </c>
      <c r="E212" s="4">
        <f t="shared" si="7"/>
        <v>6000</v>
      </c>
      <c r="F212" s="272"/>
    </row>
    <row r="213" s="251" customFormat="1" ht="15" spans="1:6">
      <c r="A213" s="261">
        <v>45982</v>
      </c>
      <c r="B213" s="262" t="s">
        <v>116</v>
      </c>
      <c r="C213" s="263">
        <v>2</v>
      </c>
      <c r="D213" s="4">
        <v>30000</v>
      </c>
      <c r="E213" s="4">
        <f t="shared" ref="E213:E228" si="8">C213*D213</f>
        <v>60000</v>
      </c>
      <c r="F213" s="264">
        <f>SUM(E213:E228)</f>
        <v>2337000</v>
      </c>
    </row>
    <row r="214" s="251" customFormat="1" ht="15" spans="1:6">
      <c r="A214" s="265"/>
      <c r="B214" s="262" t="s">
        <v>117</v>
      </c>
      <c r="C214" s="263">
        <v>2</v>
      </c>
      <c r="D214" s="4">
        <v>25000</v>
      </c>
      <c r="E214" s="4">
        <f t="shared" si="8"/>
        <v>50000</v>
      </c>
      <c r="F214" s="266"/>
    </row>
    <row r="215" s="251" customFormat="1" ht="15" spans="1:6">
      <c r="A215" s="265"/>
      <c r="B215" s="262" t="s">
        <v>20</v>
      </c>
      <c r="C215" s="263">
        <v>1</v>
      </c>
      <c r="D215" s="4">
        <v>100000</v>
      </c>
      <c r="E215" s="4">
        <f t="shared" si="8"/>
        <v>100000</v>
      </c>
      <c r="F215" s="266"/>
    </row>
    <row r="216" s="251" customFormat="1" ht="15" spans="1:6">
      <c r="A216" s="265"/>
      <c r="B216" s="262" t="s">
        <v>118</v>
      </c>
      <c r="C216" s="263">
        <v>1</v>
      </c>
      <c r="D216" s="4">
        <v>60000</v>
      </c>
      <c r="E216" s="4">
        <f t="shared" si="8"/>
        <v>60000</v>
      </c>
      <c r="F216" s="266"/>
    </row>
    <row r="217" s="251" customFormat="1" ht="15" spans="1:6">
      <c r="A217" s="265"/>
      <c r="B217" s="262" t="s">
        <v>12</v>
      </c>
      <c r="C217" s="263">
        <v>2</v>
      </c>
      <c r="D217" s="4">
        <v>35000</v>
      </c>
      <c r="E217" s="4">
        <f t="shared" si="8"/>
        <v>70000</v>
      </c>
      <c r="F217" s="266"/>
    </row>
    <row r="218" s="251" customFormat="1" ht="15" spans="1:6">
      <c r="A218" s="265"/>
      <c r="B218" s="262" t="s">
        <v>112</v>
      </c>
      <c r="C218" s="263">
        <v>1</v>
      </c>
      <c r="D218" s="4">
        <v>22000</v>
      </c>
      <c r="E218" s="4">
        <f t="shared" si="8"/>
        <v>22000</v>
      </c>
      <c r="F218" s="266"/>
    </row>
    <row r="219" s="251" customFormat="1" ht="15" spans="1:6">
      <c r="A219" s="265"/>
      <c r="B219" s="262" t="s">
        <v>11</v>
      </c>
      <c r="C219" s="263">
        <v>3</v>
      </c>
      <c r="D219" s="4">
        <v>90000</v>
      </c>
      <c r="E219" s="4">
        <f t="shared" si="8"/>
        <v>270000</v>
      </c>
      <c r="F219" s="266"/>
    </row>
    <row r="220" s="251" customFormat="1" ht="15" spans="1:6">
      <c r="A220" s="265"/>
      <c r="B220" s="262" t="s">
        <v>119</v>
      </c>
      <c r="C220" s="263">
        <v>2</v>
      </c>
      <c r="D220" s="4">
        <v>90000</v>
      </c>
      <c r="E220" s="4">
        <f t="shared" si="8"/>
        <v>180000</v>
      </c>
      <c r="F220" s="266"/>
    </row>
    <row r="221" s="251" customFormat="1" ht="15" spans="1:6">
      <c r="A221" s="265"/>
      <c r="B221" s="262" t="s">
        <v>57</v>
      </c>
      <c r="C221" s="263">
        <v>3</v>
      </c>
      <c r="D221" s="4">
        <v>45000</v>
      </c>
      <c r="E221" s="4">
        <f t="shared" si="8"/>
        <v>135000</v>
      </c>
      <c r="F221" s="266"/>
    </row>
    <row r="222" s="251" customFormat="1" ht="15" spans="1:6">
      <c r="A222" s="265"/>
      <c r="B222" s="262" t="s">
        <v>24</v>
      </c>
      <c r="C222" s="263">
        <v>2</v>
      </c>
      <c r="D222" s="4">
        <v>170000</v>
      </c>
      <c r="E222" s="4">
        <f t="shared" si="8"/>
        <v>340000</v>
      </c>
      <c r="F222" s="266"/>
    </row>
    <row r="223" s="251" customFormat="1" ht="15" spans="1:6">
      <c r="A223" s="265"/>
      <c r="B223" s="262" t="s">
        <v>48</v>
      </c>
      <c r="C223" s="263">
        <v>2</v>
      </c>
      <c r="D223" s="4">
        <v>60000</v>
      </c>
      <c r="E223" s="4">
        <f t="shared" si="8"/>
        <v>120000</v>
      </c>
      <c r="F223" s="266"/>
    </row>
    <row r="224" s="251" customFormat="1" ht="15" spans="1:6">
      <c r="A224" s="265"/>
      <c r="B224" s="262" t="s">
        <v>49</v>
      </c>
      <c r="C224" s="263">
        <v>1</v>
      </c>
      <c r="D224" s="4">
        <v>200000</v>
      </c>
      <c r="E224" s="4">
        <f t="shared" si="8"/>
        <v>200000</v>
      </c>
      <c r="F224" s="266"/>
    </row>
    <row r="225" s="251" customFormat="1" ht="15" spans="1:6">
      <c r="A225" s="265"/>
      <c r="B225" s="262" t="s">
        <v>100</v>
      </c>
      <c r="C225" s="263">
        <v>2</v>
      </c>
      <c r="D225" s="4">
        <v>75000</v>
      </c>
      <c r="E225" s="4">
        <f t="shared" si="8"/>
        <v>150000</v>
      </c>
      <c r="F225" s="266"/>
    </row>
    <row r="226" s="251" customFormat="1" ht="15" spans="1:6">
      <c r="A226" s="265"/>
      <c r="B226" s="262" t="s">
        <v>91</v>
      </c>
      <c r="C226" s="263">
        <v>0.3</v>
      </c>
      <c r="D226" s="4">
        <v>100000</v>
      </c>
      <c r="E226" s="4">
        <f t="shared" si="8"/>
        <v>30000</v>
      </c>
      <c r="F226" s="266"/>
    </row>
    <row r="227" s="251" customFormat="1" ht="15" spans="1:6">
      <c r="A227" s="265"/>
      <c r="B227" s="262" t="s">
        <v>25</v>
      </c>
      <c r="C227" s="279">
        <v>1</v>
      </c>
      <c r="D227" s="4">
        <v>330000</v>
      </c>
      <c r="E227" s="4">
        <f t="shared" si="8"/>
        <v>330000</v>
      </c>
      <c r="F227" s="266"/>
    </row>
    <row r="228" s="251" customFormat="1" ht="15" spans="1:6">
      <c r="A228" s="271"/>
      <c r="B228" s="262" t="s">
        <v>120</v>
      </c>
      <c r="C228" s="279">
        <v>1</v>
      </c>
      <c r="D228" s="4">
        <v>220000</v>
      </c>
      <c r="E228" s="4">
        <f t="shared" si="8"/>
        <v>220000</v>
      </c>
      <c r="F228" s="272"/>
    </row>
    <row r="229" s="251" customFormat="1" ht="15" spans="1:6">
      <c r="A229" s="261">
        <v>45983</v>
      </c>
      <c r="B229" s="262" t="s">
        <v>92</v>
      </c>
      <c r="C229" s="279">
        <v>1.13</v>
      </c>
      <c r="D229" s="4">
        <v>40000</v>
      </c>
      <c r="E229" s="4">
        <f t="shared" ref="E229:E246" si="9">C229*D229</f>
        <v>45200</v>
      </c>
      <c r="F229" s="264">
        <f>SUM(E229:E242)</f>
        <v>1543200</v>
      </c>
    </row>
    <row r="230" s="251" customFormat="1" ht="15" spans="1:6">
      <c r="A230" s="265"/>
      <c r="B230" s="262" t="s">
        <v>65</v>
      </c>
      <c r="C230" s="279">
        <v>5</v>
      </c>
      <c r="D230" s="4">
        <v>25000</v>
      </c>
      <c r="E230" s="4">
        <f t="shared" si="9"/>
        <v>125000</v>
      </c>
      <c r="F230" s="266"/>
    </row>
    <row r="231" s="251" customFormat="1" ht="15" spans="1:6">
      <c r="A231" s="265"/>
      <c r="B231" s="262" t="s">
        <v>9</v>
      </c>
      <c r="C231" s="279">
        <v>0.1</v>
      </c>
      <c r="D231" s="4">
        <v>60000</v>
      </c>
      <c r="E231" s="4">
        <f t="shared" si="9"/>
        <v>6000</v>
      </c>
      <c r="F231" s="266"/>
    </row>
    <row r="232" s="251" customFormat="1" ht="15" spans="1:6">
      <c r="A232" s="265"/>
      <c r="B232" s="262" t="s">
        <v>11</v>
      </c>
      <c r="C232" s="279">
        <v>4</v>
      </c>
      <c r="D232" s="4">
        <v>90000</v>
      </c>
      <c r="E232" s="4">
        <f t="shared" si="9"/>
        <v>360000</v>
      </c>
      <c r="F232" s="266"/>
    </row>
    <row r="233" s="251" customFormat="1" ht="15" spans="1:6">
      <c r="A233" s="265"/>
      <c r="B233" s="262" t="s">
        <v>112</v>
      </c>
      <c r="C233" s="279">
        <v>6</v>
      </c>
      <c r="D233" s="4">
        <v>22000</v>
      </c>
      <c r="E233" s="4">
        <f t="shared" si="9"/>
        <v>132000</v>
      </c>
      <c r="F233" s="266"/>
    </row>
    <row r="234" s="251" customFormat="1" ht="15" spans="1:6">
      <c r="A234" s="265"/>
      <c r="B234" s="262" t="s">
        <v>13</v>
      </c>
      <c r="C234" s="279">
        <v>10</v>
      </c>
      <c r="D234" s="4">
        <v>15000</v>
      </c>
      <c r="E234" s="4">
        <f t="shared" si="9"/>
        <v>150000</v>
      </c>
      <c r="F234" s="266"/>
    </row>
    <row r="235" s="251" customFormat="1" ht="15" spans="1:6">
      <c r="A235" s="265"/>
      <c r="B235" s="262" t="s">
        <v>22</v>
      </c>
      <c r="C235" s="279">
        <v>2</v>
      </c>
      <c r="D235" s="4">
        <v>90000</v>
      </c>
      <c r="E235" s="4">
        <f t="shared" si="9"/>
        <v>180000</v>
      </c>
      <c r="F235" s="266"/>
    </row>
    <row r="236" s="251" customFormat="1" ht="15" spans="1:6">
      <c r="A236" s="265"/>
      <c r="B236" s="262" t="s">
        <v>93</v>
      </c>
      <c r="C236" s="279">
        <v>5</v>
      </c>
      <c r="D236" s="4">
        <v>25000</v>
      </c>
      <c r="E236" s="4">
        <f t="shared" si="9"/>
        <v>125000</v>
      </c>
      <c r="F236" s="266"/>
    </row>
    <row r="237" s="251" customFormat="1" ht="15" spans="1:6">
      <c r="A237" s="265"/>
      <c r="B237" s="262" t="s">
        <v>121</v>
      </c>
      <c r="C237" s="279">
        <v>3</v>
      </c>
      <c r="D237" s="4">
        <v>25000</v>
      </c>
      <c r="E237" s="4">
        <f t="shared" si="9"/>
        <v>75000</v>
      </c>
      <c r="F237" s="266"/>
    </row>
    <row r="238" s="251" customFormat="1" ht="15" spans="1:6">
      <c r="A238" s="265"/>
      <c r="B238" s="262" t="s">
        <v>122</v>
      </c>
      <c r="C238" s="279">
        <v>2</v>
      </c>
      <c r="D238" s="4">
        <v>30000</v>
      </c>
      <c r="E238" s="4">
        <f t="shared" si="9"/>
        <v>60000</v>
      </c>
      <c r="F238" s="266"/>
    </row>
    <row r="239" s="251" customFormat="1" ht="15" spans="1:6">
      <c r="A239" s="265"/>
      <c r="B239" s="262" t="s">
        <v>123</v>
      </c>
      <c r="C239" s="279">
        <v>1</v>
      </c>
      <c r="D239" s="4">
        <v>100000</v>
      </c>
      <c r="E239" s="4">
        <f t="shared" si="9"/>
        <v>100000</v>
      </c>
      <c r="F239" s="266"/>
    </row>
    <row r="240" s="251" customFormat="1" ht="15" spans="1:6">
      <c r="A240" s="265"/>
      <c r="B240" s="262" t="s">
        <v>124</v>
      </c>
      <c r="C240" s="279">
        <v>1</v>
      </c>
      <c r="D240" s="4">
        <v>30000</v>
      </c>
      <c r="E240" s="4">
        <f t="shared" si="9"/>
        <v>30000</v>
      </c>
      <c r="F240" s="266"/>
    </row>
    <row r="241" s="251" customFormat="1" ht="15" spans="1:6">
      <c r="A241" s="265"/>
      <c r="B241" s="262" t="s">
        <v>58</v>
      </c>
      <c r="C241" s="279">
        <v>1</v>
      </c>
      <c r="D241" s="4">
        <v>25000</v>
      </c>
      <c r="E241" s="4">
        <f t="shared" si="9"/>
        <v>25000</v>
      </c>
      <c r="F241" s="266"/>
    </row>
    <row r="242" s="251" customFormat="1" ht="15" spans="1:6">
      <c r="A242" s="271"/>
      <c r="B242" s="262" t="s">
        <v>125</v>
      </c>
      <c r="C242" s="279">
        <v>1</v>
      </c>
      <c r="D242" s="4">
        <v>130000</v>
      </c>
      <c r="E242" s="4">
        <f t="shared" si="9"/>
        <v>130000</v>
      </c>
      <c r="F242" s="272"/>
    </row>
    <row r="243" s="251" customFormat="1" ht="15" spans="1:6">
      <c r="A243" s="261">
        <v>45983</v>
      </c>
      <c r="B243" s="262" t="s">
        <v>119</v>
      </c>
      <c r="C243" s="279">
        <v>1</v>
      </c>
      <c r="D243" s="4">
        <v>90000</v>
      </c>
      <c r="E243" s="4">
        <f t="shared" si="9"/>
        <v>90000</v>
      </c>
      <c r="F243" s="264">
        <f>SUM(E243:E246)</f>
        <v>198000</v>
      </c>
    </row>
    <row r="244" s="251" customFormat="1" ht="15" spans="1:6">
      <c r="A244" s="265"/>
      <c r="B244" s="262" t="s">
        <v>126</v>
      </c>
      <c r="C244" s="279">
        <v>14</v>
      </c>
      <c r="D244" s="4">
        <v>2000</v>
      </c>
      <c r="E244" s="4">
        <f t="shared" si="9"/>
        <v>28000</v>
      </c>
      <c r="F244" s="266"/>
    </row>
    <row r="245" s="251" customFormat="1" ht="15" spans="1:6">
      <c r="A245" s="265"/>
      <c r="B245" s="262" t="s">
        <v>92</v>
      </c>
      <c r="C245" s="263">
        <v>1</v>
      </c>
      <c r="D245" s="4">
        <v>40000</v>
      </c>
      <c r="E245" s="4">
        <f t="shared" si="9"/>
        <v>40000</v>
      </c>
      <c r="F245" s="266"/>
    </row>
    <row r="246" s="251" customFormat="1" ht="15" spans="1:6">
      <c r="A246" s="271"/>
      <c r="B246" s="262" t="s">
        <v>127</v>
      </c>
      <c r="C246" s="263">
        <v>1</v>
      </c>
      <c r="D246" s="4">
        <v>40000</v>
      </c>
      <c r="E246" s="4">
        <f t="shared" si="9"/>
        <v>40000</v>
      </c>
      <c r="F246" s="272"/>
    </row>
    <row r="247" s="251" customFormat="1" ht="15" spans="1:6">
      <c r="A247" s="261">
        <v>45984</v>
      </c>
      <c r="B247" s="262" t="s">
        <v>35</v>
      </c>
      <c r="C247" s="263">
        <v>1</v>
      </c>
      <c r="D247" s="4">
        <v>225000</v>
      </c>
      <c r="E247" s="4">
        <f t="shared" ref="E247:E258" si="10">C247*D247</f>
        <v>225000</v>
      </c>
      <c r="F247" s="264">
        <f>SUM(E247:E258)</f>
        <v>1153000</v>
      </c>
    </row>
    <row r="248" s="251" customFormat="1" ht="15" spans="1:6">
      <c r="A248" s="265"/>
      <c r="B248" s="262" t="s">
        <v>128</v>
      </c>
      <c r="C248" s="263">
        <v>2</v>
      </c>
      <c r="D248" s="4">
        <v>30000</v>
      </c>
      <c r="E248" s="4">
        <f t="shared" si="10"/>
        <v>60000</v>
      </c>
      <c r="F248" s="266"/>
    </row>
    <row r="249" s="251" customFormat="1" ht="15" spans="1:6">
      <c r="A249" s="265"/>
      <c r="B249" s="262" t="s">
        <v>14</v>
      </c>
      <c r="C249" s="263">
        <v>3</v>
      </c>
      <c r="D249" s="4">
        <v>40000</v>
      </c>
      <c r="E249" s="4">
        <f t="shared" si="10"/>
        <v>120000</v>
      </c>
      <c r="F249" s="266"/>
    </row>
    <row r="250" s="251" customFormat="1" ht="15" spans="1:6">
      <c r="A250" s="265"/>
      <c r="B250" s="262" t="s">
        <v>21</v>
      </c>
      <c r="C250" s="263">
        <v>1</v>
      </c>
      <c r="D250" s="4">
        <v>160000</v>
      </c>
      <c r="E250" s="4">
        <f t="shared" si="10"/>
        <v>160000</v>
      </c>
      <c r="F250" s="266"/>
    </row>
    <row r="251" s="251" customFormat="1" ht="15" spans="1:6">
      <c r="A251" s="265"/>
      <c r="B251" s="262" t="s">
        <v>19</v>
      </c>
      <c r="C251" s="263">
        <v>1</v>
      </c>
      <c r="D251" s="4">
        <v>170000</v>
      </c>
      <c r="E251" s="4">
        <f t="shared" si="10"/>
        <v>170000</v>
      </c>
      <c r="F251" s="266"/>
    </row>
    <row r="252" s="251" customFormat="1" ht="15" spans="1:6">
      <c r="A252" s="265"/>
      <c r="B252" s="262" t="s">
        <v>26</v>
      </c>
      <c r="C252" s="263">
        <v>1</v>
      </c>
      <c r="D252" s="4">
        <v>170000</v>
      </c>
      <c r="E252" s="4">
        <f t="shared" si="10"/>
        <v>170000</v>
      </c>
      <c r="F252" s="266"/>
    </row>
    <row r="253" s="251" customFormat="1" ht="15" spans="1:6">
      <c r="A253" s="265"/>
      <c r="B253" s="262" t="s">
        <v>84</v>
      </c>
      <c r="C253" s="263">
        <v>1</v>
      </c>
      <c r="D253" s="4">
        <v>90000</v>
      </c>
      <c r="E253" s="4">
        <f t="shared" si="10"/>
        <v>90000</v>
      </c>
      <c r="F253" s="266"/>
    </row>
    <row r="254" s="251" customFormat="1" ht="15" spans="1:6">
      <c r="A254" s="265"/>
      <c r="B254" s="262" t="s">
        <v>40</v>
      </c>
      <c r="C254" s="263">
        <v>13</v>
      </c>
      <c r="D254" s="4">
        <v>2000</v>
      </c>
      <c r="E254" s="4">
        <f t="shared" si="10"/>
        <v>26000</v>
      </c>
      <c r="F254" s="266"/>
    </row>
    <row r="255" s="251" customFormat="1" ht="15" spans="1:6">
      <c r="A255" s="265"/>
      <c r="B255" s="262" t="s">
        <v>76</v>
      </c>
      <c r="C255" s="263">
        <v>0.3</v>
      </c>
      <c r="D255" s="4">
        <v>100000</v>
      </c>
      <c r="E255" s="4">
        <f t="shared" si="10"/>
        <v>30000</v>
      </c>
      <c r="F255" s="266"/>
    </row>
    <row r="256" s="251" customFormat="1" ht="15" spans="1:6">
      <c r="A256" s="265"/>
      <c r="B256" s="262" t="s">
        <v>129</v>
      </c>
      <c r="C256" s="263">
        <v>2</v>
      </c>
      <c r="D256" s="4">
        <v>15000</v>
      </c>
      <c r="E256" s="4">
        <f t="shared" si="10"/>
        <v>30000</v>
      </c>
      <c r="F256" s="266"/>
    </row>
    <row r="257" s="251" customFormat="1" ht="15" spans="1:6">
      <c r="A257" s="265"/>
      <c r="B257" s="262" t="s">
        <v>130</v>
      </c>
      <c r="C257" s="263">
        <v>2</v>
      </c>
      <c r="D257" s="4">
        <v>20000</v>
      </c>
      <c r="E257" s="4">
        <f t="shared" si="10"/>
        <v>40000</v>
      </c>
      <c r="F257" s="266"/>
    </row>
    <row r="258" s="251" customFormat="1" ht="15" spans="1:6">
      <c r="A258" s="271"/>
      <c r="B258" s="262" t="s">
        <v>40</v>
      </c>
      <c r="C258" s="263">
        <v>16</v>
      </c>
      <c r="D258" s="4">
        <v>2000</v>
      </c>
      <c r="E258" s="4">
        <f t="shared" si="10"/>
        <v>32000</v>
      </c>
      <c r="F258" s="272"/>
    </row>
    <row r="259" s="251" customFormat="1" ht="15" spans="1:6">
      <c r="A259" s="261">
        <v>45985</v>
      </c>
      <c r="B259" s="262" t="s">
        <v>100</v>
      </c>
      <c r="C259" s="263">
        <v>1.5</v>
      </c>
      <c r="D259" s="4">
        <v>75000</v>
      </c>
      <c r="E259" s="4">
        <v>113000</v>
      </c>
      <c r="F259" s="264">
        <f>SUM(E259:E274)</f>
        <v>2849000</v>
      </c>
    </row>
    <row r="260" s="251" customFormat="1" ht="15" spans="1:6">
      <c r="A260" s="265"/>
      <c r="B260" s="262" t="s">
        <v>131</v>
      </c>
      <c r="C260" s="263">
        <v>1</v>
      </c>
      <c r="D260" s="4">
        <v>330000</v>
      </c>
      <c r="E260" s="4">
        <f t="shared" ref="E259:E274" si="11">C260*D260</f>
        <v>330000</v>
      </c>
      <c r="F260" s="266"/>
    </row>
    <row r="261" s="251" customFormat="1" ht="15" spans="1:6">
      <c r="A261" s="265"/>
      <c r="B261" s="262" t="s">
        <v>24</v>
      </c>
      <c r="C261" s="263">
        <v>2</v>
      </c>
      <c r="D261" s="4">
        <v>170000</v>
      </c>
      <c r="E261" s="4">
        <f t="shared" si="11"/>
        <v>340000</v>
      </c>
      <c r="F261" s="266"/>
    </row>
    <row r="262" s="251" customFormat="1" ht="15" spans="1:6">
      <c r="A262" s="265"/>
      <c r="B262" s="262" t="s">
        <v>88</v>
      </c>
      <c r="C262" s="263">
        <v>1</v>
      </c>
      <c r="D262" s="4">
        <v>275000</v>
      </c>
      <c r="E262" s="4">
        <f t="shared" si="11"/>
        <v>275000</v>
      </c>
      <c r="F262" s="266"/>
    </row>
    <row r="263" s="251" customFormat="1" ht="15" spans="1:6">
      <c r="A263" s="265"/>
      <c r="B263" s="262" t="s">
        <v>112</v>
      </c>
      <c r="C263" s="263">
        <v>3</v>
      </c>
      <c r="D263" s="4">
        <v>22000</v>
      </c>
      <c r="E263" s="4">
        <f t="shared" si="11"/>
        <v>66000</v>
      </c>
      <c r="F263" s="266"/>
    </row>
    <row r="264" s="251" customFormat="1" ht="15" spans="1:6">
      <c r="A264" s="265"/>
      <c r="B264" s="262" t="s">
        <v>11</v>
      </c>
      <c r="C264" s="263">
        <v>5</v>
      </c>
      <c r="D264" s="4">
        <v>90000</v>
      </c>
      <c r="E264" s="4">
        <f t="shared" si="11"/>
        <v>450000</v>
      </c>
      <c r="F264" s="266"/>
    </row>
    <row r="265" s="251" customFormat="1" ht="15" spans="1:6">
      <c r="A265" s="265"/>
      <c r="B265" s="262" t="s">
        <v>132</v>
      </c>
      <c r="C265" s="263">
        <v>2</v>
      </c>
      <c r="D265" s="4">
        <v>70000</v>
      </c>
      <c r="E265" s="4">
        <f t="shared" si="11"/>
        <v>140000</v>
      </c>
      <c r="F265" s="266"/>
    </row>
    <row r="266" s="251" customFormat="1" ht="15" spans="1:6">
      <c r="A266" s="265"/>
      <c r="B266" s="262" t="s">
        <v>84</v>
      </c>
      <c r="C266" s="263">
        <v>2</v>
      </c>
      <c r="D266" s="4">
        <v>90000</v>
      </c>
      <c r="E266" s="4">
        <f t="shared" si="11"/>
        <v>180000</v>
      </c>
      <c r="F266" s="266"/>
    </row>
    <row r="267" s="251" customFormat="1" ht="15" spans="1:6">
      <c r="A267" s="265"/>
      <c r="B267" s="262" t="s">
        <v>19</v>
      </c>
      <c r="C267" s="263">
        <v>1</v>
      </c>
      <c r="D267" s="4">
        <v>170000</v>
      </c>
      <c r="E267" s="4">
        <f t="shared" si="11"/>
        <v>170000</v>
      </c>
      <c r="F267" s="266"/>
    </row>
    <row r="268" s="251" customFormat="1" ht="15" spans="1:6">
      <c r="A268" s="265"/>
      <c r="B268" s="262" t="s">
        <v>26</v>
      </c>
      <c r="C268" s="263">
        <v>1</v>
      </c>
      <c r="D268" s="4">
        <v>170000</v>
      </c>
      <c r="E268" s="4">
        <f t="shared" si="11"/>
        <v>170000</v>
      </c>
      <c r="F268" s="266"/>
    </row>
    <row r="269" s="251" customFormat="1" ht="15" spans="1:6">
      <c r="A269" s="265"/>
      <c r="B269" s="262" t="s">
        <v>63</v>
      </c>
      <c r="C269" s="263">
        <v>1</v>
      </c>
      <c r="D269" s="4">
        <v>30000</v>
      </c>
      <c r="E269" s="4">
        <f t="shared" si="11"/>
        <v>30000</v>
      </c>
      <c r="F269" s="266"/>
    </row>
    <row r="270" s="251" customFormat="1" ht="15" spans="1:6">
      <c r="A270" s="265"/>
      <c r="B270" s="262" t="s">
        <v>60</v>
      </c>
      <c r="C270" s="263">
        <v>1</v>
      </c>
      <c r="D270" s="4">
        <v>35000</v>
      </c>
      <c r="E270" s="4">
        <f t="shared" si="11"/>
        <v>35000</v>
      </c>
      <c r="F270" s="266"/>
    </row>
    <row r="271" s="251" customFormat="1" ht="15" spans="1:6">
      <c r="A271" s="265"/>
      <c r="B271" s="262" t="s">
        <v>23</v>
      </c>
      <c r="C271" s="263">
        <v>0.5</v>
      </c>
      <c r="D271" s="4">
        <v>100000</v>
      </c>
      <c r="E271" s="4">
        <f t="shared" si="11"/>
        <v>50000</v>
      </c>
      <c r="F271" s="266"/>
    </row>
    <row r="272" s="251" customFormat="1" ht="15" spans="1:6">
      <c r="A272" s="265"/>
      <c r="B272" s="262" t="s">
        <v>133</v>
      </c>
      <c r="C272" s="263">
        <v>3</v>
      </c>
      <c r="D272" s="4">
        <v>120000</v>
      </c>
      <c r="E272" s="4">
        <f t="shared" si="11"/>
        <v>360000</v>
      </c>
      <c r="F272" s="266"/>
    </row>
    <row r="273" s="251" customFormat="1" ht="15" spans="1:6">
      <c r="A273" s="265"/>
      <c r="B273" s="262" t="s">
        <v>80</v>
      </c>
      <c r="C273" s="263">
        <v>2</v>
      </c>
      <c r="D273" s="4">
        <v>55000</v>
      </c>
      <c r="E273" s="4">
        <f t="shared" si="11"/>
        <v>110000</v>
      </c>
      <c r="F273" s="266"/>
    </row>
    <row r="274" s="251" customFormat="1" ht="15" spans="1:6">
      <c r="A274" s="271"/>
      <c r="B274" s="262" t="s">
        <v>134</v>
      </c>
      <c r="C274" s="263">
        <v>2</v>
      </c>
      <c r="D274" s="4">
        <v>15000</v>
      </c>
      <c r="E274" s="4">
        <f t="shared" si="11"/>
        <v>30000</v>
      </c>
      <c r="F274" s="272"/>
    </row>
    <row r="275" s="251" customFormat="1" ht="15" spans="1:6">
      <c r="A275" s="261">
        <v>45986</v>
      </c>
      <c r="B275" s="262" t="s">
        <v>135</v>
      </c>
      <c r="C275" s="263">
        <v>3</v>
      </c>
      <c r="D275" s="4">
        <v>55000</v>
      </c>
      <c r="E275" s="4">
        <f t="shared" ref="E275:E298" si="12">C275*D275</f>
        <v>165000</v>
      </c>
      <c r="F275" s="264">
        <f>SUM(E275:E298)</f>
        <v>3699000</v>
      </c>
    </row>
    <row r="276" s="251" customFormat="1" ht="15" spans="1:6">
      <c r="A276" s="265"/>
      <c r="B276" s="262" t="s">
        <v>99</v>
      </c>
      <c r="C276" s="263">
        <v>1</v>
      </c>
      <c r="D276" s="4">
        <v>60000</v>
      </c>
      <c r="E276" s="4">
        <f t="shared" si="12"/>
        <v>60000</v>
      </c>
      <c r="F276" s="266"/>
    </row>
    <row r="277" s="251" customFormat="1" ht="15" spans="1:6">
      <c r="A277" s="265"/>
      <c r="B277" s="262" t="s">
        <v>67</v>
      </c>
      <c r="C277" s="263">
        <v>1</v>
      </c>
      <c r="D277" s="4">
        <v>210000</v>
      </c>
      <c r="E277" s="4">
        <f t="shared" si="12"/>
        <v>210000</v>
      </c>
      <c r="F277" s="266"/>
    </row>
    <row r="278" s="251" customFormat="1" ht="15" spans="1:6">
      <c r="A278" s="265"/>
      <c r="B278" s="262" t="s">
        <v>65</v>
      </c>
      <c r="C278" s="263">
        <v>7</v>
      </c>
      <c r="D278" s="4">
        <v>25000</v>
      </c>
      <c r="E278" s="4">
        <f t="shared" si="12"/>
        <v>175000</v>
      </c>
      <c r="F278" s="266"/>
    </row>
    <row r="279" s="251" customFormat="1" ht="15" spans="1:6">
      <c r="A279" s="265"/>
      <c r="B279" s="262" t="s">
        <v>14</v>
      </c>
      <c r="C279" s="263">
        <v>3</v>
      </c>
      <c r="D279" s="4">
        <v>40000</v>
      </c>
      <c r="E279" s="4">
        <f t="shared" si="12"/>
        <v>120000</v>
      </c>
      <c r="F279" s="266"/>
    </row>
    <row r="280" s="251" customFormat="1" ht="15" spans="1:6">
      <c r="A280" s="265"/>
      <c r="B280" s="262" t="s">
        <v>117</v>
      </c>
      <c r="C280" s="263">
        <v>2</v>
      </c>
      <c r="D280" s="4">
        <v>25000</v>
      </c>
      <c r="E280" s="4">
        <f t="shared" si="12"/>
        <v>50000</v>
      </c>
      <c r="F280" s="266"/>
    </row>
    <row r="281" s="251" customFormat="1" ht="15" spans="1:6">
      <c r="A281" s="265"/>
      <c r="B281" s="262" t="s">
        <v>136</v>
      </c>
      <c r="C281" s="263">
        <v>2</v>
      </c>
      <c r="D281" s="4">
        <v>35000</v>
      </c>
      <c r="E281" s="4">
        <f t="shared" si="12"/>
        <v>70000</v>
      </c>
      <c r="F281" s="266"/>
    </row>
    <row r="282" s="251" customFormat="1" ht="15" spans="1:6">
      <c r="A282" s="265"/>
      <c r="B282" s="262" t="s">
        <v>112</v>
      </c>
      <c r="C282" s="263">
        <v>2</v>
      </c>
      <c r="D282" s="4">
        <v>22000</v>
      </c>
      <c r="E282" s="4">
        <f t="shared" si="12"/>
        <v>44000</v>
      </c>
      <c r="F282" s="266"/>
    </row>
    <row r="283" s="251" customFormat="1" ht="15" spans="1:6">
      <c r="A283" s="265"/>
      <c r="B283" s="262" t="s">
        <v>11</v>
      </c>
      <c r="C283" s="263">
        <v>3</v>
      </c>
      <c r="D283" s="4">
        <v>90000</v>
      </c>
      <c r="E283" s="4">
        <f t="shared" si="12"/>
        <v>270000</v>
      </c>
      <c r="F283" s="266"/>
    </row>
    <row r="284" s="251" customFormat="1" ht="15" spans="1:6">
      <c r="A284" s="265"/>
      <c r="B284" s="262" t="s">
        <v>21</v>
      </c>
      <c r="C284" s="263">
        <v>2</v>
      </c>
      <c r="D284" s="4">
        <v>160000</v>
      </c>
      <c r="E284" s="4">
        <f t="shared" si="12"/>
        <v>320000</v>
      </c>
      <c r="F284" s="266"/>
    </row>
    <row r="285" s="251" customFormat="1" ht="15" spans="1:6">
      <c r="A285" s="265"/>
      <c r="B285" s="262" t="s">
        <v>26</v>
      </c>
      <c r="C285" s="263">
        <v>2</v>
      </c>
      <c r="D285" s="4">
        <v>170000</v>
      </c>
      <c r="E285" s="4">
        <f t="shared" si="12"/>
        <v>340000</v>
      </c>
      <c r="F285" s="266"/>
    </row>
    <row r="286" s="251" customFormat="1" ht="15" spans="1:6">
      <c r="A286" s="265"/>
      <c r="B286" s="262" t="s">
        <v>131</v>
      </c>
      <c r="C286" s="263">
        <v>2</v>
      </c>
      <c r="D286" s="4">
        <v>165000</v>
      </c>
      <c r="E286" s="4">
        <f t="shared" si="12"/>
        <v>330000</v>
      </c>
      <c r="F286" s="266"/>
    </row>
    <row r="287" s="251" customFormat="1" ht="15" spans="1:6">
      <c r="A287" s="265"/>
      <c r="B287" s="262" t="s">
        <v>89</v>
      </c>
      <c r="C287" s="263">
        <v>1</v>
      </c>
      <c r="D287" s="4">
        <v>200000</v>
      </c>
      <c r="E287" s="4">
        <f t="shared" si="12"/>
        <v>200000</v>
      </c>
      <c r="F287" s="266"/>
    </row>
    <row r="288" s="251" customFormat="1" ht="15" spans="1:6">
      <c r="A288" s="265"/>
      <c r="B288" s="262" t="s">
        <v>100</v>
      </c>
      <c r="C288" s="263">
        <v>2</v>
      </c>
      <c r="D288" s="4">
        <v>75000</v>
      </c>
      <c r="E288" s="4">
        <f t="shared" si="12"/>
        <v>150000</v>
      </c>
      <c r="F288" s="266"/>
    </row>
    <row r="289" s="251" customFormat="1" ht="15" spans="1:6">
      <c r="A289" s="265"/>
      <c r="B289" s="262" t="s">
        <v>7</v>
      </c>
      <c r="C289" s="263">
        <v>0.3</v>
      </c>
      <c r="D289" s="4">
        <v>100000</v>
      </c>
      <c r="E289" s="4">
        <f t="shared" si="12"/>
        <v>30000</v>
      </c>
      <c r="F289" s="266"/>
    </row>
    <row r="290" s="251" customFormat="1" ht="15" spans="1:6">
      <c r="A290" s="265"/>
      <c r="B290" s="262" t="s">
        <v>24</v>
      </c>
      <c r="C290" s="263">
        <v>2</v>
      </c>
      <c r="D290" s="4">
        <v>170000</v>
      </c>
      <c r="E290" s="4">
        <f t="shared" si="12"/>
        <v>340000</v>
      </c>
      <c r="F290" s="266"/>
    </row>
    <row r="291" s="251" customFormat="1" ht="15" spans="1:6">
      <c r="A291" s="265"/>
      <c r="B291" s="262" t="s">
        <v>137</v>
      </c>
      <c r="C291" s="263">
        <v>2</v>
      </c>
      <c r="D291" s="4">
        <v>15000</v>
      </c>
      <c r="E291" s="4">
        <f t="shared" si="12"/>
        <v>30000</v>
      </c>
      <c r="F291" s="266"/>
    </row>
    <row r="292" s="251" customFormat="1" ht="15" spans="1:6">
      <c r="A292" s="265"/>
      <c r="B292" s="262" t="s">
        <v>138</v>
      </c>
      <c r="C292" s="263">
        <v>2</v>
      </c>
      <c r="D292" s="4">
        <v>30000</v>
      </c>
      <c r="E292" s="4">
        <f t="shared" si="12"/>
        <v>60000</v>
      </c>
      <c r="F292" s="266"/>
    </row>
    <row r="293" s="251" customFormat="1" ht="15" spans="1:6">
      <c r="A293" s="265"/>
      <c r="B293" s="262" t="s">
        <v>49</v>
      </c>
      <c r="C293" s="263">
        <v>2</v>
      </c>
      <c r="D293" s="4">
        <v>200000</v>
      </c>
      <c r="E293" s="4">
        <f t="shared" si="12"/>
        <v>400000</v>
      </c>
      <c r="F293" s="266"/>
    </row>
    <row r="294" s="251" customFormat="1" ht="15" spans="1:6">
      <c r="A294" s="265"/>
      <c r="B294" s="262" t="s">
        <v>79</v>
      </c>
      <c r="C294" s="263">
        <v>3</v>
      </c>
      <c r="D294" s="4">
        <v>20000</v>
      </c>
      <c r="E294" s="4">
        <f t="shared" si="12"/>
        <v>60000</v>
      </c>
      <c r="F294" s="266"/>
    </row>
    <row r="295" s="251" customFormat="1" ht="15" spans="1:6">
      <c r="A295" s="265"/>
      <c r="B295" s="262" t="s">
        <v>139</v>
      </c>
      <c r="C295" s="263">
        <v>1</v>
      </c>
      <c r="D295" s="4">
        <v>40000</v>
      </c>
      <c r="E295" s="4">
        <f t="shared" si="12"/>
        <v>40000</v>
      </c>
      <c r="F295" s="266"/>
    </row>
    <row r="296" s="251" customFormat="1" ht="15" spans="1:6">
      <c r="A296" s="265"/>
      <c r="B296" s="262" t="s">
        <v>140</v>
      </c>
      <c r="C296" s="263">
        <v>4</v>
      </c>
      <c r="D296" s="4">
        <v>25000</v>
      </c>
      <c r="E296" s="4">
        <f t="shared" si="12"/>
        <v>100000</v>
      </c>
      <c r="F296" s="266"/>
    </row>
    <row r="297" s="251" customFormat="1" ht="15" spans="1:6">
      <c r="A297" s="265"/>
      <c r="B297" s="262" t="s">
        <v>72</v>
      </c>
      <c r="C297" s="263">
        <v>1</v>
      </c>
      <c r="D297" s="4">
        <v>65000</v>
      </c>
      <c r="E297" s="4">
        <f t="shared" si="12"/>
        <v>65000</v>
      </c>
      <c r="F297" s="266"/>
    </row>
    <row r="298" s="251" customFormat="1" ht="15" spans="1:6">
      <c r="A298" s="271"/>
      <c r="B298" s="262" t="s">
        <v>141</v>
      </c>
      <c r="C298" s="263">
        <v>1</v>
      </c>
      <c r="D298" s="4">
        <v>70000</v>
      </c>
      <c r="E298" s="4">
        <f t="shared" si="12"/>
        <v>70000</v>
      </c>
      <c r="F298" s="272"/>
    </row>
    <row r="299" s="251" customFormat="1" spans="1:6">
      <c r="A299" s="280">
        <v>45987</v>
      </c>
      <c r="B299" s="262" t="s">
        <v>125</v>
      </c>
      <c r="C299" s="263">
        <v>2</v>
      </c>
      <c r="D299" s="4">
        <v>130000</v>
      </c>
      <c r="E299" s="4">
        <f t="shared" ref="E299:E307" si="13">C299*D299</f>
        <v>260000</v>
      </c>
      <c r="F299" s="281">
        <f>SUM(E299:E306)</f>
        <v>1549000</v>
      </c>
    </row>
    <row r="300" s="251" customFormat="1" spans="1:6">
      <c r="A300" s="282"/>
      <c r="B300" s="262" t="s">
        <v>142</v>
      </c>
      <c r="C300" s="263">
        <v>3</v>
      </c>
      <c r="D300" s="4">
        <v>120000</v>
      </c>
      <c r="E300" s="4">
        <f t="shared" si="13"/>
        <v>360000</v>
      </c>
      <c r="F300" s="283"/>
    </row>
    <row r="301" s="251" customFormat="1" spans="1:6">
      <c r="A301" s="282"/>
      <c r="B301" s="262" t="s">
        <v>143</v>
      </c>
      <c r="C301" s="263">
        <v>1</v>
      </c>
      <c r="D301" s="4">
        <v>200000</v>
      </c>
      <c r="E301" s="4">
        <f t="shared" si="13"/>
        <v>200000</v>
      </c>
      <c r="F301" s="283"/>
    </row>
    <row r="302" s="251" customFormat="1" spans="1:6">
      <c r="A302" s="282"/>
      <c r="B302" s="262" t="s">
        <v>11</v>
      </c>
      <c r="C302" s="263">
        <v>3</v>
      </c>
      <c r="D302" s="4">
        <v>90000</v>
      </c>
      <c r="E302" s="4">
        <f t="shared" si="13"/>
        <v>270000</v>
      </c>
      <c r="F302" s="283"/>
    </row>
    <row r="303" s="251" customFormat="1" spans="1:6">
      <c r="A303" s="282"/>
      <c r="B303" s="262" t="s">
        <v>32</v>
      </c>
      <c r="C303" s="263">
        <v>2</v>
      </c>
      <c r="D303" s="4">
        <v>100000</v>
      </c>
      <c r="E303" s="4">
        <f t="shared" si="13"/>
        <v>200000</v>
      </c>
      <c r="F303" s="283"/>
    </row>
    <row r="304" s="251" customFormat="1" spans="1:6">
      <c r="A304" s="282"/>
      <c r="B304" s="262" t="s">
        <v>119</v>
      </c>
      <c r="C304" s="263">
        <v>2</v>
      </c>
      <c r="D304" s="4">
        <v>90000</v>
      </c>
      <c r="E304" s="4">
        <f t="shared" si="13"/>
        <v>180000</v>
      </c>
      <c r="F304" s="283"/>
    </row>
    <row r="305" s="251" customFormat="1" spans="1:6">
      <c r="A305" s="282"/>
      <c r="B305" s="262" t="s">
        <v>12</v>
      </c>
      <c r="C305" s="263">
        <v>1</v>
      </c>
      <c r="D305" s="4">
        <v>35000</v>
      </c>
      <c r="E305" s="4">
        <f t="shared" si="13"/>
        <v>35000</v>
      </c>
      <c r="F305" s="283"/>
    </row>
    <row r="306" s="251" customFormat="1" spans="1:6">
      <c r="A306" s="284"/>
      <c r="B306" s="262" t="s">
        <v>112</v>
      </c>
      <c r="C306" s="263">
        <v>2</v>
      </c>
      <c r="D306" s="4">
        <v>22000</v>
      </c>
      <c r="E306" s="4">
        <f t="shared" si="13"/>
        <v>44000</v>
      </c>
      <c r="F306" s="283"/>
    </row>
    <row r="307" s="251" customFormat="1" spans="1:6">
      <c r="A307" s="273"/>
      <c r="B307" s="262"/>
      <c r="C307" s="263"/>
      <c r="D307" s="4"/>
      <c r="E307" s="4"/>
      <c r="F307" s="285"/>
    </row>
    <row r="308" s="251" customFormat="1" spans="1:6">
      <c r="A308" s="273"/>
      <c r="B308" s="262"/>
      <c r="C308" s="263"/>
      <c r="D308" s="4"/>
      <c r="E308" s="4"/>
      <c r="F308" s="278"/>
    </row>
    <row r="309" s="251" customFormat="1" spans="1:6">
      <c r="A309" s="273"/>
      <c r="B309" s="262"/>
      <c r="C309" s="263"/>
      <c r="D309" s="4"/>
      <c r="E309" s="4"/>
      <c r="F309" s="278"/>
    </row>
    <row r="310" s="251" customFormat="1" spans="1:6">
      <c r="A310" s="273"/>
      <c r="B310" s="262"/>
      <c r="C310" s="263"/>
      <c r="D310" s="4"/>
      <c r="E310" s="4"/>
      <c r="F310" s="278"/>
    </row>
    <row r="311" s="251" customFormat="1" spans="1:6">
      <c r="A311" s="273"/>
      <c r="B311" s="262"/>
      <c r="C311" s="263"/>
      <c r="D311" s="4"/>
      <c r="E311" s="4"/>
      <c r="F311" s="278"/>
    </row>
    <row r="312" s="251" customFormat="1" spans="1:6">
      <c r="A312" s="273"/>
      <c r="B312" s="262"/>
      <c r="C312" s="263"/>
      <c r="D312" s="4"/>
      <c r="E312" s="4"/>
      <c r="F312" s="278"/>
    </row>
    <row r="313" s="251" customFormat="1" spans="1:6">
      <c r="A313" s="273"/>
      <c r="B313" s="262"/>
      <c r="C313" s="263"/>
      <c r="D313" s="4"/>
      <c r="E313" s="4"/>
      <c r="F313" s="278"/>
    </row>
    <row r="314" s="251" customFormat="1" spans="1:6">
      <c r="A314" s="273"/>
      <c r="B314" s="262"/>
      <c r="C314" s="263"/>
      <c r="D314" s="4"/>
      <c r="E314" s="4"/>
      <c r="F314" s="278"/>
    </row>
    <row r="315" s="251" customFormat="1" spans="1:6">
      <c r="A315" s="273"/>
      <c r="B315" s="262"/>
      <c r="C315" s="263"/>
      <c r="D315" s="4"/>
      <c r="E315" s="4"/>
      <c r="F315" s="278"/>
    </row>
    <row r="316" s="251" customFormat="1" spans="1:6">
      <c r="A316" s="273"/>
      <c r="B316" s="262"/>
      <c r="C316" s="263"/>
      <c r="D316" s="4"/>
      <c r="E316" s="4"/>
      <c r="F316" s="278"/>
    </row>
    <row r="317" s="251" customFormat="1" spans="1:6">
      <c r="A317" s="273"/>
      <c r="B317" s="262"/>
      <c r="C317" s="263"/>
      <c r="D317" s="4"/>
      <c r="E317" s="4"/>
      <c r="F317" s="278"/>
    </row>
    <row r="318" s="251" customFormat="1" spans="1:6">
      <c r="A318" s="273"/>
      <c r="B318" s="262"/>
      <c r="C318" s="263"/>
      <c r="D318" s="4"/>
      <c r="E318" s="4"/>
      <c r="F318" s="278"/>
    </row>
    <row r="319" s="251" customFormat="1" spans="1:6">
      <c r="A319" s="273"/>
      <c r="B319" s="262"/>
      <c r="C319" s="263"/>
      <c r="D319" s="4"/>
      <c r="E319" s="4"/>
      <c r="F319" s="278"/>
    </row>
    <row r="320" s="251" customFormat="1" spans="1:6">
      <c r="A320" s="273"/>
      <c r="B320" s="262"/>
      <c r="C320" s="263"/>
      <c r="D320" s="4"/>
      <c r="E320" s="4"/>
      <c r="F320" s="278"/>
    </row>
    <row r="321" s="251" customFormat="1" spans="1:6">
      <c r="A321" s="273"/>
      <c r="B321" s="262"/>
      <c r="C321" s="263"/>
      <c r="D321" s="4"/>
      <c r="E321" s="4"/>
      <c r="F321" s="278"/>
    </row>
    <row r="322" s="251" customFormat="1" spans="1:6">
      <c r="A322" s="273"/>
      <c r="B322" s="262"/>
      <c r="C322" s="263"/>
      <c r="D322" s="4"/>
      <c r="E322" s="4"/>
      <c r="F322" s="278"/>
    </row>
    <row r="323" s="251" customFormat="1" spans="1:6">
      <c r="A323" s="273"/>
      <c r="B323" s="262"/>
      <c r="C323" s="263"/>
      <c r="D323" s="4"/>
      <c r="E323" s="4"/>
      <c r="F323" s="278"/>
    </row>
    <row r="324" s="251" customFormat="1" spans="1:6">
      <c r="A324" s="273"/>
      <c r="B324" s="262"/>
      <c r="C324" s="263"/>
      <c r="D324" s="4"/>
      <c r="E324" s="4"/>
      <c r="F324" s="278"/>
    </row>
    <row r="325" s="251" customFormat="1" spans="1:6">
      <c r="A325" s="273"/>
      <c r="B325" s="262"/>
      <c r="C325" s="263"/>
      <c r="D325" s="4"/>
      <c r="E325" s="4"/>
      <c r="F325" s="278"/>
    </row>
    <row r="326" s="251" customFormat="1" spans="1:6">
      <c r="A326" s="273"/>
      <c r="B326" s="262"/>
      <c r="C326" s="263"/>
      <c r="D326" s="4"/>
      <c r="E326" s="4"/>
      <c r="F326" s="278"/>
    </row>
    <row r="327" s="251" customFormat="1" spans="1:6">
      <c r="A327" s="273"/>
      <c r="B327" s="262"/>
      <c r="C327" s="263"/>
      <c r="D327" s="4"/>
      <c r="E327" s="4"/>
      <c r="F327" s="278"/>
    </row>
    <row r="328" s="251" customFormat="1" spans="1:6">
      <c r="A328" s="273"/>
      <c r="B328" s="262"/>
      <c r="C328" s="263"/>
      <c r="D328" s="4"/>
      <c r="E328" s="4"/>
      <c r="F328" s="278"/>
    </row>
    <row r="329" s="251" customFormat="1" spans="1:6">
      <c r="A329" s="273"/>
      <c r="B329" s="262"/>
      <c r="C329" s="263"/>
      <c r="D329" s="4"/>
      <c r="E329" s="4"/>
      <c r="F329" s="278"/>
    </row>
    <row r="330" s="251" customFormat="1" spans="1:6">
      <c r="A330" s="273"/>
      <c r="B330" s="262"/>
      <c r="C330" s="263"/>
      <c r="D330" s="4"/>
      <c r="E330" s="4"/>
      <c r="F330" s="278"/>
    </row>
    <row r="331" s="251" customFormat="1" spans="1:6">
      <c r="A331" s="273"/>
      <c r="B331" s="262"/>
      <c r="C331" s="263"/>
      <c r="D331" s="4"/>
      <c r="E331" s="4"/>
      <c r="F331" s="278"/>
    </row>
    <row r="332" s="251" customFormat="1" spans="1:6">
      <c r="A332" s="273"/>
      <c r="B332" s="262"/>
      <c r="C332" s="263"/>
      <c r="D332" s="4"/>
      <c r="E332" s="4"/>
      <c r="F332" s="278"/>
    </row>
    <row r="333" s="251" customFormat="1" spans="1:6">
      <c r="A333" s="273"/>
      <c r="B333" s="262"/>
      <c r="C333" s="263"/>
      <c r="D333" s="4"/>
      <c r="E333" s="4"/>
      <c r="F333" s="278"/>
    </row>
    <row r="334" s="251" customFormat="1" spans="1:6">
      <c r="A334" s="273"/>
      <c r="B334" s="262"/>
      <c r="C334" s="263"/>
      <c r="D334" s="4"/>
      <c r="E334" s="4"/>
      <c r="F334" s="278"/>
    </row>
    <row r="335" s="251" customFormat="1" spans="1:6">
      <c r="A335" s="273"/>
      <c r="B335" s="262"/>
      <c r="C335" s="263"/>
      <c r="D335" s="4"/>
      <c r="E335" s="4"/>
      <c r="F335" s="278"/>
    </row>
    <row r="336" s="251" customFormat="1" spans="1:6">
      <c r="A336" s="273"/>
      <c r="B336" s="262"/>
      <c r="C336" s="263"/>
      <c r="D336" s="4"/>
      <c r="E336" s="4"/>
      <c r="F336" s="278"/>
    </row>
    <row r="337" s="251" customFormat="1" spans="1:6">
      <c r="A337" s="273"/>
      <c r="B337" s="262"/>
      <c r="C337" s="263"/>
      <c r="D337" s="4"/>
      <c r="E337" s="4"/>
      <c r="F337" s="278"/>
    </row>
    <row r="338" s="251" customFormat="1" spans="1:6">
      <c r="A338" s="273"/>
      <c r="B338" s="262"/>
      <c r="C338" s="263"/>
      <c r="D338" s="4"/>
      <c r="E338" s="4"/>
      <c r="F338" s="278"/>
    </row>
    <row r="339" s="251" customFormat="1" spans="1:6">
      <c r="A339" s="273"/>
      <c r="B339" s="262"/>
      <c r="C339" s="263"/>
      <c r="D339" s="4"/>
      <c r="E339" s="4"/>
      <c r="F339" s="278"/>
    </row>
    <row r="340" s="251" customFormat="1" spans="1:6">
      <c r="A340" s="273"/>
      <c r="B340" s="262"/>
      <c r="C340" s="263"/>
      <c r="D340" s="4"/>
      <c r="E340" s="4"/>
      <c r="F340" s="278"/>
    </row>
    <row r="341" s="251" customFormat="1" spans="1:6">
      <c r="A341" s="273"/>
      <c r="B341" s="262"/>
      <c r="C341" s="263"/>
      <c r="D341" s="4"/>
      <c r="E341" s="4"/>
      <c r="F341" s="278"/>
    </row>
    <row r="342" s="251" customFormat="1" spans="1:6">
      <c r="A342" s="273"/>
      <c r="B342" s="262"/>
      <c r="C342" s="263"/>
      <c r="D342" s="4"/>
      <c r="E342" s="4"/>
      <c r="F342" s="278"/>
    </row>
    <row r="343" s="251" customFormat="1" spans="1:6">
      <c r="A343" s="273"/>
      <c r="B343" s="262"/>
      <c r="C343" s="263"/>
      <c r="D343" s="4"/>
      <c r="E343" s="4"/>
      <c r="F343" s="278"/>
    </row>
    <row r="344" s="251" customFormat="1" spans="1:6">
      <c r="A344" s="273"/>
      <c r="B344" s="262"/>
      <c r="C344" s="263"/>
      <c r="D344" s="4"/>
      <c r="E344" s="4"/>
      <c r="F344" s="278"/>
    </row>
    <row r="345" s="251" customFormat="1" spans="1:6">
      <c r="A345" s="273"/>
      <c r="B345" s="262"/>
      <c r="C345" s="263"/>
      <c r="D345" s="4"/>
      <c r="E345" s="4"/>
      <c r="F345" s="278"/>
    </row>
    <row r="346" s="251" customFormat="1" spans="1:6">
      <c r="A346" s="273"/>
      <c r="B346" s="262"/>
      <c r="C346" s="263"/>
      <c r="D346" s="4"/>
      <c r="E346" s="4"/>
      <c r="F346" s="278"/>
    </row>
    <row r="347" s="251" customFormat="1" spans="1:6">
      <c r="A347" s="273"/>
      <c r="B347" s="262"/>
      <c r="C347" s="263"/>
      <c r="D347" s="4"/>
      <c r="E347" s="4"/>
      <c r="F347" s="278"/>
    </row>
    <row r="348" s="251" customFormat="1" spans="1:6">
      <c r="A348" s="273"/>
      <c r="B348" s="262"/>
      <c r="C348" s="263"/>
      <c r="D348" s="4"/>
      <c r="E348" s="4"/>
      <c r="F348" s="278"/>
    </row>
    <row r="349" s="251" customFormat="1" spans="1:6">
      <c r="A349" s="273"/>
      <c r="B349" s="262"/>
      <c r="C349" s="263"/>
      <c r="D349" s="4"/>
      <c r="E349" s="4"/>
      <c r="F349" s="278"/>
    </row>
    <row r="350" s="251" customFormat="1" spans="1:6">
      <c r="A350" s="273"/>
      <c r="B350" s="262"/>
      <c r="C350" s="263"/>
      <c r="D350" s="4"/>
      <c r="E350" s="4"/>
      <c r="F350" s="278"/>
    </row>
    <row r="351" s="251" customFormat="1" spans="1:6">
      <c r="A351" s="273"/>
      <c r="B351" s="262"/>
      <c r="C351" s="263"/>
      <c r="D351" s="4"/>
      <c r="E351" s="4"/>
      <c r="F351" s="278"/>
    </row>
    <row r="352" s="251" customFormat="1" spans="1:6">
      <c r="A352" s="273"/>
      <c r="B352" s="262"/>
      <c r="C352" s="263"/>
      <c r="D352" s="4"/>
      <c r="E352" s="4"/>
      <c r="F352" s="278"/>
    </row>
    <row r="353" s="251" customFormat="1" spans="1:6">
      <c r="A353" s="273"/>
      <c r="B353" s="262"/>
      <c r="C353" s="263"/>
      <c r="D353" s="4"/>
      <c r="E353" s="4"/>
      <c r="F353" s="278"/>
    </row>
    <row r="354" s="251" customFormat="1" spans="1:6">
      <c r="A354" s="273"/>
      <c r="B354" s="262"/>
      <c r="C354" s="263"/>
      <c r="D354" s="4"/>
      <c r="E354" s="4"/>
      <c r="F354" s="278"/>
    </row>
    <row r="355" s="251" customFormat="1" spans="1:6">
      <c r="A355" s="273"/>
      <c r="B355" s="262"/>
      <c r="C355" s="263"/>
      <c r="D355" s="4"/>
      <c r="E355" s="4"/>
      <c r="F355" s="278"/>
    </row>
    <row r="356" s="251" customFormat="1" spans="1:6">
      <c r="A356" s="273"/>
      <c r="B356" s="262"/>
      <c r="C356" s="263"/>
      <c r="D356" s="4"/>
      <c r="E356" s="4"/>
      <c r="F356" s="278"/>
    </row>
    <row r="357" s="251" customFormat="1" spans="1:6">
      <c r="A357" s="273"/>
      <c r="B357" s="262"/>
      <c r="C357" s="263"/>
      <c r="D357" s="4"/>
      <c r="E357" s="4"/>
      <c r="F357" s="278"/>
    </row>
    <row r="358" s="251" customFormat="1" spans="1:6">
      <c r="A358" s="273"/>
      <c r="B358" s="262"/>
      <c r="C358" s="263"/>
      <c r="D358" s="4"/>
      <c r="E358" s="4"/>
      <c r="F358" s="278"/>
    </row>
    <row r="359" s="251" customFormat="1" spans="1:6">
      <c r="A359" s="273"/>
      <c r="B359" s="262"/>
      <c r="C359" s="263"/>
      <c r="D359" s="4"/>
      <c r="E359" s="4"/>
      <c r="F359" s="278"/>
    </row>
    <row r="360" s="251" customFormat="1" spans="1:6">
      <c r="A360" s="273"/>
      <c r="B360" s="262"/>
      <c r="C360" s="263"/>
      <c r="D360" s="4"/>
      <c r="E360" s="4"/>
      <c r="F360" s="278"/>
    </row>
    <row r="361" s="251" customFormat="1" spans="1:6">
      <c r="A361" s="273"/>
      <c r="B361" s="262"/>
      <c r="C361" s="263"/>
      <c r="D361" s="4"/>
      <c r="E361" s="4"/>
      <c r="F361" s="278"/>
    </row>
    <row r="362" s="251" customFormat="1" spans="1:6">
      <c r="A362" s="273"/>
      <c r="B362" s="262"/>
      <c r="C362" s="263"/>
      <c r="D362" s="4"/>
      <c r="E362" s="4"/>
      <c r="F362" s="278"/>
    </row>
    <row r="363" s="251" customFormat="1" spans="1:6">
      <c r="A363" s="273"/>
      <c r="B363" s="262"/>
      <c r="C363" s="263"/>
      <c r="D363" s="4"/>
      <c r="E363" s="4"/>
      <c r="F363" s="278"/>
    </row>
    <row r="364" s="251" customFormat="1" spans="1:6">
      <c r="A364" s="273"/>
      <c r="B364" s="262"/>
      <c r="C364" s="263"/>
      <c r="D364" s="4"/>
      <c r="E364" s="4"/>
      <c r="F364" s="278"/>
    </row>
    <row r="365" s="251" customFormat="1" spans="1:6">
      <c r="A365" s="273"/>
      <c r="B365" s="262"/>
      <c r="C365" s="263"/>
      <c r="D365" s="4"/>
      <c r="E365" s="4"/>
      <c r="F365" s="278"/>
    </row>
    <row r="366" s="251" customFormat="1" spans="1:6">
      <c r="A366" s="273"/>
      <c r="B366" s="262"/>
      <c r="C366" s="263"/>
      <c r="D366" s="4"/>
      <c r="E366" s="4"/>
      <c r="F366" s="278"/>
    </row>
    <row r="367" s="251" customFormat="1" spans="1:6">
      <c r="A367" s="273"/>
      <c r="B367" s="262"/>
      <c r="C367" s="263"/>
      <c r="D367" s="4"/>
      <c r="E367" s="4"/>
      <c r="F367" s="278"/>
    </row>
    <row r="368" s="251" customFormat="1" spans="1:6">
      <c r="A368" s="273"/>
      <c r="B368" s="262"/>
      <c r="C368" s="263"/>
      <c r="D368" s="4"/>
      <c r="E368" s="4"/>
      <c r="F368" s="278"/>
    </row>
    <row r="369" s="251" customFormat="1" spans="1:6">
      <c r="A369" s="273"/>
      <c r="B369" s="262"/>
      <c r="C369" s="263"/>
      <c r="D369" s="4"/>
      <c r="E369" s="4"/>
      <c r="F369" s="278"/>
    </row>
    <row r="370" s="251" customFormat="1" spans="1:6">
      <c r="A370" s="273"/>
      <c r="B370" s="262"/>
      <c r="C370" s="263"/>
      <c r="D370" s="4"/>
      <c r="E370" s="4"/>
      <c r="F370" s="278"/>
    </row>
    <row r="371" s="251" customFormat="1" spans="1:6">
      <c r="A371" s="273"/>
      <c r="B371" s="262"/>
      <c r="C371" s="263"/>
      <c r="D371" s="4"/>
      <c r="E371" s="4"/>
      <c r="F371" s="278"/>
    </row>
    <row r="372" s="251" customFormat="1" spans="1:6">
      <c r="A372" s="273"/>
      <c r="B372" s="262"/>
      <c r="C372" s="263"/>
      <c r="D372" s="4"/>
      <c r="E372" s="4"/>
      <c r="F372" s="278"/>
    </row>
    <row r="373" s="251" customFormat="1" spans="1:6">
      <c r="A373" s="273"/>
      <c r="B373" s="262"/>
      <c r="C373" s="263"/>
      <c r="D373" s="4"/>
      <c r="E373" s="4"/>
      <c r="F373" s="278"/>
    </row>
    <row r="374" s="251" customFormat="1" spans="1:6">
      <c r="A374" s="273"/>
      <c r="B374" s="262"/>
      <c r="C374" s="263"/>
      <c r="D374" s="4"/>
      <c r="E374" s="4"/>
      <c r="F374" s="278"/>
    </row>
    <row r="375" s="251" customFormat="1" spans="1:6">
      <c r="A375" s="273"/>
      <c r="B375" s="262"/>
      <c r="C375" s="263"/>
      <c r="D375" s="4"/>
      <c r="E375" s="4"/>
      <c r="F375" s="278"/>
    </row>
    <row r="376" s="251" customFormat="1" spans="1:6">
      <c r="A376" s="273"/>
      <c r="B376" s="262"/>
      <c r="C376" s="263"/>
      <c r="D376" s="4"/>
      <c r="E376" s="4"/>
      <c r="F376" s="278"/>
    </row>
    <row r="377" s="251" customFormat="1" spans="1:6">
      <c r="A377" s="273"/>
      <c r="B377" s="262"/>
      <c r="C377" s="263"/>
      <c r="D377" s="4"/>
      <c r="E377" s="4"/>
      <c r="F377" s="278"/>
    </row>
    <row r="378" s="251" customFormat="1" spans="1:6">
      <c r="A378" s="273"/>
      <c r="B378" s="262"/>
      <c r="C378" s="263"/>
      <c r="D378" s="4"/>
      <c r="E378" s="4"/>
      <c r="F378" s="278"/>
    </row>
    <row r="379" s="251" customFormat="1" spans="1:6">
      <c r="A379" s="273"/>
      <c r="B379" s="262"/>
      <c r="C379" s="263"/>
      <c r="D379" s="4"/>
      <c r="E379" s="4"/>
      <c r="F379" s="278"/>
    </row>
    <row r="380" s="251" customFormat="1" spans="1:6">
      <c r="A380" s="273"/>
      <c r="B380" s="262"/>
      <c r="C380" s="263"/>
      <c r="D380" s="4"/>
      <c r="E380" s="4"/>
      <c r="F380" s="278"/>
    </row>
    <row r="381" s="251" customFormat="1" spans="1:6">
      <c r="A381" s="273"/>
      <c r="B381" s="262"/>
      <c r="C381" s="263"/>
      <c r="D381" s="4"/>
      <c r="E381" s="4"/>
      <c r="F381" s="278"/>
    </row>
    <row r="382" s="251" customFormat="1" spans="1:6">
      <c r="A382" s="273"/>
      <c r="B382" s="262"/>
      <c r="C382" s="263"/>
      <c r="D382" s="4"/>
      <c r="E382" s="4"/>
      <c r="F382" s="278"/>
    </row>
    <row r="383" s="251" customFormat="1" spans="1:6">
      <c r="A383" s="273"/>
      <c r="B383" s="262"/>
      <c r="C383" s="263"/>
      <c r="D383" s="4"/>
      <c r="E383" s="4"/>
      <c r="F383" s="278"/>
    </row>
    <row r="384" s="251" customFormat="1" spans="1:6">
      <c r="A384" s="273"/>
      <c r="B384" s="262"/>
      <c r="C384" s="263"/>
      <c r="D384" s="4"/>
      <c r="E384" s="4"/>
      <c r="F384" s="278"/>
    </row>
    <row r="385" s="251" customFormat="1" spans="1:6">
      <c r="A385" s="273"/>
      <c r="B385" s="262"/>
      <c r="C385" s="263"/>
      <c r="D385" s="4"/>
      <c r="E385" s="4"/>
      <c r="F385" s="278"/>
    </row>
    <row r="386" s="251" customFormat="1" spans="1:6">
      <c r="A386" s="273"/>
      <c r="B386" s="262"/>
      <c r="C386" s="263"/>
      <c r="D386" s="4"/>
      <c r="E386" s="4"/>
      <c r="F386" s="278"/>
    </row>
    <row r="387" s="251" customFormat="1" spans="1:6">
      <c r="A387" s="273"/>
      <c r="B387" s="262"/>
      <c r="C387" s="263"/>
      <c r="D387" s="4"/>
      <c r="E387" s="4"/>
      <c r="F387" s="278"/>
    </row>
    <row r="388" s="251" customFormat="1" spans="1:6">
      <c r="A388" s="273"/>
      <c r="B388" s="262"/>
      <c r="C388" s="263"/>
      <c r="D388" s="4"/>
      <c r="E388" s="4"/>
      <c r="F388" s="278"/>
    </row>
    <row r="389" s="251" customFormat="1" spans="1:6">
      <c r="A389" s="273"/>
      <c r="B389" s="262"/>
      <c r="C389" s="263"/>
      <c r="D389" s="4"/>
      <c r="E389" s="4"/>
      <c r="F389" s="278"/>
    </row>
    <row r="390" s="251" customFormat="1" spans="1:6">
      <c r="A390" s="273"/>
      <c r="B390" s="262"/>
      <c r="C390" s="263"/>
      <c r="D390" s="4"/>
      <c r="E390" s="4"/>
      <c r="F390" s="278"/>
    </row>
    <row r="391" s="251" customFormat="1" spans="1:6">
      <c r="A391" s="273"/>
      <c r="B391" s="262"/>
      <c r="C391" s="263"/>
      <c r="D391" s="4"/>
      <c r="E391" s="4"/>
      <c r="F391" s="278"/>
    </row>
    <row r="392" s="251" customFormat="1" spans="1:6">
      <c r="A392" s="273"/>
      <c r="B392" s="262"/>
      <c r="C392" s="263"/>
      <c r="D392" s="4"/>
      <c r="E392" s="4"/>
      <c r="F392" s="278"/>
    </row>
    <row r="393" s="251" customFormat="1" spans="1:6">
      <c r="A393" s="273"/>
      <c r="B393" s="262"/>
      <c r="C393" s="263"/>
      <c r="D393" s="4"/>
      <c r="E393" s="4"/>
      <c r="F393" s="278"/>
    </row>
    <row r="394" s="251" customFormat="1" spans="1:6">
      <c r="A394" s="273"/>
      <c r="B394" s="262"/>
      <c r="C394" s="263"/>
      <c r="D394" s="4"/>
      <c r="E394" s="4"/>
      <c r="F394" s="278"/>
    </row>
    <row r="395" s="251" customFormat="1" spans="1:6">
      <c r="A395" s="273"/>
      <c r="B395" s="262"/>
      <c r="C395" s="263"/>
      <c r="D395" s="4"/>
      <c r="E395" s="4"/>
      <c r="F395" s="278"/>
    </row>
    <row r="396" s="251" customFormat="1" spans="1:6">
      <c r="A396" s="273"/>
      <c r="B396" s="262"/>
      <c r="C396" s="263"/>
      <c r="D396" s="4"/>
      <c r="E396" s="4"/>
      <c r="F396" s="278"/>
    </row>
    <row r="397" s="251" customFormat="1" spans="1:6">
      <c r="A397" s="273"/>
      <c r="B397" s="262"/>
      <c r="C397" s="263"/>
      <c r="D397" s="4"/>
      <c r="E397" s="4"/>
      <c r="F397" s="278"/>
    </row>
    <row r="398" s="251" customFormat="1" spans="1:6">
      <c r="A398" s="273"/>
      <c r="B398" s="262"/>
      <c r="C398" s="263"/>
      <c r="D398" s="4"/>
      <c r="E398" s="4"/>
      <c r="F398" s="278"/>
    </row>
    <row r="399" s="251" customFormat="1" spans="1:6">
      <c r="A399" s="273"/>
      <c r="B399" s="262"/>
      <c r="C399" s="263"/>
      <c r="D399" s="4"/>
      <c r="E399" s="4"/>
      <c r="F399" s="278"/>
    </row>
    <row r="400" s="251" customFormat="1" spans="1:6">
      <c r="A400" s="273"/>
      <c r="B400" s="262"/>
      <c r="C400" s="263"/>
      <c r="D400" s="4"/>
      <c r="E400" s="4"/>
      <c r="F400" s="278"/>
    </row>
    <row r="401" s="251" customFormat="1" spans="1:6">
      <c r="A401" s="273"/>
      <c r="B401" s="262"/>
      <c r="C401" s="263"/>
      <c r="D401" s="4"/>
      <c r="E401" s="4"/>
      <c r="F401" s="278"/>
    </row>
    <row r="402" s="251" customFormat="1" spans="1:6">
      <c r="A402" s="273"/>
      <c r="B402" s="262"/>
      <c r="C402" s="263"/>
      <c r="D402" s="4"/>
      <c r="E402" s="4"/>
      <c r="F402" s="278"/>
    </row>
    <row r="403" s="251" customFormat="1" spans="1:6">
      <c r="A403" s="273"/>
      <c r="B403" s="262"/>
      <c r="C403" s="263"/>
      <c r="D403" s="4"/>
      <c r="E403" s="4"/>
      <c r="F403" s="278"/>
    </row>
    <row r="404" s="251" customFormat="1" spans="1:6">
      <c r="A404" s="273"/>
      <c r="B404" s="262"/>
      <c r="C404" s="263"/>
      <c r="D404" s="4"/>
      <c r="E404" s="4"/>
      <c r="F404" s="278"/>
    </row>
    <row r="405" s="251" customFormat="1" spans="1:6">
      <c r="A405" s="273"/>
      <c r="B405" s="262"/>
      <c r="C405" s="263"/>
      <c r="D405" s="4"/>
      <c r="E405" s="4"/>
      <c r="F405" s="278"/>
    </row>
    <row r="406" s="251" customFormat="1" spans="1:6">
      <c r="A406" s="273"/>
      <c r="B406" s="262"/>
      <c r="C406" s="263"/>
      <c r="D406" s="4"/>
      <c r="E406" s="4"/>
      <c r="F406" s="278"/>
    </row>
    <row r="407" s="251" customFormat="1" ht="15" spans="1:6">
      <c r="A407" s="278"/>
      <c r="B407" s="278"/>
      <c r="C407" s="278"/>
      <c r="D407" s="278"/>
      <c r="E407" s="278"/>
      <c r="F407" s="278"/>
    </row>
    <row r="408" s="251" customFormat="1" ht="15" spans="1:6">
      <c r="A408" s="278"/>
      <c r="B408" s="278"/>
      <c r="C408" s="278"/>
      <c r="D408" s="278"/>
      <c r="E408" s="278"/>
      <c r="F408" s="278"/>
    </row>
    <row r="409" s="251" customFormat="1" ht="15" spans="1:6">
      <c r="A409" s="278"/>
      <c r="B409" s="278"/>
      <c r="C409" s="278"/>
      <c r="D409" s="278"/>
      <c r="E409" s="278"/>
      <c r="F409" s="278"/>
    </row>
    <row r="410" s="251" customFormat="1" ht="15" spans="1:6">
      <c r="A410" s="278"/>
      <c r="B410" s="278"/>
      <c r="C410" s="278"/>
      <c r="D410" s="278"/>
      <c r="E410" s="278"/>
      <c r="F410" s="278"/>
    </row>
    <row r="411" s="251" customFormat="1" ht="15" spans="1:6">
      <c r="A411" s="278"/>
      <c r="B411" s="278"/>
      <c r="C411" s="278"/>
      <c r="D411" s="278"/>
      <c r="E411" s="278"/>
      <c r="F411" s="278"/>
    </row>
    <row r="412" s="251" customFormat="1" ht="15" spans="1:6">
      <c r="A412" s="278"/>
      <c r="B412" s="278"/>
      <c r="C412" s="278"/>
      <c r="D412" s="278"/>
      <c r="E412" s="278"/>
      <c r="F412" s="278"/>
    </row>
    <row r="413" s="251" customFormat="1" ht="15" spans="1:7">
      <c r="A413" s="278"/>
      <c r="B413" s="278"/>
      <c r="C413" s="278"/>
      <c r="D413" s="278"/>
      <c r="E413" s="278"/>
      <c r="F413" s="278"/>
      <c r="G413" s="267"/>
    </row>
    <row r="414" s="251" customFormat="1" ht="15" spans="1:6">
      <c r="A414" s="278"/>
      <c r="B414" s="278"/>
      <c r="C414" s="278"/>
      <c r="D414" s="278"/>
      <c r="E414" s="278"/>
      <c r="F414" s="278"/>
    </row>
    <row r="415" s="251" customFormat="1" ht="15" spans="1:6">
      <c r="A415" s="278"/>
      <c r="B415" s="278"/>
      <c r="C415" s="278"/>
      <c r="D415" s="278"/>
      <c r="E415" s="278"/>
      <c r="F415" s="278"/>
    </row>
    <row r="416" s="251" customFormat="1" ht="15" spans="1:6">
      <c r="A416" s="278"/>
      <c r="B416" s="278"/>
      <c r="C416" s="278"/>
      <c r="D416" s="278"/>
      <c r="E416" s="278"/>
      <c r="F416" s="278"/>
    </row>
    <row r="417" s="251" customFormat="1" ht="15" spans="1:6">
      <c r="A417" s="278"/>
      <c r="B417" s="278"/>
      <c r="C417" s="278"/>
      <c r="D417" s="278"/>
      <c r="E417" s="278"/>
      <c r="F417" s="278"/>
    </row>
    <row r="418" s="251" customFormat="1" ht="15" spans="1:6">
      <c r="A418" s="278"/>
      <c r="B418" s="278"/>
      <c r="C418" s="278"/>
      <c r="D418" s="278"/>
      <c r="E418" s="278"/>
      <c r="F418" s="278"/>
    </row>
    <row r="419" s="251" customFormat="1" ht="15" spans="1:6">
      <c r="A419" s="278"/>
      <c r="B419" s="278"/>
      <c r="C419" s="278"/>
      <c r="D419" s="278"/>
      <c r="E419" s="278"/>
      <c r="F419" s="278"/>
    </row>
    <row r="420" s="251" customFormat="1" ht="15" spans="1:6">
      <c r="A420" s="278"/>
      <c r="B420" s="278"/>
      <c r="C420" s="278"/>
      <c r="D420" s="278"/>
      <c r="E420" s="278"/>
      <c r="F420" s="278"/>
    </row>
    <row r="421" s="251" customFormat="1" ht="15" spans="1:6">
      <c r="A421" s="278"/>
      <c r="B421" s="278"/>
      <c r="C421" s="278"/>
      <c r="D421" s="278"/>
      <c r="E421" s="278"/>
      <c r="F421" s="278"/>
    </row>
    <row r="422" s="251" customFormat="1" ht="15" spans="1:6">
      <c r="A422" s="278"/>
      <c r="B422" s="278"/>
      <c r="C422" s="278"/>
      <c r="D422" s="278"/>
      <c r="E422" s="278"/>
      <c r="F422" s="278"/>
    </row>
    <row r="423" s="251" customFormat="1" ht="15" spans="1:6">
      <c r="A423" s="278"/>
      <c r="B423" s="278"/>
      <c r="C423" s="278"/>
      <c r="D423" s="278"/>
      <c r="E423" s="278"/>
      <c r="F423" s="278"/>
    </row>
    <row r="424" s="251" customFormat="1" ht="15" spans="1:6">
      <c r="A424" s="278"/>
      <c r="B424" s="278"/>
      <c r="C424" s="278"/>
      <c r="D424" s="278"/>
      <c r="E424" s="278"/>
      <c r="F424" s="278"/>
    </row>
    <row r="425" s="251" customFormat="1" ht="15" spans="1:6">
      <c r="A425" s="278"/>
      <c r="B425" s="278"/>
      <c r="C425" s="278"/>
      <c r="D425" s="278"/>
      <c r="E425" s="278"/>
      <c r="F425" s="278"/>
    </row>
    <row r="426" s="251" customFormat="1" ht="15" spans="1:6">
      <c r="A426" s="278"/>
      <c r="B426" s="278"/>
      <c r="C426" s="278"/>
      <c r="D426" s="278"/>
      <c r="E426" s="278"/>
      <c r="F426" s="278"/>
    </row>
    <row r="427" s="251" customFormat="1" ht="15" spans="1:6">
      <c r="A427" s="278"/>
      <c r="B427" s="278"/>
      <c r="C427" s="278"/>
      <c r="D427" s="278"/>
      <c r="E427" s="278"/>
      <c r="F427" s="278"/>
    </row>
    <row r="428" s="251" customFormat="1" ht="15" spans="1:6">
      <c r="A428" s="278"/>
      <c r="B428" s="278"/>
      <c r="C428" s="278"/>
      <c r="D428" s="278"/>
      <c r="E428" s="278"/>
      <c r="F428" s="278"/>
    </row>
    <row r="429" s="251" customFormat="1" ht="15" spans="1:6">
      <c r="A429" s="278"/>
      <c r="B429" s="278"/>
      <c r="C429" s="278"/>
      <c r="D429" s="278"/>
      <c r="E429" s="278"/>
      <c r="F429" s="278"/>
    </row>
    <row r="430" s="251" customFormat="1" ht="15" spans="1:6">
      <c r="A430" s="278"/>
      <c r="B430" s="278"/>
      <c r="C430" s="278"/>
      <c r="D430" s="278"/>
      <c r="E430" s="278"/>
      <c r="F430" s="278"/>
    </row>
    <row r="431" s="251" customFormat="1" ht="15" spans="1:6">
      <c r="A431" s="278"/>
      <c r="B431" s="278"/>
      <c r="C431" s="278"/>
      <c r="D431" s="278"/>
      <c r="E431" s="278"/>
      <c r="F431" s="278"/>
    </row>
    <row r="432" s="251" customFormat="1" ht="15" spans="1:6">
      <c r="A432" s="278"/>
      <c r="B432" s="278"/>
      <c r="C432" s="278"/>
      <c r="D432" s="278"/>
      <c r="E432" s="278"/>
      <c r="F432" s="278"/>
    </row>
    <row r="433" s="251" customFormat="1" ht="15" spans="1:6">
      <c r="A433" s="278"/>
      <c r="B433" s="278"/>
      <c r="C433" s="278"/>
      <c r="D433" s="278"/>
      <c r="E433" s="278"/>
      <c r="F433" s="278"/>
    </row>
    <row r="434" s="251" customFormat="1" ht="15" spans="1:6">
      <c r="A434" s="278"/>
      <c r="B434" s="278"/>
      <c r="C434" s="278"/>
      <c r="D434" s="278"/>
      <c r="E434" s="278"/>
      <c r="F434" s="278"/>
    </row>
    <row r="435" s="251" customFormat="1" ht="15" spans="1:6">
      <c r="A435" s="278"/>
      <c r="B435" s="278"/>
      <c r="C435" s="278"/>
      <c r="D435" s="278"/>
      <c r="E435" s="278"/>
      <c r="F435" s="278"/>
    </row>
    <row r="436" s="251" customFormat="1" ht="15" spans="1:6">
      <c r="A436" s="278"/>
      <c r="B436" s="278"/>
      <c r="C436" s="278"/>
      <c r="D436" s="278"/>
      <c r="E436" s="278"/>
      <c r="F436" s="278"/>
    </row>
    <row r="437" s="251" customFormat="1" ht="15" spans="1:6">
      <c r="A437" s="278"/>
      <c r="B437" s="278"/>
      <c r="C437" s="278"/>
      <c r="D437" s="278"/>
      <c r="E437" s="278"/>
      <c r="F437" s="278"/>
    </row>
    <row r="438" s="251" customFormat="1" ht="15" spans="1:6">
      <c r="A438" s="278"/>
      <c r="B438" s="278"/>
      <c r="C438" s="278"/>
      <c r="D438" s="278"/>
      <c r="E438" s="278"/>
      <c r="F438" s="278"/>
    </row>
    <row r="439" s="251" customFormat="1" ht="15" spans="1:6">
      <c r="A439" s="278"/>
      <c r="B439" s="278"/>
      <c r="C439" s="278"/>
      <c r="D439" s="278"/>
      <c r="E439" s="278"/>
      <c r="F439" s="278"/>
    </row>
    <row r="440" s="251" customFormat="1" ht="15" spans="1:6">
      <c r="A440" s="278"/>
      <c r="B440" s="278"/>
      <c r="C440" s="278"/>
      <c r="D440" s="278"/>
      <c r="E440" s="278"/>
      <c r="F440" s="278"/>
    </row>
    <row r="441" s="251" customFormat="1" ht="15" spans="1:6">
      <c r="A441" s="278"/>
      <c r="B441" s="278"/>
      <c r="C441" s="278"/>
      <c r="D441" s="278"/>
      <c r="E441" s="278"/>
      <c r="F441" s="278"/>
    </row>
    <row r="442" s="251" customFormat="1" ht="15" spans="1:6">
      <c r="A442" s="278"/>
      <c r="B442" s="278"/>
      <c r="C442" s="278"/>
      <c r="D442" s="278"/>
      <c r="E442" s="278"/>
      <c r="F442" s="278"/>
    </row>
    <row r="443" s="251" customFormat="1" ht="15" spans="1:6">
      <c r="A443" s="278"/>
      <c r="B443" s="278"/>
      <c r="C443" s="278"/>
      <c r="D443" s="278"/>
      <c r="E443" s="278"/>
      <c r="F443" s="278"/>
    </row>
    <row r="444" s="251" customFormat="1" ht="15" spans="1:6">
      <c r="A444" s="278"/>
      <c r="B444" s="278"/>
      <c r="C444" s="278"/>
      <c r="D444" s="278"/>
      <c r="E444" s="278"/>
      <c r="F444" s="278"/>
    </row>
    <row r="445" s="251" customFormat="1" ht="15" spans="1:6">
      <c r="A445" s="278"/>
      <c r="B445" s="278"/>
      <c r="C445" s="278"/>
      <c r="D445" s="278"/>
      <c r="E445" s="278"/>
      <c r="F445" s="278"/>
    </row>
    <row r="446" s="251" customFormat="1" ht="15" spans="1:6">
      <c r="A446" s="278"/>
      <c r="B446" s="278"/>
      <c r="C446" s="278"/>
      <c r="D446" s="278"/>
      <c r="E446" s="278"/>
      <c r="F446" s="278"/>
    </row>
    <row r="447" s="251" customFormat="1" ht="15" spans="1:6">
      <c r="A447" s="278"/>
      <c r="B447" s="278"/>
      <c r="C447" s="278"/>
      <c r="D447" s="278"/>
      <c r="E447" s="278"/>
      <c r="F447" s="278"/>
    </row>
    <row r="448" s="251" customFormat="1" ht="15" spans="1:6">
      <c r="A448" s="278"/>
      <c r="B448" s="278"/>
      <c r="C448" s="278"/>
      <c r="D448" s="278"/>
      <c r="E448" s="278"/>
      <c r="F448" s="278"/>
    </row>
    <row r="449" s="251" customFormat="1" ht="15" spans="1:6">
      <c r="A449" s="278"/>
      <c r="B449" s="278"/>
      <c r="C449" s="278"/>
      <c r="D449" s="278"/>
      <c r="E449" s="278"/>
      <c r="F449" s="278"/>
    </row>
    <row r="450" s="251" customFormat="1" ht="15" spans="1:6">
      <c r="A450" s="278"/>
      <c r="B450" s="278"/>
      <c r="C450" s="278"/>
      <c r="D450" s="278"/>
      <c r="E450" s="278"/>
      <c r="F450" s="278"/>
    </row>
    <row r="451" s="251" customFormat="1" ht="15" spans="1:6">
      <c r="A451" s="278"/>
      <c r="B451" s="278"/>
      <c r="C451" s="278"/>
      <c r="D451" s="278"/>
      <c r="E451" s="278"/>
      <c r="F451" s="278"/>
    </row>
    <row r="452" s="251" customFormat="1" ht="15" spans="1:6">
      <c r="A452" s="278"/>
      <c r="B452" s="278"/>
      <c r="C452" s="278"/>
      <c r="D452" s="278"/>
      <c r="E452" s="278"/>
      <c r="F452" s="278"/>
    </row>
    <row r="453" s="251" customFormat="1" ht="15" spans="1:6">
      <c r="A453" s="278"/>
      <c r="B453" s="278"/>
      <c r="C453" s="278"/>
      <c r="D453" s="278"/>
      <c r="E453" s="278"/>
      <c r="F453" s="278"/>
    </row>
    <row r="454" s="251" customFormat="1" ht="15" spans="1:6">
      <c r="A454" s="278"/>
      <c r="B454" s="278"/>
      <c r="C454" s="278"/>
      <c r="D454" s="278"/>
      <c r="E454" s="278"/>
      <c r="F454" s="278"/>
    </row>
    <row r="455" s="251" customFormat="1" ht="15" spans="1:6">
      <c r="A455" s="278"/>
      <c r="B455" s="278"/>
      <c r="C455" s="278"/>
      <c r="D455" s="278"/>
      <c r="E455" s="278"/>
      <c r="F455" s="278"/>
    </row>
    <row r="456" s="251" customFormat="1" ht="15" spans="1:6">
      <c r="A456" s="278"/>
      <c r="B456" s="278"/>
      <c r="C456" s="278"/>
      <c r="D456" s="278"/>
      <c r="E456" s="278"/>
      <c r="F456" s="278"/>
    </row>
    <row r="457" s="251" customFormat="1" ht="15" spans="1:6">
      <c r="A457" s="278"/>
      <c r="B457" s="278"/>
      <c r="C457" s="278"/>
      <c r="D457" s="278"/>
      <c r="E457" s="278"/>
      <c r="F457" s="278"/>
    </row>
    <row r="458" s="251" customFormat="1" ht="15" spans="1:6">
      <c r="A458" s="278"/>
      <c r="B458" s="278"/>
      <c r="C458" s="278"/>
      <c r="D458" s="278"/>
      <c r="E458" s="278"/>
      <c r="F458" s="278"/>
    </row>
    <row r="459" s="251" customFormat="1" ht="15" spans="1:6">
      <c r="A459" s="278"/>
      <c r="B459" s="278"/>
      <c r="C459" s="278"/>
      <c r="D459" s="278"/>
      <c r="E459" s="278"/>
      <c r="F459" s="278"/>
    </row>
    <row r="460" s="251" customFormat="1" ht="15" spans="1:6">
      <c r="A460" s="278"/>
      <c r="B460" s="278"/>
      <c r="C460" s="278"/>
      <c r="D460" s="278"/>
      <c r="E460" s="278"/>
      <c r="F460" s="278"/>
    </row>
    <row r="461" s="251" customFormat="1" ht="15" spans="1:6">
      <c r="A461" s="278"/>
      <c r="B461" s="278"/>
      <c r="C461" s="278"/>
      <c r="D461" s="278"/>
      <c r="E461" s="278"/>
      <c r="F461" s="278"/>
    </row>
    <row r="462" s="251" customFormat="1" ht="15" spans="1:6">
      <c r="A462" s="278"/>
      <c r="B462" s="278"/>
      <c r="C462" s="278"/>
      <c r="D462" s="278"/>
      <c r="E462" s="278"/>
      <c r="F462" s="278"/>
    </row>
    <row r="463" s="251" customFormat="1" ht="15" spans="1:6">
      <c r="A463" s="278"/>
      <c r="B463" s="278"/>
      <c r="C463" s="278"/>
      <c r="D463" s="278"/>
      <c r="E463" s="278"/>
      <c r="F463" s="278"/>
    </row>
    <row r="464" s="251" customFormat="1" ht="15" spans="1:7">
      <c r="A464" s="278"/>
      <c r="B464" s="278"/>
      <c r="C464" s="278"/>
      <c r="D464" s="278"/>
      <c r="E464" s="278"/>
      <c r="F464" s="278"/>
      <c r="G464" s="267"/>
    </row>
    <row r="465" s="251" customFormat="1" ht="15" spans="1:6">
      <c r="A465" s="278"/>
      <c r="B465" s="278"/>
      <c r="C465" s="278"/>
      <c r="D465" s="278"/>
      <c r="E465" s="278"/>
      <c r="F465" s="278"/>
    </row>
    <row r="466" s="251" customFormat="1" spans="1:6">
      <c r="A466" s="273"/>
      <c r="B466" s="253"/>
      <c r="C466" s="286"/>
      <c r="D466" s="103"/>
      <c r="E466" s="103"/>
      <c r="F466" s="278"/>
    </row>
    <row r="467" s="251" customFormat="1" spans="1:6">
      <c r="A467" s="252"/>
      <c r="B467" s="253"/>
      <c r="C467" s="254"/>
      <c r="F467" s="287">
        <f>SUM(F2:F466)</f>
        <v>38122200</v>
      </c>
    </row>
    <row r="468" s="251" customFormat="1" spans="1:6">
      <c r="A468" s="252"/>
      <c r="B468" s="253"/>
      <c r="C468" s="254"/>
      <c r="F468" s="255"/>
    </row>
  </sheetData>
  <mergeCells count="48">
    <mergeCell ref="A2:A15"/>
    <mergeCell ref="A16:A26"/>
    <mergeCell ref="A27:A44"/>
    <mergeCell ref="A45:A46"/>
    <mergeCell ref="A47:A65"/>
    <mergeCell ref="A66:A87"/>
    <mergeCell ref="A88:A90"/>
    <mergeCell ref="A91:A103"/>
    <mergeCell ref="A106:A117"/>
    <mergeCell ref="A118:A127"/>
    <mergeCell ref="A128:A137"/>
    <mergeCell ref="A138:A149"/>
    <mergeCell ref="A151:A153"/>
    <mergeCell ref="A154:A165"/>
    <mergeCell ref="A166:A180"/>
    <mergeCell ref="A182:A190"/>
    <mergeCell ref="A191:A212"/>
    <mergeCell ref="A213:A228"/>
    <mergeCell ref="A229:A242"/>
    <mergeCell ref="A243:A246"/>
    <mergeCell ref="A247:A258"/>
    <mergeCell ref="A259:A274"/>
    <mergeCell ref="A275:A298"/>
    <mergeCell ref="A299:A306"/>
    <mergeCell ref="F2:F15"/>
    <mergeCell ref="F16:F26"/>
    <mergeCell ref="F27:F44"/>
    <mergeCell ref="F45:F46"/>
    <mergeCell ref="F47:F65"/>
    <mergeCell ref="F66:F87"/>
    <mergeCell ref="F88:F90"/>
    <mergeCell ref="F91:F103"/>
    <mergeCell ref="F106:F117"/>
    <mergeCell ref="F118:F127"/>
    <mergeCell ref="F128:F137"/>
    <mergeCell ref="F138:F149"/>
    <mergeCell ref="F151:F153"/>
    <mergeCell ref="F154:F165"/>
    <mergeCell ref="F166:F180"/>
    <mergeCell ref="F182:F190"/>
    <mergeCell ref="F191:F212"/>
    <mergeCell ref="F213:F228"/>
    <mergeCell ref="F229:F242"/>
    <mergeCell ref="F243:F246"/>
    <mergeCell ref="F247:F258"/>
    <mergeCell ref="F259:F274"/>
    <mergeCell ref="F275:F298"/>
    <mergeCell ref="F299:F306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0"/>
  <sheetViews>
    <sheetView zoomScale="70" zoomScaleNormal="70" workbookViewId="0">
      <pane ySplit="1" topLeftCell="A541" activePane="bottomLeft" state="frozen"/>
      <selection/>
      <selection pane="bottomLeft" activeCell="F541" sqref="F541:F548"/>
    </sheetView>
  </sheetViews>
  <sheetFormatPr defaultColWidth="9.14285714285714" defaultRowHeight="15.75" outlineLevelCol="7"/>
  <cols>
    <col min="1" max="1" width="28.3809523809524" style="220" customWidth="1"/>
    <col min="2" max="2" width="32.1809523809524" style="221" customWidth="1"/>
    <col min="3" max="3" width="9.14285714285714" style="219"/>
    <col min="4" max="4" width="13.3809523809524" style="219" customWidth="1"/>
    <col min="5" max="5" width="27.9714285714286" style="219" customWidth="1"/>
    <col min="6" max="6" width="28.1619047619048" style="219" customWidth="1"/>
    <col min="7" max="7" width="14.2857142857143" style="219"/>
    <col min="8" max="8" width="14.8571428571429" style="219"/>
    <col min="9" max="16384" width="9.14285714285714" style="219"/>
  </cols>
  <sheetData>
    <row r="1" s="69" customFormat="1" ht="18.75" spans="1:6">
      <c r="A1" s="222" t="s">
        <v>0</v>
      </c>
      <c r="B1" s="223" t="s">
        <v>1</v>
      </c>
      <c r="C1" s="224" t="s">
        <v>2</v>
      </c>
      <c r="D1" s="225" t="s">
        <v>3</v>
      </c>
      <c r="E1" s="225" t="s">
        <v>144</v>
      </c>
      <c r="F1" s="225" t="s">
        <v>5</v>
      </c>
    </row>
    <row r="2" s="219" customFormat="1" spans="1:6">
      <c r="A2" s="226">
        <v>45962</v>
      </c>
      <c r="B2" s="227" t="s">
        <v>145</v>
      </c>
      <c r="C2" s="228">
        <v>0.05</v>
      </c>
      <c r="D2" s="229">
        <v>110000</v>
      </c>
      <c r="E2" s="229">
        <f t="shared" ref="E2:E8" si="0">SUM(C2*D2)</f>
        <v>5500</v>
      </c>
      <c r="F2" s="230">
        <f>SUM(E2:E17)</f>
        <v>1341300</v>
      </c>
    </row>
    <row r="3" s="219" customFormat="1" spans="1:6">
      <c r="A3" s="231"/>
      <c r="B3" s="227" t="s">
        <v>108</v>
      </c>
      <c r="C3" s="228">
        <v>0.3</v>
      </c>
      <c r="D3" s="229">
        <v>61000</v>
      </c>
      <c r="E3" s="229">
        <f t="shared" si="0"/>
        <v>18300</v>
      </c>
      <c r="F3" s="232"/>
    </row>
    <row r="4" s="219" customFormat="1" spans="1:6">
      <c r="A4" s="231"/>
      <c r="B4" s="227" t="s">
        <v>109</v>
      </c>
      <c r="C4" s="228">
        <v>0.3</v>
      </c>
      <c r="D4" s="229">
        <v>55000</v>
      </c>
      <c r="E4" s="229">
        <f t="shared" si="0"/>
        <v>16500</v>
      </c>
      <c r="F4" s="232"/>
    </row>
    <row r="5" s="219" customFormat="1" spans="1:8">
      <c r="A5" s="231"/>
      <c r="B5" s="227" t="s">
        <v>41</v>
      </c>
      <c r="C5" s="228">
        <v>1</v>
      </c>
      <c r="D5" s="229">
        <v>28000</v>
      </c>
      <c r="E5" s="229">
        <f t="shared" si="0"/>
        <v>28000</v>
      </c>
      <c r="F5" s="232"/>
      <c r="H5" s="233"/>
    </row>
    <row r="6" s="219" customFormat="1" spans="1:6">
      <c r="A6" s="231"/>
      <c r="B6" s="227" t="s">
        <v>33</v>
      </c>
      <c r="C6" s="228">
        <v>1</v>
      </c>
      <c r="D6" s="229">
        <v>50000</v>
      </c>
      <c r="E6" s="229">
        <f t="shared" si="0"/>
        <v>50000</v>
      </c>
      <c r="F6" s="232"/>
    </row>
    <row r="7" s="219" customFormat="1" spans="1:6">
      <c r="A7" s="231"/>
      <c r="B7" s="227" t="s">
        <v>65</v>
      </c>
      <c r="C7" s="228">
        <v>5</v>
      </c>
      <c r="D7" s="229">
        <v>24000</v>
      </c>
      <c r="E7" s="229">
        <f t="shared" si="0"/>
        <v>120000</v>
      </c>
      <c r="F7" s="232"/>
    </row>
    <row r="8" s="219" customFormat="1" spans="1:6">
      <c r="A8" s="231"/>
      <c r="B8" s="227" t="s">
        <v>15</v>
      </c>
      <c r="C8" s="228">
        <v>2</v>
      </c>
      <c r="D8" s="229">
        <v>350000</v>
      </c>
      <c r="E8" s="229">
        <f t="shared" si="0"/>
        <v>700000</v>
      </c>
      <c r="F8" s="232"/>
    </row>
    <row r="9" s="219" customFormat="1" spans="1:6">
      <c r="A9" s="231"/>
      <c r="B9" s="227" t="s">
        <v>16</v>
      </c>
      <c r="C9" s="228">
        <v>2</v>
      </c>
      <c r="D9" s="229">
        <v>75000</v>
      </c>
      <c r="E9" s="229">
        <f t="shared" ref="E9:E17" si="1">SUM(C9*D9)</f>
        <v>150000</v>
      </c>
      <c r="F9" s="232"/>
    </row>
    <row r="10" s="219" customFormat="1" spans="1:6">
      <c r="A10" s="231"/>
      <c r="B10" s="227" t="s">
        <v>43</v>
      </c>
      <c r="C10" s="228">
        <v>1</v>
      </c>
      <c r="D10" s="229">
        <v>39000</v>
      </c>
      <c r="E10" s="229">
        <f t="shared" si="1"/>
        <v>39000</v>
      </c>
      <c r="F10" s="232"/>
    </row>
    <row r="11" s="219" customFormat="1" spans="1:6">
      <c r="A11" s="231"/>
      <c r="B11" s="227" t="s">
        <v>92</v>
      </c>
      <c r="C11" s="228">
        <v>1</v>
      </c>
      <c r="D11" s="229">
        <v>39000</v>
      </c>
      <c r="E11" s="229">
        <f t="shared" si="1"/>
        <v>39000</v>
      </c>
      <c r="F11" s="232"/>
    </row>
    <row r="12" s="219" customFormat="1" spans="1:6">
      <c r="A12" s="231"/>
      <c r="B12" s="227" t="s">
        <v>47</v>
      </c>
      <c r="C12" s="228">
        <v>1</v>
      </c>
      <c r="D12" s="229">
        <v>50000</v>
      </c>
      <c r="E12" s="229">
        <f t="shared" si="1"/>
        <v>50000</v>
      </c>
      <c r="F12" s="232"/>
    </row>
    <row r="13" s="219" customFormat="1" spans="1:6">
      <c r="A13" s="231"/>
      <c r="B13" s="227" t="s">
        <v>39</v>
      </c>
      <c r="C13" s="228">
        <v>2</v>
      </c>
      <c r="D13" s="229">
        <v>10000</v>
      </c>
      <c r="E13" s="229">
        <f t="shared" si="1"/>
        <v>20000</v>
      </c>
      <c r="F13" s="232"/>
    </row>
    <row r="14" s="219" customFormat="1" spans="1:6">
      <c r="A14" s="231"/>
      <c r="B14" s="234" t="s">
        <v>146</v>
      </c>
      <c r="C14" s="228">
        <v>0.2</v>
      </c>
      <c r="D14" s="229">
        <v>83000</v>
      </c>
      <c r="E14" s="229">
        <f t="shared" si="1"/>
        <v>16600</v>
      </c>
      <c r="F14" s="232"/>
    </row>
    <row r="15" s="219" customFormat="1" spans="1:6">
      <c r="A15" s="231"/>
      <c r="B15" s="234" t="s">
        <v>147</v>
      </c>
      <c r="C15" s="228">
        <v>1</v>
      </c>
      <c r="D15" s="229">
        <v>44000</v>
      </c>
      <c r="E15" s="229">
        <f t="shared" si="1"/>
        <v>44000</v>
      </c>
      <c r="F15" s="232"/>
    </row>
    <row r="16" s="219" customFormat="1" spans="1:6">
      <c r="A16" s="231"/>
      <c r="B16" s="234" t="s">
        <v>70</v>
      </c>
      <c r="C16" s="228">
        <v>0.4</v>
      </c>
      <c r="D16" s="229">
        <v>50000</v>
      </c>
      <c r="E16" s="229">
        <f t="shared" si="1"/>
        <v>20000</v>
      </c>
      <c r="F16" s="232"/>
    </row>
    <row r="17" s="219" customFormat="1" spans="1:6">
      <c r="A17" s="235"/>
      <c r="B17" s="234" t="s">
        <v>71</v>
      </c>
      <c r="C17" s="228">
        <v>0.4</v>
      </c>
      <c r="D17" s="229">
        <v>61000</v>
      </c>
      <c r="E17" s="229">
        <f t="shared" si="1"/>
        <v>24400</v>
      </c>
      <c r="F17" s="236"/>
    </row>
    <row r="18" s="219" customFormat="1" spans="1:6">
      <c r="A18" s="226">
        <v>45963</v>
      </c>
      <c r="B18" s="234" t="s">
        <v>148</v>
      </c>
      <c r="C18" s="228">
        <v>2</v>
      </c>
      <c r="D18" s="229">
        <v>80000</v>
      </c>
      <c r="E18" s="229">
        <f t="shared" ref="E18:E38" si="2">SUM(C18*D18)</f>
        <v>160000</v>
      </c>
      <c r="F18" s="230">
        <f>SUM(E18:E38)</f>
        <v>1433800</v>
      </c>
    </row>
    <row r="19" s="219" customFormat="1" spans="1:6">
      <c r="A19" s="231"/>
      <c r="B19" s="234" t="s">
        <v>149</v>
      </c>
      <c r="C19" s="228">
        <v>2</v>
      </c>
      <c r="D19" s="229">
        <v>25000</v>
      </c>
      <c r="E19" s="229">
        <f t="shared" si="2"/>
        <v>50000</v>
      </c>
      <c r="F19" s="232"/>
    </row>
    <row r="20" s="219" customFormat="1" spans="1:6">
      <c r="A20" s="231"/>
      <c r="B20" s="234" t="s">
        <v>150</v>
      </c>
      <c r="C20" s="228">
        <v>5</v>
      </c>
      <c r="D20" s="229">
        <v>25000</v>
      </c>
      <c r="E20" s="229">
        <f t="shared" si="2"/>
        <v>125000</v>
      </c>
      <c r="F20" s="232"/>
    </row>
    <row r="21" s="219" customFormat="1" spans="1:6">
      <c r="A21" s="231"/>
      <c r="B21" s="237" t="s">
        <v>110</v>
      </c>
      <c r="C21" s="228">
        <v>4</v>
      </c>
      <c r="D21" s="238">
        <v>39000</v>
      </c>
      <c r="E21" s="229">
        <f t="shared" si="2"/>
        <v>156000</v>
      </c>
      <c r="F21" s="232"/>
    </row>
    <row r="22" s="219" customFormat="1" spans="1:6">
      <c r="A22" s="231"/>
      <c r="B22" s="234" t="s">
        <v>40</v>
      </c>
      <c r="C22" s="239">
        <v>5</v>
      </c>
      <c r="D22" s="229">
        <v>22000</v>
      </c>
      <c r="E22" s="229">
        <f t="shared" si="2"/>
        <v>110000</v>
      </c>
      <c r="F22" s="232"/>
    </row>
    <row r="23" s="219" customFormat="1" spans="1:6">
      <c r="A23" s="231"/>
      <c r="B23" s="234" t="s">
        <v>151</v>
      </c>
      <c r="C23" s="228">
        <v>5</v>
      </c>
      <c r="D23" s="229">
        <v>66000</v>
      </c>
      <c r="E23" s="229">
        <f t="shared" si="2"/>
        <v>330000</v>
      </c>
      <c r="F23" s="232"/>
    </row>
    <row r="24" s="219" customFormat="1" spans="1:6">
      <c r="A24" s="231"/>
      <c r="B24" s="234" t="s">
        <v>101</v>
      </c>
      <c r="C24" s="228">
        <v>2</v>
      </c>
      <c r="D24" s="229">
        <v>45000</v>
      </c>
      <c r="E24" s="229">
        <f t="shared" si="2"/>
        <v>90000</v>
      </c>
      <c r="F24" s="232"/>
    </row>
    <row r="25" s="219" customFormat="1" spans="1:6">
      <c r="A25" s="231"/>
      <c r="B25" s="234" t="s">
        <v>152</v>
      </c>
      <c r="C25" s="228">
        <v>2</v>
      </c>
      <c r="D25" s="229">
        <v>50000</v>
      </c>
      <c r="E25" s="229">
        <f t="shared" si="2"/>
        <v>100000</v>
      </c>
      <c r="F25" s="232"/>
    </row>
    <row r="26" s="219" customFormat="1" spans="1:6">
      <c r="A26" s="231"/>
      <c r="B26" s="234" t="s">
        <v>153</v>
      </c>
      <c r="C26" s="228">
        <v>0.1</v>
      </c>
      <c r="D26" s="229">
        <v>33000</v>
      </c>
      <c r="E26" s="229">
        <f t="shared" si="2"/>
        <v>3300</v>
      </c>
      <c r="F26" s="232"/>
    </row>
    <row r="27" s="219" customFormat="1" spans="1:6">
      <c r="A27" s="231"/>
      <c r="B27" s="234" t="s">
        <v>9</v>
      </c>
      <c r="C27" s="228">
        <v>0.1</v>
      </c>
      <c r="D27" s="229">
        <v>83000</v>
      </c>
      <c r="E27" s="229">
        <f t="shared" si="2"/>
        <v>8300</v>
      </c>
      <c r="F27" s="232"/>
    </row>
    <row r="28" s="219" customFormat="1" spans="1:6">
      <c r="A28" s="231"/>
      <c r="B28" s="234" t="s">
        <v>109</v>
      </c>
      <c r="C28" s="228">
        <v>0.2</v>
      </c>
      <c r="D28" s="229">
        <v>55000</v>
      </c>
      <c r="E28" s="229">
        <f t="shared" si="2"/>
        <v>11000</v>
      </c>
      <c r="F28" s="232"/>
    </row>
    <row r="29" s="219" customFormat="1" spans="1:6">
      <c r="A29" s="231"/>
      <c r="B29" s="234" t="s">
        <v>154</v>
      </c>
      <c r="C29" s="228">
        <v>1</v>
      </c>
      <c r="D29" s="229">
        <v>9000</v>
      </c>
      <c r="E29" s="229">
        <f t="shared" si="2"/>
        <v>9000</v>
      </c>
      <c r="F29" s="232"/>
    </row>
    <row r="30" s="219" customFormat="1" spans="1:6">
      <c r="A30" s="231"/>
      <c r="B30" s="234" t="s">
        <v>62</v>
      </c>
      <c r="C30" s="228">
        <v>1.5</v>
      </c>
      <c r="D30" s="229">
        <v>17000</v>
      </c>
      <c r="E30" s="229">
        <f t="shared" si="2"/>
        <v>25500</v>
      </c>
      <c r="F30" s="232"/>
    </row>
    <row r="31" s="219" customFormat="1" spans="1:6">
      <c r="A31" s="231"/>
      <c r="B31" s="234" t="s">
        <v>41</v>
      </c>
      <c r="C31" s="228">
        <v>2</v>
      </c>
      <c r="D31" s="229">
        <v>28000</v>
      </c>
      <c r="E31" s="229">
        <f t="shared" si="2"/>
        <v>56000</v>
      </c>
      <c r="F31" s="232"/>
    </row>
    <row r="32" s="219" customFormat="1" spans="1:6">
      <c r="A32" s="231"/>
      <c r="B32" s="234" t="s">
        <v>147</v>
      </c>
      <c r="C32" s="228">
        <v>1</v>
      </c>
      <c r="D32" s="229">
        <v>44000</v>
      </c>
      <c r="E32" s="229">
        <f t="shared" ref="E32:E40" si="3">SUM(C32*D32)</f>
        <v>44000</v>
      </c>
      <c r="F32" s="232"/>
    </row>
    <row r="33" s="219" customFormat="1" spans="1:6">
      <c r="A33" s="231"/>
      <c r="B33" s="234" t="s">
        <v>146</v>
      </c>
      <c r="C33" s="228">
        <v>0.2</v>
      </c>
      <c r="D33" s="229">
        <v>83000</v>
      </c>
      <c r="E33" s="229">
        <f t="shared" si="3"/>
        <v>16600</v>
      </c>
      <c r="F33" s="232"/>
    </row>
    <row r="34" s="219" customFormat="1" spans="1:6">
      <c r="A34" s="231"/>
      <c r="B34" s="234" t="s">
        <v>75</v>
      </c>
      <c r="C34" s="228">
        <v>0.2</v>
      </c>
      <c r="D34" s="229">
        <v>28000</v>
      </c>
      <c r="E34" s="229">
        <f t="shared" si="3"/>
        <v>5600</v>
      </c>
      <c r="F34" s="232"/>
    </row>
    <row r="35" ht="13" customHeight="1" spans="1:6">
      <c r="A35" s="231"/>
      <c r="B35" s="234" t="s">
        <v>70</v>
      </c>
      <c r="C35" s="228">
        <v>0.5</v>
      </c>
      <c r="D35" s="229">
        <v>50000</v>
      </c>
      <c r="E35" s="229">
        <f t="shared" si="3"/>
        <v>25000</v>
      </c>
      <c r="F35" s="232"/>
    </row>
    <row r="36" spans="1:6">
      <c r="A36" s="231"/>
      <c r="B36" s="234" t="s">
        <v>71</v>
      </c>
      <c r="C36" s="228">
        <v>0.5</v>
      </c>
      <c r="D36" s="229">
        <v>61000</v>
      </c>
      <c r="E36" s="229">
        <f t="shared" si="3"/>
        <v>30500</v>
      </c>
      <c r="F36" s="232"/>
    </row>
    <row r="37" spans="1:6">
      <c r="A37" s="231"/>
      <c r="B37" s="234" t="s">
        <v>92</v>
      </c>
      <c r="C37" s="228">
        <v>1</v>
      </c>
      <c r="D37" s="229">
        <v>39000</v>
      </c>
      <c r="E37" s="229">
        <f t="shared" si="3"/>
        <v>39000</v>
      </c>
      <c r="F37" s="232"/>
    </row>
    <row r="38" spans="1:6">
      <c r="A38" s="235"/>
      <c r="B38" s="234" t="s">
        <v>43</v>
      </c>
      <c r="C38" s="228">
        <v>1</v>
      </c>
      <c r="D38" s="229">
        <v>39000</v>
      </c>
      <c r="E38" s="229">
        <f t="shared" si="3"/>
        <v>39000</v>
      </c>
      <c r="F38" s="236"/>
    </row>
    <row r="39" spans="1:6">
      <c r="A39" s="226">
        <v>45963</v>
      </c>
      <c r="B39" s="234" t="s">
        <v>155</v>
      </c>
      <c r="C39" s="228">
        <v>1</v>
      </c>
      <c r="D39" s="229">
        <v>30000</v>
      </c>
      <c r="E39" s="229">
        <f t="shared" ref="E39:E102" si="4">SUM(C39*D39)</f>
        <v>30000</v>
      </c>
      <c r="F39" s="230">
        <f>SUM(E39:E40)</f>
        <v>38800</v>
      </c>
    </row>
    <row r="40" spans="1:6">
      <c r="A40" s="235"/>
      <c r="B40" s="234" t="s">
        <v>30</v>
      </c>
      <c r="C40" s="228">
        <v>0.1</v>
      </c>
      <c r="D40" s="229">
        <v>88000</v>
      </c>
      <c r="E40" s="229">
        <f t="shared" si="4"/>
        <v>8800</v>
      </c>
      <c r="F40" s="236"/>
    </row>
    <row r="41" spans="1:6">
      <c r="A41" s="226">
        <v>45964</v>
      </c>
      <c r="B41" s="234" t="s">
        <v>32</v>
      </c>
      <c r="C41" s="228">
        <v>1</v>
      </c>
      <c r="D41" s="229">
        <v>130000</v>
      </c>
      <c r="E41" s="229">
        <f t="shared" si="4"/>
        <v>130000</v>
      </c>
      <c r="F41" s="240">
        <f>SUM(E41:E62)</f>
        <v>1869700</v>
      </c>
    </row>
    <row r="42" spans="1:6">
      <c r="A42" s="231"/>
      <c r="B42" s="234" t="s">
        <v>64</v>
      </c>
      <c r="C42" s="228">
        <v>0.3</v>
      </c>
      <c r="D42" s="229">
        <v>72000</v>
      </c>
      <c r="E42" s="229">
        <f t="shared" si="4"/>
        <v>21600</v>
      </c>
      <c r="F42" s="241"/>
    </row>
    <row r="43" spans="1:6">
      <c r="A43" s="231"/>
      <c r="B43" s="234" t="s">
        <v>108</v>
      </c>
      <c r="C43" s="228">
        <v>0.3</v>
      </c>
      <c r="D43" s="229">
        <v>61000</v>
      </c>
      <c r="E43" s="229">
        <f t="shared" si="4"/>
        <v>18300</v>
      </c>
      <c r="F43" s="241"/>
    </row>
    <row r="44" spans="1:6">
      <c r="A44" s="231"/>
      <c r="B44" s="234" t="s">
        <v>153</v>
      </c>
      <c r="C44" s="228">
        <v>0.1</v>
      </c>
      <c r="D44" s="229">
        <v>132000</v>
      </c>
      <c r="E44" s="229">
        <f t="shared" si="4"/>
        <v>13200</v>
      </c>
      <c r="F44" s="241"/>
    </row>
    <row r="45" spans="1:6">
      <c r="A45" s="231"/>
      <c r="B45" s="237" t="s">
        <v>62</v>
      </c>
      <c r="C45" s="228">
        <v>1</v>
      </c>
      <c r="D45" s="238">
        <v>17000</v>
      </c>
      <c r="E45" s="229">
        <f t="shared" si="4"/>
        <v>17000</v>
      </c>
      <c r="F45" s="241"/>
    </row>
    <row r="46" spans="1:6">
      <c r="A46" s="231"/>
      <c r="B46" s="234" t="s">
        <v>41</v>
      </c>
      <c r="C46" s="239">
        <v>2</v>
      </c>
      <c r="D46" s="229">
        <v>28000</v>
      </c>
      <c r="E46" s="229">
        <f t="shared" si="4"/>
        <v>56000</v>
      </c>
      <c r="F46" s="241"/>
    </row>
    <row r="47" spans="1:6">
      <c r="A47" s="231"/>
      <c r="B47" s="234" t="s">
        <v>34</v>
      </c>
      <c r="C47" s="228">
        <v>2</v>
      </c>
      <c r="D47" s="229">
        <v>25000</v>
      </c>
      <c r="E47" s="229">
        <f t="shared" si="4"/>
        <v>50000</v>
      </c>
      <c r="F47" s="241"/>
    </row>
    <row r="48" spans="1:6">
      <c r="A48" s="231"/>
      <c r="B48" s="234" t="s">
        <v>65</v>
      </c>
      <c r="C48" s="228">
        <v>10</v>
      </c>
      <c r="D48" s="229">
        <v>24000</v>
      </c>
      <c r="E48" s="229">
        <f t="shared" si="4"/>
        <v>240000</v>
      </c>
      <c r="F48" s="241"/>
    </row>
    <row r="49" spans="1:6">
      <c r="A49" s="231"/>
      <c r="B49" s="234" t="s">
        <v>151</v>
      </c>
      <c r="C49" s="228">
        <v>5</v>
      </c>
      <c r="D49" s="229">
        <v>66000</v>
      </c>
      <c r="E49" s="229">
        <f t="shared" si="4"/>
        <v>330000</v>
      </c>
      <c r="F49" s="241"/>
    </row>
    <row r="50" spans="1:6">
      <c r="A50" s="231"/>
      <c r="B50" s="234" t="s">
        <v>126</v>
      </c>
      <c r="C50" s="228">
        <v>2.5</v>
      </c>
      <c r="D50" s="229">
        <v>22000</v>
      </c>
      <c r="E50" s="229">
        <f t="shared" si="4"/>
        <v>55000</v>
      </c>
      <c r="F50" s="241"/>
    </row>
    <row r="51" spans="1:6">
      <c r="A51" s="231"/>
      <c r="B51" s="234" t="s">
        <v>156</v>
      </c>
      <c r="C51" s="228">
        <v>8.6</v>
      </c>
      <c r="D51" s="229">
        <v>50000</v>
      </c>
      <c r="E51" s="229">
        <f t="shared" si="4"/>
        <v>430000</v>
      </c>
      <c r="F51" s="241"/>
    </row>
    <row r="52" spans="1:6">
      <c r="A52" s="231"/>
      <c r="B52" s="234" t="s">
        <v>92</v>
      </c>
      <c r="C52" s="228">
        <v>1</v>
      </c>
      <c r="D52" s="229">
        <v>39000</v>
      </c>
      <c r="E52" s="229">
        <f t="shared" si="4"/>
        <v>39000</v>
      </c>
      <c r="F52" s="241"/>
    </row>
    <row r="53" spans="1:6">
      <c r="A53" s="231"/>
      <c r="B53" s="234" t="s">
        <v>43</v>
      </c>
      <c r="C53" s="228">
        <v>2</v>
      </c>
      <c r="D53" s="229">
        <v>39000</v>
      </c>
      <c r="E53" s="229">
        <f t="shared" si="4"/>
        <v>78000</v>
      </c>
      <c r="F53" s="241"/>
    </row>
    <row r="54" spans="1:6">
      <c r="A54" s="231"/>
      <c r="B54" s="234" t="s">
        <v>27</v>
      </c>
      <c r="C54" s="228">
        <v>1</v>
      </c>
      <c r="D54" s="229">
        <v>55000</v>
      </c>
      <c r="E54" s="229">
        <f t="shared" si="4"/>
        <v>55000</v>
      </c>
      <c r="F54" s="241"/>
    </row>
    <row r="55" spans="1:6">
      <c r="A55" s="231"/>
      <c r="B55" s="234" t="s">
        <v>39</v>
      </c>
      <c r="C55" s="228">
        <v>2</v>
      </c>
      <c r="D55" s="229">
        <v>10000</v>
      </c>
      <c r="E55" s="229">
        <f t="shared" si="4"/>
        <v>20000</v>
      </c>
      <c r="F55" s="241"/>
    </row>
    <row r="56" spans="1:6">
      <c r="A56" s="231"/>
      <c r="B56" s="234" t="s">
        <v>157</v>
      </c>
      <c r="C56" s="228">
        <v>7.5</v>
      </c>
      <c r="D56" s="229">
        <v>15000</v>
      </c>
      <c r="E56" s="229">
        <f t="shared" si="4"/>
        <v>112500</v>
      </c>
      <c r="F56" s="241"/>
    </row>
    <row r="57" spans="1:6">
      <c r="A57" s="231"/>
      <c r="B57" s="234" t="s">
        <v>146</v>
      </c>
      <c r="C57" s="228">
        <v>0.2</v>
      </c>
      <c r="D57" s="229">
        <v>83000</v>
      </c>
      <c r="E57" s="229">
        <f t="shared" si="4"/>
        <v>16600</v>
      </c>
      <c r="F57" s="241"/>
    </row>
    <row r="58" spans="1:6">
      <c r="A58" s="231"/>
      <c r="B58" s="234" t="s">
        <v>158</v>
      </c>
      <c r="C58" s="228">
        <v>1</v>
      </c>
      <c r="D58" s="229">
        <v>72000</v>
      </c>
      <c r="E58" s="229">
        <f t="shared" si="4"/>
        <v>72000</v>
      </c>
      <c r="F58" s="241"/>
    </row>
    <row r="59" spans="1:6">
      <c r="A59" s="231"/>
      <c r="B59" s="234" t="s">
        <v>159</v>
      </c>
      <c r="C59" s="228">
        <v>0.6</v>
      </c>
      <c r="D59" s="229">
        <v>50000</v>
      </c>
      <c r="E59" s="229">
        <f t="shared" si="4"/>
        <v>30000</v>
      </c>
      <c r="F59" s="241"/>
    </row>
    <row r="60" spans="1:6">
      <c r="A60" s="231"/>
      <c r="B60" s="234" t="s">
        <v>70</v>
      </c>
      <c r="C60" s="228">
        <v>0.5</v>
      </c>
      <c r="D60" s="229">
        <v>50000</v>
      </c>
      <c r="E60" s="229">
        <f t="shared" si="4"/>
        <v>25000</v>
      </c>
      <c r="F60" s="241"/>
    </row>
    <row r="61" spans="1:6">
      <c r="A61" s="231"/>
      <c r="B61" s="234" t="s">
        <v>71</v>
      </c>
      <c r="C61" s="228">
        <v>0.5</v>
      </c>
      <c r="D61" s="229">
        <v>61000</v>
      </c>
      <c r="E61" s="229">
        <f t="shared" si="4"/>
        <v>30500</v>
      </c>
      <c r="F61" s="241"/>
    </row>
    <row r="62" spans="1:6">
      <c r="A62" s="235"/>
      <c r="B62" s="234" t="s">
        <v>69</v>
      </c>
      <c r="C62" s="228">
        <v>30</v>
      </c>
      <c r="D62" s="229">
        <v>1000</v>
      </c>
      <c r="E62" s="229">
        <f t="shared" si="4"/>
        <v>30000</v>
      </c>
      <c r="F62" s="242"/>
    </row>
    <row r="63" spans="1:6">
      <c r="A63" s="226">
        <v>45965</v>
      </c>
      <c r="B63" s="234" t="s">
        <v>105</v>
      </c>
      <c r="C63" s="228">
        <v>0.3</v>
      </c>
      <c r="D63" s="229">
        <v>50000</v>
      </c>
      <c r="E63" s="229">
        <f t="shared" si="4"/>
        <v>15000</v>
      </c>
      <c r="F63" s="230">
        <f>SUM(E63:E84)</f>
        <v>1050200</v>
      </c>
    </row>
    <row r="64" spans="1:6">
      <c r="A64" s="231"/>
      <c r="B64" s="234" t="s">
        <v>70</v>
      </c>
      <c r="C64" s="228">
        <v>0.4</v>
      </c>
      <c r="D64" s="229">
        <v>50000</v>
      </c>
      <c r="E64" s="229">
        <f t="shared" si="4"/>
        <v>20000</v>
      </c>
      <c r="F64" s="232"/>
    </row>
    <row r="65" spans="1:6">
      <c r="A65" s="231"/>
      <c r="B65" s="234" t="s">
        <v>71</v>
      </c>
      <c r="C65" s="228">
        <v>0.4</v>
      </c>
      <c r="D65" s="229">
        <v>61000</v>
      </c>
      <c r="E65" s="229">
        <f t="shared" si="4"/>
        <v>24400</v>
      </c>
      <c r="F65" s="232"/>
    </row>
    <row r="66" spans="1:6">
      <c r="A66" s="231"/>
      <c r="B66" s="234" t="s">
        <v>147</v>
      </c>
      <c r="C66" s="228">
        <v>0.5</v>
      </c>
      <c r="D66" s="229">
        <v>44000</v>
      </c>
      <c r="E66" s="229">
        <f t="shared" si="4"/>
        <v>22000</v>
      </c>
      <c r="F66" s="232"/>
    </row>
    <row r="67" spans="1:6">
      <c r="A67" s="231"/>
      <c r="B67" s="234" t="s">
        <v>160</v>
      </c>
      <c r="C67" s="228">
        <v>0.1</v>
      </c>
      <c r="D67" s="229">
        <v>22000</v>
      </c>
      <c r="E67" s="229">
        <f t="shared" si="4"/>
        <v>2200</v>
      </c>
      <c r="F67" s="232"/>
    </row>
    <row r="68" spans="1:6">
      <c r="A68" s="231"/>
      <c r="B68" s="234" t="s">
        <v>146</v>
      </c>
      <c r="C68" s="228">
        <v>0.2</v>
      </c>
      <c r="D68" s="229">
        <v>83000</v>
      </c>
      <c r="E68" s="229">
        <f t="shared" si="4"/>
        <v>16600</v>
      </c>
      <c r="F68" s="232"/>
    </row>
    <row r="69" spans="1:6">
      <c r="A69" s="231"/>
      <c r="B69" s="234" t="s">
        <v>43</v>
      </c>
      <c r="C69" s="228">
        <v>1</v>
      </c>
      <c r="D69" s="229">
        <v>39000</v>
      </c>
      <c r="E69" s="229">
        <f t="shared" si="4"/>
        <v>39000</v>
      </c>
      <c r="F69" s="232"/>
    </row>
    <row r="70" spans="1:6">
      <c r="A70" s="231"/>
      <c r="B70" s="234" t="s">
        <v>92</v>
      </c>
      <c r="C70" s="228">
        <v>2</v>
      </c>
      <c r="D70" s="229">
        <v>39000</v>
      </c>
      <c r="E70" s="229">
        <f t="shared" si="4"/>
        <v>78000</v>
      </c>
      <c r="F70" s="232"/>
    </row>
    <row r="71" spans="1:6">
      <c r="A71" s="231"/>
      <c r="B71" s="234" t="s">
        <v>155</v>
      </c>
      <c r="C71" s="228">
        <v>1</v>
      </c>
      <c r="D71" s="229">
        <v>30000</v>
      </c>
      <c r="E71" s="229">
        <f t="shared" si="4"/>
        <v>30000</v>
      </c>
      <c r="F71" s="232"/>
    </row>
    <row r="72" spans="1:6">
      <c r="A72" s="231"/>
      <c r="B72" s="234" t="s">
        <v>9</v>
      </c>
      <c r="C72" s="228">
        <v>0.1</v>
      </c>
      <c r="D72" s="229">
        <v>83000</v>
      </c>
      <c r="E72" s="229">
        <f t="shared" si="4"/>
        <v>8300</v>
      </c>
      <c r="F72" s="232"/>
    </row>
    <row r="73" spans="1:6">
      <c r="A73" s="231"/>
      <c r="B73" s="234" t="s">
        <v>145</v>
      </c>
      <c r="C73" s="228">
        <v>0.05</v>
      </c>
      <c r="D73" s="229">
        <v>110000</v>
      </c>
      <c r="E73" s="229">
        <f t="shared" si="4"/>
        <v>5500</v>
      </c>
      <c r="F73" s="232"/>
    </row>
    <row r="74" spans="1:6">
      <c r="A74" s="231"/>
      <c r="B74" s="234" t="s">
        <v>154</v>
      </c>
      <c r="C74" s="228">
        <v>1</v>
      </c>
      <c r="D74" s="229">
        <v>9000</v>
      </c>
      <c r="E74" s="229">
        <f t="shared" si="4"/>
        <v>9000</v>
      </c>
      <c r="F74" s="232"/>
    </row>
    <row r="75" spans="1:6">
      <c r="A75" s="231"/>
      <c r="B75" s="234" t="s">
        <v>62</v>
      </c>
      <c r="C75" s="228">
        <v>2</v>
      </c>
      <c r="D75" s="229">
        <v>17000</v>
      </c>
      <c r="E75" s="229">
        <f t="shared" si="4"/>
        <v>34000</v>
      </c>
      <c r="F75" s="232"/>
    </row>
    <row r="76" spans="1:6">
      <c r="A76" s="231"/>
      <c r="B76" s="234" t="s">
        <v>63</v>
      </c>
      <c r="C76" s="228">
        <v>1</v>
      </c>
      <c r="D76" s="229">
        <v>31000</v>
      </c>
      <c r="E76" s="229">
        <f t="shared" si="4"/>
        <v>31000</v>
      </c>
      <c r="F76" s="232"/>
    </row>
    <row r="77" spans="1:6">
      <c r="A77" s="231"/>
      <c r="B77" s="234" t="s">
        <v>41</v>
      </c>
      <c r="C77" s="228">
        <v>1</v>
      </c>
      <c r="D77" s="229">
        <v>28000</v>
      </c>
      <c r="E77" s="229">
        <f t="shared" si="4"/>
        <v>28000</v>
      </c>
      <c r="F77" s="232"/>
    </row>
    <row r="78" spans="1:6">
      <c r="A78" s="231"/>
      <c r="B78" s="234" t="s">
        <v>161</v>
      </c>
      <c r="C78" s="228">
        <v>0.1</v>
      </c>
      <c r="D78" s="229">
        <v>72000</v>
      </c>
      <c r="E78" s="229">
        <f t="shared" si="4"/>
        <v>7200</v>
      </c>
      <c r="F78" s="232"/>
    </row>
    <row r="79" spans="1:6">
      <c r="A79" s="231"/>
      <c r="B79" s="234" t="s">
        <v>137</v>
      </c>
      <c r="C79" s="228">
        <v>5</v>
      </c>
      <c r="D79" s="229">
        <v>25000</v>
      </c>
      <c r="E79" s="229">
        <f t="shared" si="4"/>
        <v>125000</v>
      </c>
      <c r="F79" s="232"/>
    </row>
    <row r="80" spans="1:6">
      <c r="A80" s="231"/>
      <c r="B80" s="234" t="s">
        <v>68</v>
      </c>
      <c r="C80" s="228">
        <v>1</v>
      </c>
      <c r="D80" s="229">
        <v>25000</v>
      </c>
      <c r="E80" s="229">
        <f t="shared" si="4"/>
        <v>25000</v>
      </c>
      <c r="F80" s="232"/>
    </row>
    <row r="81" spans="1:6">
      <c r="A81" s="231"/>
      <c r="B81" s="234" t="s">
        <v>110</v>
      </c>
      <c r="C81" s="228">
        <v>5</v>
      </c>
      <c r="D81" s="229">
        <v>39000</v>
      </c>
      <c r="E81" s="229">
        <f t="shared" si="4"/>
        <v>195000</v>
      </c>
      <c r="F81" s="232"/>
    </row>
    <row r="82" spans="1:6">
      <c r="A82" s="231"/>
      <c r="B82" s="234" t="s">
        <v>98</v>
      </c>
      <c r="C82" s="228">
        <v>2</v>
      </c>
      <c r="D82" s="229">
        <v>75000</v>
      </c>
      <c r="E82" s="229">
        <f t="shared" si="4"/>
        <v>150000</v>
      </c>
      <c r="F82" s="232"/>
    </row>
    <row r="83" spans="1:6">
      <c r="A83" s="231"/>
      <c r="B83" s="234" t="s">
        <v>162</v>
      </c>
      <c r="C83" s="228">
        <v>2</v>
      </c>
      <c r="D83" s="229">
        <v>25000</v>
      </c>
      <c r="E83" s="229">
        <f t="shared" si="4"/>
        <v>50000</v>
      </c>
      <c r="F83" s="232"/>
    </row>
    <row r="84" spans="1:6">
      <c r="A84" s="235"/>
      <c r="B84" s="234" t="s">
        <v>163</v>
      </c>
      <c r="C84" s="228">
        <v>3</v>
      </c>
      <c r="D84" s="229">
        <v>45000</v>
      </c>
      <c r="E84" s="229">
        <f t="shared" si="4"/>
        <v>135000</v>
      </c>
      <c r="F84" s="236"/>
    </row>
    <row r="85" spans="1:6">
      <c r="A85" s="243">
        <v>45965</v>
      </c>
      <c r="B85" s="234" t="s">
        <v>79</v>
      </c>
      <c r="C85" s="228">
        <v>3</v>
      </c>
      <c r="D85" s="229">
        <v>20000</v>
      </c>
      <c r="E85" s="229">
        <f t="shared" si="4"/>
        <v>60000</v>
      </c>
      <c r="F85" s="244">
        <f>SUM(E85)</f>
        <v>60000</v>
      </c>
    </row>
    <row r="86" spans="1:6">
      <c r="A86" s="226">
        <v>45967</v>
      </c>
      <c r="B86" s="234" t="s">
        <v>112</v>
      </c>
      <c r="C86" s="228">
        <v>3</v>
      </c>
      <c r="D86" s="229">
        <v>35000</v>
      </c>
      <c r="E86" s="229">
        <f t="shared" ref="E86:E109" si="5">SUM(C86*D86)</f>
        <v>105000</v>
      </c>
      <c r="F86" s="241">
        <f>SUM(E86:E106)</f>
        <v>1252700</v>
      </c>
    </row>
    <row r="87" spans="1:6">
      <c r="A87" s="231"/>
      <c r="B87" s="234" t="s">
        <v>62</v>
      </c>
      <c r="C87" s="228">
        <v>1</v>
      </c>
      <c r="D87" s="229">
        <v>17000</v>
      </c>
      <c r="E87" s="229">
        <f t="shared" si="5"/>
        <v>17000</v>
      </c>
      <c r="F87" s="241"/>
    </row>
    <row r="88" spans="1:6">
      <c r="A88" s="231"/>
      <c r="B88" s="234" t="s">
        <v>113</v>
      </c>
      <c r="C88" s="228">
        <v>0.5</v>
      </c>
      <c r="D88" s="229">
        <v>72000</v>
      </c>
      <c r="E88" s="229">
        <f t="shared" si="5"/>
        <v>36000</v>
      </c>
      <c r="F88" s="241"/>
    </row>
    <row r="89" spans="1:6">
      <c r="A89" s="231"/>
      <c r="B89" s="234" t="s">
        <v>164</v>
      </c>
      <c r="C89" s="228">
        <v>1</v>
      </c>
      <c r="D89" s="229">
        <v>17000</v>
      </c>
      <c r="E89" s="229">
        <f t="shared" si="5"/>
        <v>17000</v>
      </c>
      <c r="F89" s="241"/>
    </row>
    <row r="90" spans="1:6">
      <c r="A90" s="231"/>
      <c r="B90" s="234" t="s">
        <v>165</v>
      </c>
      <c r="C90" s="228">
        <v>1</v>
      </c>
      <c r="D90" s="229">
        <v>160000</v>
      </c>
      <c r="E90" s="229">
        <f t="shared" si="5"/>
        <v>160000</v>
      </c>
      <c r="F90" s="241"/>
    </row>
    <row r="91" spans="1:6">
      <c r="A91" s="231"/>
      <c r="B91" s="234" t="s">
        <v>166</v>
      </c>
      <c r="C91" s="228">
        <v>2</v>
      </c>
      <c r="D91" s="229">
        <v>35000</v>
      </c>
      <c r="E91" s="229">
        <f t="shared" si="5"/>
        <v>70000</v>
      </c>
      <c r="F91" s="241"/>
    </row>
    <row r="92" spans="1:6">
      <c r="A92" s="231"/>
      <c r="B92" s="234" t="s">
        <v>65</v>
      </c>
      <c r="C92" s="228">
        <v>10</v>
      </c>
      <c r="D92" s="229">
        <v>24000</v>
      </c>
      <c r="E92" s="229">
        <f t="shared" si="5"/>
        <v>240000</v>
      </c>
      <c r="F92" s="241"/>
    </row>
    <row r="93" spans="1:6">
      <c r="A93" s="231"/>
      <c r="B93" s="234" t="s">
        <v>150</v>
      </c>
      <c r="C93" s="228">
        <v>5</v>
      </c>
      <c r="D93" s="229">
        <v>25000</v>
      </c>
      <c r="E93" s="229">
        <f t="shared" si="5"/>
        <v>125000</v>
      </c>
      <c r="F93" s="241"/>
    </row>
    <row r="94" spans="1:6">
      <c r="A94" s="231"/>
      <c r="B94" s="234" t="s">
        <v>151</v>
      </c>
      <c r="C94" s="228">
        <v>3</v>
      </c>
      <c r="D94" s="229">
        <v>66000</v>
      </c>
      <c r="E94" s="229">
        <f t="shared" si="5"/>
        <v>198000</v>
      </c>
      <c r="F94" s="241"/>
    </row>
    <row r="95" spans="1:6">
      <c r="A95" s="231"/>
      <c r="B95" s="234" t="s">
        <v>92</v>
      </c>
      <c r="C95" s="228">
        <v>1</v>
      </c>
      <c r="D95" s="229">
        <v>39000</v>
      </c>
      <c r="E95" s="229">
        <f t="shared" si="5"/>
        <v>39000</v>
      </c>
      <c r="F95" s="241"/>
    </row>
    <row r="96" spans="1:8">
      <c r="A96" s="231"/>
      <c r="B96" s="234" t="s">
        <v>43</v>
      </c>
      <c r="C96" s="228">
        <v>1</v>
      </c>
      <c r="D96" s="229">
        <v>39000</v>
      </c>
      <c r="E96" s="229">
        <f t="shared" si="5"/>
        <v>39000</v>
      </c>
      <c r="F96" s="241"/>
      <c r="H96" s="233"/>
    </row>
    <row r="97" spans="1:6">
      <c r="A97" s="231"/>
      <c r="B97" s="234" t="s">
        <v>156</v>
      </c>
      <c r="C97" s="228">
        <v>1</v>
      </c>
      <c r="D97" s="229">
        <v>50000</v>
      </c>
      <c r="E97" s="229">
        <f t="shared" si="5"/>
        <v>50000</v>
      </c>
      <c r="F97" s="241"/>
    </row>
    <row r="98" spans="1:6">
      <c r="A98" s="231"/>
      <c r="B98" s="234" t="s">
        <v>30</v>
      </c>
      <c r="C98" s="228">
        <v>0.1</v>
      </c>
      <c r="D98" s="229">
        <v>88000</v>
      </c>
      <c r="E98" s="229">
        <f t="shared" si="5"/>
        <v>8800</v>
      </c>
      <c r="F98" s="241"/>
    </row>
    <row r="99" spans="1:6">
      <c r="A99" s="231"/>
      <c r="B99" s="234" t="s">
        <v>73</v>
      </c>
      <c r="C99" s="228">
        <v>0.5</v>
      </c>
      <c r="D99" s="229">
        <v>50000</v>
      </c>
      <c r="E99" s="229">
        <f t="shared" si="5"/>
        <v>25000</v>
      </c>
      <c r="F99" s="241"/>
    </row>
    <row r="100" spans="1:6">
      <c r="A100" s="231"/>
      <c r="B100" s="234" t="s">
        <v>72</v>
      </c>
      <c r="C100" s="228">
        <v>0.3</v>
      </c>
      <c r="D100" s="229">
        <v>44000</v>
      </c>
      <c r="E100" s="229">
        <f t="shared" si="5"/>
        <v>13200</v>
      </c>
      <c r="F100" s="241"/>
    </row>
    <row r="101" spans="1:6">
      <c r="A101" s="231"/>
      <c r="B101" s="234" t="s">
        <v>146</v>
      </c>
      <c r="C101" s="228">
        <v>0.3</v>
      </c>
      <c r="D101" s="229">
        <v>83000</v>
      </c>
      <c r="E101" s="229">
        <f t="shared" si="5"/>
        <v>24900</v>
      </c>
      <c r="F101" s="241"/>
    </row>
    <row r="102" spans="1:6">
      <c r="A102" s="231"/>
      <c r="B102" s="234" t="s">
        <v>70</v>
      </c>
      <c r="C102" s="228">
        <v>0.4</v>
      </c>
      <c r="D102" s="229">
        <v>50000</v>
      </c>
      <c r="E102" s="229">
        <f t="shared" si="5"/>
        <v>20000</v>
      </c>
      <c r="F102" s="241"/>
    </row>
    <row r="103" spans="1:6">
      <c r="A103" s="231"/>
      <c r="B103" s="234" t="s">
        <v>71</v>
      </c>
      <c r="C103" s="228">
        <v>0.4</v>
      </c>
      <c r="D103" s="229">
        <v>61000</v>
      </c>
      <c r="E103" s="229">
        <f t="shared" si="5"/>
        <v>24400</v>
      </c>
      <c r="F103" s="241"/>
    </row>
    <row r="104" spans="1:6">
      <c r="A104" s="231"/>
      <c r="B104" s="234" t="s">
        <v>167</v>
      </c>
      <c r="C104" s="228">
        <v>0.25</v>
      </c>
      <c r="D104" s="229">
        <v>22000</v>
      </c>
      <c r="E104" s="229">
        <f t="shared" si="5"/>
        <v>5500</v>
      </c>
      <c r="F104" s="241"/>
    </row>
    <row r="105" spans="1:6">
      <c r="A105" s="231"/>
      <c r="B105" s="234" t="s">
        <v>168</v>
      </c>
      <c r="C105" s="228">
        <v>0.2</v>
      </c>
      <c r="D105" s="229">
        <v>50000</v>
      </c>
      <c r="E105" s="229">
        <f t="shared" si="5"/>
        <v>10000</v>
      </c>
      <c r="F105" s="241"/>
    </row>
    <row r="106" spans="1:6">
      <c r="A106" s="235"/>
      <c r="B106" s="234" t="s">
        <v>9</v>
      </c>
      <c r="C106" s="228">
        <v>0.3</v>
      </c>
      <c r="D106" s="229">
        <v>83000</v>
      </c>
      <c r="E106" s="229">
        <f t="shared" si="5"/>
        <v>24900</v>
      </c>
      <c r="F106" s="242"/>
    </row>
    <row r="107" spans="1:6">
      <c r="A107" s="226">
        <v>45967</v>
      </c>
      <c r="B107" s="234" t="s">
        <v>169</v>
      </c>
      <c r="C107" s="228">
        <v>0.3</v>
      </c>
      <c r="D107" s="229">
        <v>50000</v>
      </c>
      <c r="E107" s="229">
        <f t="shared" si="5"/>
        <v>15000</v>
      </c>
      <c r="F107" s="230">
        <f>SUM(E107:E109)</f>
        <v>400000</v>
      </c>
    </row>
    <row r="108" spans="1:6">
      <c r="A108" s="231"/>
      <c r="B108" s="234" t="s">
        <v>61</v>
      </c>
      <c r="C108" s="228">
        <v>1</v>
      </c>
      <c r="D108" s="229">
        <v>200000</v>
      </c>
      <c r="E108" s="229">
        <f t="shared" si="5"/>
        <v>200000</v>
      </c>
      <c r="F108" s="232"/>
    </row>
    <row r="109" spans="1:6">
      <c r="A109" s="235"/>
      <c r="B109" s="234" t="s">
        <v>170</v>
      </c>
      <c r="C109" s="228">
        <v>1</v>
      </c>
      <c r="D109" s="229">
        <v>185000</v>
      </c>
      <c r="E109" s="229">
        <f t="shared" si="5"/>
        <v>185000</v>
      </c>
      <c r="F109" s="236"/>
    </row>
    <row r="110" spans="1:6">
      <c r="A110" s="226">
        <v>45968</v>
      </c>
      <c r="B110" s="234" t="s">
        <v>17</v>
      </c>
      <c r="C110" s="228">
        <v>2</v>
      </c>
      <c r="D110" s="229">
        <v>35000</v>
      </c>
      <c r="E110" s="229">
        <f t="shared" ref="E110:E131" si="6">SUM(C110*D110)</f>
        <v>70000</v>
      </c>
      <c r="F110" s="230">
        <f>SUM(E110:E130)</f>
        <v>871300</v>
      </c>
    </row>
    <row r="111" spans="1:6">
      <c r="A111" s="231"/>
      <c r="B111" s="234" t="s">
        <v>70</v>
      </c>
      <c r="C111" s="228">
        <v>0.4</v>
      </c>
      <c r="D111" s="229">
        <v>50000</v>
      </c>
      <c r="E111" s="229">
        <f t="shared" si="6"/>
        <v>20000</v>
      </c>
      <c r="F111" s="232"/>
    </row>
    <row r="112" spans="1:6">
      <c r="A112" s="231"/>
      <c r="B112" s="234" t="s">
        <v>71</v>
      </c>
      <c r="C112" s="228">
        <v>0.4</v>
      </c>
      <c r="D112" s="229">
        <v>61000</v>
      </c>
      <c r="E112" s="229">
        <f t="shared" si="6"/>
        <v>24400</v>
      </c>
      <c r="F112" s="232"/>
    </row>
    <row r="113" spans="1:6">
      <c r="A113" s="231"/>
      <c r="B113" s="234" t="s">
        <v>103</v>
      </c>
      <c r="C113" s="228">
        <v>1</v>
      </c>
      <c r="D113" s="229">
        <v>165000</v>
      </c>
      <c r="E113" s="229">
        <f t="shared" si="6"/>
        <v>165000</v>
      </c>
      <c r="F113" s="232"/>
    </row>
    <row r="114" spans="1:6">
      <c r="A114" s="231"/>
      <c r="B114" s="234" t="s">
        <v>158</v>
      </c>
      <c r="C114" s="228">
        <v>0.5</v>
      </c>
      <c r="D114" s="229">
        <v>72000</v>
      </c>
      <c r="E114" s="229">
        <f t="shared" si="6"/>
        <v>36000</v>
      </c>
      <c r="F114" s="232"/>
    </row>
    <row r="115" spans="1:6">
      <c r="A115" s="231"/>
      <c r="B115" s="234" t="s">
        <v>105</v>
      </c>
      <c r="C115" s="228">
        <v>0.3</v>
      </c>
      <c r="D115" s="229">
        <v>50000</v>
      </c>
      <c r="E115" s="229">
        <f t="shared" si="6"/>
        <v>15000</v>
      </c>
      <c r="F115" s="232"/>
    </row>
    <row r="116" spans="1:6">
      <c r="A116" s="231"/>
      <c r="B116" s="234" t="s">
        <v>168</v>
      </c>
      <c r="C116" s="228">
        <v>0.5</v>
      </c>
      <c r="D116" s="229">
        <v>50000</v>
      </c>
      <c r="E116" s="229">
        <f t="shared" si="6"/>
        <v>25000</v>
      </c>
      <c r="F116" s="232"/>
    </row>
    <row r="117" spans="1:6">
      <c r="A117" s="231"/>
      <c r="B117" s="234" t="s">
        <v>153</v>
      </c>
      <c r="C117" s="228">
        <v>0.1</v>
      </c>
      <c r="D117" s="229">
        <v>33000</v>
      </c>
      <c r="E117" s="229">
        <f t="shared" si="6"/>
        <v>3300</v>
      </c>
      <c r="F117" s="232"/>
    </row>
    <row r="118" spans="1:6">
      <c r="A118" s="231"/>
      <c r="B118" s="234" t="s">
        <v>63</v>
      </c>
      <c r="C118" s="228">
        <v>1</v>
      </c>
      <c r="D118" s="229">
        <v>31000</v>
      </c>
      <c r="E118" s="229">
        <f t="shared" si="6"/>
        <v>31000</v>
      </c>
      <c r="F118" s="232"/>
    </row>
    <row r="119" spans="1:6">
      <c r="A119" s="231"/>
      <c r="B119" s="234" t="s">
        <v>62</v>
      </c>
      <c r="C119" s="228">
        <v>1.5</v>
      </c>
      <c r="D119" s="229">
        <v>17000</v>
      </c>
      <c r="E119" s="229">
        <f t="shared" si="6"/>
        <v>25500</v>
      </c>
      <c r="F119" s="232"/>
    </row>
    <row r="120" spans="1:6">
      <c r="A120" s="231"/>
      <c r="B120" s="234" t="s">
        <v>41</v>
      </c>
      <c r="C120" s="228">
        <v>1</v>
      </c>
      <c r="D120" s="229">
        <v>28000</v>
      </c>
      <c r="E120" s="229">
        <f t="shared" si="6"/>
        <v>28000</v>
      </c>
      <c r="F120" s="232"/>
    </row>
    <row r="121" spans="1:6">
      <c r="A121" s="231"/>
      <c r="B121" s="234" t="s">
        <v>171</v>
      </c>
      <c r="C121" s="228">
        <v>0.5</v>
      </c>
      <c r="D121" s="229">
        <v>83000</v>
      </c>
      <c r="E121" s="229">
        <f t="shared" si="6"/>
        <v>41500</v>
      </c>
      <c r="F121" s="232"/>
    </row>
    <row r="122" spans="1:6">
      <c r="A122" s="231"/>
      <c r="B122" s="234" t="s">
        <v>114</v>
      </c>
      <c r="C122" s="228">
        <v>0.5</v>
      </c>
      <c r="D122" s="229">
        <v>94000</v>
      </c>
      <c r="E122" s="229">
        <f t="shared" si="6"/>
        <v>47000</v>
      </c>
      <c r="F122" s="232"/>
    </row>
    <row r="123" spans="1:6">
      <c r="A123" s="231"/>
      <c r="B123" s="234" t="s">
        <v>113</v>
      </c>
      <c r="C123" s="228">
        <v>0.5</v>
      </c>
      <c r="D123" s="229">
        <v>72000</v>
      </c>
      <c r="E123" s="229">
        <f t="shared" si="6"/>
        <v>36000</v>
      </c>
      <c r="F123" s="232"/>
    </row>
    <row r="124" spans="1:6">
      <c r="A124" s="231"/>
      <c r="B124" s="234" t="s">
        <v>39</v>
      </c>
      <c r="C124" s="228">
        <v>2</v>
      </c>
      <c r="D124" s="229">
        <v>10000</v>
      </c>
      <c r="E124" s="229">
        <f t="shared" si="6"/>
        <v>20000</v>
      </c>
      <c r="F124" s="232"/>
    </row>
    <row r="125" spans="1:6">
      <c r="A125" s="231"/>
      <c r="B125" s="234" t="s">
        <v>30</v>
      </c>
      <c r="C125" s="228">
        <v>0.1</v>
      </c>
      <c r="D125" s="229">
        <v>88000</v>
      </c>
      <c r="E125" s="229">
        <f t="shared" si="6"/>
        <v>8800</v>
      </c>
      <c r="F125" s="232"/>
    </row>
    <row r="126" spans="1:6">
      <c r="A126" s="231"/>
      <c r="B126" s="234" t="s">
        <v>172</v>
      </c>
      <c r="C126" s="228">
        <v>0.1</v>
      </c>
      <c r="D126" s="229">
        <v>72000</v>
      </c>
      <c r="E126" s="229">
        <f t="shared" si="6"/>
        <v>7200</v>
      </c>
      <c r="F126" s="232"/>
    </row>
    <row r="127" spans="1:6">
      <c r="A127" s="231"/>
      <c r="B127" s="234" t="s">
        <v>43</v>
      </c>
      <c r="C127" s="228">
        <v>2</v>
      </c>
      <c r="D127" s="229">
        <v>39000</v>
      </c>
      <c r="E127" s="229">
        <f t="shared" si="6"/>
        <v>78000</v>
      </c>
      <c r="F127" s="232"/>
    </row>
    <row r="128" spans="1:6">
      <c r="A128" s="231"/>
      <c r="B128" s="234" t="s">
        <v>92</v>
      </c>
      <c r="C128" s="228">
        <v>1</v>
      </c>
      <c r="D128" s="229">
        <v>39000</v>
      </c>
      <c r="E128" s="229">
        <f t="shared" si="6"/>
        <v>39000</v>
      </c>
      <c r="F128" s="232"/>
    </row>
    <row r="129" spans="1:6">
      <c r="A129" s="231"/>
      <c r="B129" s="234" t="s">
        <v>104</v>
      </c>
      <c r="C129" s="228">
        <v>2</v>
      </c>
      <c r="D129" s="229">
        <v>39000</v>
      </c>
      <c r="E129" s="229">
        <f t="shared" si="6"/>
        <v>78000</v>
      </c>
      <c r="F129" s="232"/>
    </row>
    <row r="130" spans="1:6">
      <c r="A130" s="235"/>
      <c r="B130" s="234" t="s">
        <v>126</v>
      </c>
      <c r="C130" s="228">
        <v>3.3</v>
      </c>
      <c r="D130" s="229">
        <v>22000</v>
      </c>
      <c r="E130" s="229">
        <f t="shared" si="6"/>
        <v>72600</v>
      </c>
      <c r="F130" s="236"/>
    </row>
    <row r="131" spans="1:6">
      <c r="A131" s="226">
        <v>45968</v>
      </c>
      <c r="B131" s="234" t="s">
        <v>150</v>
      </c>
      <c r="C131" s="228">
        <v>5</v>
      </c>
      <c r="D131" s="229">
        <v>25000</v>
      </c>
      <c r="E131" s="229">
        <f t="shared" si="6"/>
        <v>125000</v>
      </c>
      <c r="F131" s="230">
        <f>SUM(E131:E138)</f>
        <v>830000</v>
      </c>
    </row>
    <row r="132" spans="1:6">
      <c r="A132" s="231"/>
      <c r="B132" s="234" t="s">
        <v>173</v>
      </c>
      <c r="C132" s="228">
        <v>1</v>
      </c>
      <c r="D132" s="229">
        <v>145000</v>
      </c>
      <c r="E132" s="229">
        <f t="shared" ref="E132:E138" si="7">SUM(C132*D132)</f>
        <v>145000</v>
      </c>
      <c r="F132" s="232"/>
    </row>
    <row r="133" spans="1:6">
      <c r="A133" s="231"/>
      <c r="B133" s="234" t="s">
        <v>174</v>
      </c>
      <c r="C133" s="228">
        <v>3</v>
      </c>
      <c r="D133" s="229">
        <v>20000</v>
      </c>
      <c r="E133" s="229">
        <f t="shared" si="7"/>
        <v>60000</v>
      </c>
      <c r="F133" s="232"/>
    </row>
    <row r="134" spans="1:6">
      <c r="A134" s="231"/>
      <c r="B134" s="234" t="s">
        <v>149</v>
      </c>
      <c r="C134" s="228">
        <v>2</v>
      </c>
      <c r="D134" s="229">
        <v>25000</v>
      </c>
      <c r="E134" s="229">
        <f t="shared" si="7"/>
        <v>50000</v>
      </c>
      <c r="F134" s="232"/>
    </row>
    <row r="135" spans="1:6">
      <c r="A135" s="231"/>
      <c r="B135" s="234" t="s">
        <v>175</v>
      </c>
      <c r="C135" s="228">
        <v>0.5</v>
      </c>
      <c r="D135" s="229">
        <v>200000</v>
      </c>
      <c r="E135" s="229">
        <f t="shared" si="7"/>
        <v>100000</v>
      </c>
      <c r="F135" s="232"/>
    </row>
    <row r="136" spans="1:6">
      <c r="A136" s="231"/>
      <c r="B136" s="234" t="s">
        <v>176</v>
      </c>
      <c r="C136" s="228">
        <v>0.5</v>
      </c>
      <c r="D136" s="229">
        <v>100000</v>
      </c>
      <c r="E136" s="229">
        <f t="shared" si="7"/>
        <v>50000</v>
      </c>
      <c r="F136" s="232"/>
    </row>
    <row r="137" spans="1:6">
      <c r="A137" s="231"/>
      <c r="B137" s="234" t="s">
        <v>177</v>
      </c>
      <c r="C137" s="228">
        <v>3</v>
      </c>
      <c r="D137" s="229">
        <v>50000</v>
      </c>
      <c r="E137" s="229">
        <f t="shared" si="7"/>
        <v>150000</v>
      </c>
      <c r="F137" s="232"/>
    </row>
    <row r="138" spans="1:6">
      <c r="A138" s="235"/>
      <c r="B138" s="234" t="s">
        <v>178</v>
      </c>
      <c r="C138" s="228">
        <v>3</v>
      </c>
      <c r="D138" s="229">
        <v>50000</v>
      </c>
      <c r="E138" s="229">
        <f t="shared" si="7"/>
        <v>150000</v>
      </c>
      <c r="F138" s="236"/>
    </row>
    <row r="139" spans="1:6">
      <c r="A139" s="226">
        <v>45969</v>
      </c>
      <c r="B139" s="234" t="s">
        <v>158</v>
      </c>
      <c r="C139" s="228">
        <v>0.5</v>
      </c>
      <c r="D139" s="229">
        <v>72000</v>
      </c>
      <c r="E139" s="229">
        <f t="shared" ref="E139:E157" si="8">SUM(C139*D139)</f>
        <v>36000</v>
      </c>
      <c r="F139" s="230">
        <f>SUM(E139:E157)</f>
        <v>1653700</v>
      </c>
    </row>
    <row r="140" spans="1:6">
      <c r="A140" s="231"/>
      <c r="B140" s="234" t="s">
        <v>72</v>
      </c>
      <c r="C140" s="228">
        <v>1</v>
      </c>
      <c r="D140" s="229">
        <v>50000</v>
      </c>
      <c r="E140" s="229">
        <f t="shared" si="8"/>
        <v>50000</v>
      </c>
      <c r="F140" s="232"/>
    </row>
    <row r="141" spans="1:6">
      <c r="A141" s="231"/>
      <c r="B141" s="234" t="s">
        <v>70</v>
      </c>
      <c r="C141" s="228">
        <v>0.4</v>
      </c>
      <c r="D141" s="229">
        <v>50000</v>
      </c>
      <c r="E141" s="229">
        <f t="shared" si="8"/>
        <v>20000</v>
      </c>
      <c r="F141" s="232"/>
    </row>
    <row r="142" spans="1:6">
      <c r="A142" s="231"/>
      <c r="B142" s="234" t="s">
        <v>71</v>
      </c>
      <c r="C142" s="228">
        <v>0.4</v>
      </c>
      <c r="D142" s="229">
        <v>61000</v>
      </c>
      <c r="E142" s="229">
        <f t="shared" si="8"/>
        <v>24400</v>
      </c>
      <c r="F142" s="232"/>
    </row>
    <row r="143" spans="1:6">
      <c r="A143" s="231"/>
      <c r="B143" s="234" t="s">
        <v>69</v>
      </c>
      <c r="C143" s="228">
        <v>25</v>
      </c>
      <c r="D143" s="229">
        <v>1000</v>
      </c>
      <c r="E143" s="229">
        <f t="shared" si="8"/>
        <v>25000</v>
      </c>
      <c r="F143" s="232"/>
    </row>
    <row r="144" spans="1:6">
      <c r="A144" s="231"/>
      <c r="B144" s="234" t="s">
        <v>155</v>
      </c>
      <c r="C144" s="228">
        <v>1</v>
      </c>
      <c r="D144" s="229">
        <v>30000</v>
      </c>
      <c r="E144" s="229">
        <f t="shared" si="8"/>
        <v>30000</v>
      </c>
      <c r="F144" s="232"/>
    </row>
    <row r="145" spans="1:6">
      <c r="A145" s="231"/>
      <c r="B145" s="234" t="s">
        <v>43</v>
      </c>
      <c r="C145" s="228">
        <v>1</v>
      </c>
      <c r="D145" s="229">
        <v>39000</v>
      </c>
      <c r="E145" s="229">
        <f t="shared" si="8"/>
        <v>39000</v>
      </c>
      <c r="F145" s="232"/>
    </row>
    <row r="146" spans="1:6">
      <c r="A146" s="231"/>
      <c r="B146" s="234" t="s">
        <v>92</v>
      </c>
      <c r="C146" s="228">
        <v>1</v>
      </c>
      <c r="D146" s="229">
        <v>39000</v>
      </c>
      <c r="E146" s="229">
        <f t="shared" si="8"/>
        <v>39000</v>
      </c>
      <c r="F146" s="232"/>
    </row>
    <row r="147" spans="1:6">
      <c r="A147" s="231"/>
      <c r="B147" s="234" t="s">
        <v>40</v>
      </c>
      <c r="C147" s="228">
        <v>2.6</v>
      </c>
      <c r="D147" s="229">
        <v>22000</v>
      </c>
      <c r="E147" s="229">
        <f t="shared" si="8"/>
        <v>57200</v>
      </c>
      <c r="F147" s="232"/>
    </row>
    <row r="148" spans="1:6">
      <c r="A148" s="231"/>
      <c r="B148" s="234" t="s">
        <v>148</v>
      </c>
      <c r="C148" s="228">
        <v>2</v>
      </c>
      <c r="D148" s="229">
        <v>80000</v>
      </c>
      <c r="E148" s="229">
        <f t="shared" si="8"/>
        <v>160000</v>
      </c>
      <c r="F148" s="232"/>
    </row>
    <row r="149" spans="1:6">
      <c r="A149" s="231"/>
      <c r="B149" s="234" t="s">
        <v>98</v>
      </c>
      <c r="C149" s="228">
        <v>2</v>
      </c>
      <c r="D149" s="229">
        <v>75000</v>
      </c>
      <c r="E149" s="229">
        <f t="shared" si="8"/>
        <v>150000</v>
      </c>
      <c r="F149" s="232"/>
    </row>
    <row r="150" spans="1:6">
      <c r="A150" s="231"/>
      <c r="B150" s="234" t="s">
        <v>179</v>
      </c>
      <c r="C150" s="228">
        <v>2</v>
      </c>
      <c r="D150" s="229">
        <v>30000</v>
      </c>
      <c r="E150" s="229">
        <f t="shared" si="8"/>
        <v>60000</v>
      </c>
      <c r="F150" s="232"/>
    </row>
    <row r="151" spans="1:6">
      <c r="A151" s="231"/>
      <c r="B151" s="234" t="s">
        <v>65</v>
      </c>
      <c r="C151" s="228">
        <v>5</v>
      </c>
      <c r="D151" s="229">
        <v>24000</v>
      </c>
      <c r="E151" s="229">
        <f t="shared" si="8"/>
        <v>120000</v>
      </c>
      <c r="F151" s="232"/>
    </row>
    <row r="152" spans="1:6">
      <c r="A152" s="231"/>
      <c r="B152" s="234" t="s">
        <v>151</v>
      </c>
      <c r="C152" s="228">
        <v>5</v>
      </c>
      <c r="D152" s="229">
        <v>66000</v>
      </c>
      <c r="E152" s="229">
        <f t="shared" si="8"/>
        <v>330000</v>
      </c>
      <c r="F152" s="232"/>
    </row>
    <row r="153" spans="1:6">
      <c r="A153" s="231"/>
      <c r="B153" s="234" t="s">
        <v>180</v>
      </c>
      <c r="C153" s="228">
        <v>1</v>
      </c>
      <c r="D153" s="229">
        <v>450000</v>
      </c>
      <c r="E153" s="229">
        <f t="shared" si="8"/>
        <v>450000</v>
      </c>
      <c r="F153" s="232"/>
    </row>
    <row r="154" spans="1:6">
      <c r="A154" s="231"/>
      <c r="B154" s="234" t="s">
        <v>168</v>
      </c>
      <c r="C154" s="228">
        <v>0.5</v>
      </c>
      <c r="D154" s="229">
        <v>50000</v>
      </c>
      <c r="E154" s="229">
        <f t="shared" si="8"/>
        <v>25000</v>
      </c>
      <c r="F154" s="232"/>
    </row>
    <row r="155" spans="1:6">
      <c r="A155" s="231"/>
      <c r="B155" s="234" t="s">
        <v>153</v>
      </c>
      <c r="C155" s="228">
        <v>0.1</v>
      </c>
      <c r="D155" s="229">
        <v>33000</v>
      </c>
      <c r="E155" s="229">
        <f t="shared" si="8"/>
        <v>3300</v>
      </c>
      <c r="F155" s="232"/>
    </row>
    <row r="156" spans="1:6">
      <c r="A156" s="231"/>
      <c r="B156" s="234" t="s">
        <v>109</v>
      </c>
      <c r="C156" s="228">
        <v>0.3</v>
      </c>
      <c r="D156" s="229">
        <v>55000</v>
      </c>
      <c r="E156" s="229">
        <f t="shared" si="8"/>
        <v>16500</v>
      </c>
      <c r="F156" s="232"/>
    </row>
    <row r="157" spans="1:6">
      <c r="A157" s="235"/>
      <c r="B157" s="234" t="s">
        <v>108</v>
      </c>
      <c r="C157" s="228">
        <v>0.3</v>
      </c>
      <c r="D157" s="229">
        <v>61000</v>
      </c>
      <c r="E157" s="229">
        <f t="shared" si="8"/>
        <v>18300</v>
      </c>
      <c r="F157" s="236"/>
    </row>
    <row r="158" spans="1:6">
      <c r="A158" s="226">
        <v>45970</v>
      </c>
      <c r="B158" s="234" t="s">
        <v>181</v>
      </c>
      <c r="C158" s="228">
        <v>1</v>
      </c>
      <c r="D158" s="229">
        <v>80000</v>
      </c>
      <c r="E158" s="229">
        <f t="shared" ref="E158:E175" si="9">SUM(C158*D158)</f>
        <v>80000</v>
      </c>
      <c r="F158" s="230">
        <f>SUM(E158:E175)</f>
        <v>968650</v>
      </c>
    </row>
    <row r="159" spans="1:6">
      <c r="A159" s="231"/>
      <c r="B159" s="234" t="s">
        <v>64</v>
      </c>
      <c r="C159" s="228">
        <v>0.3</v>
      </c>
      <c r="D159" s="229">
        <v>72000</v>
      </c>
      <c r="E159" s="229">
        <f t="shared" si="9"/>
        <v>21600</v>
      </c>
      <c r="F159" s="232"/>
    </row>
    <row r="160" spans="1:6">
      <c r="A160" s="231"/>
      <c r="B160" s="234" t="s">
        <v>9</v>
      </c>
      <c r="C160" s="228">
        <v>0.1</v>
      </c>
      <c r="D160" s="229">
        <v>83000</v>
      </c>
      <c r="E160" s="229">
        <f t="shared" si="9"/>
        <v>8300</v>
      </c>
      <c r="F160" s="232"/>
    </row>
    <row r="161" spans="1:6">
      <c r="A161" s="231"/>
      <c r="B161" s="234" t="s">
        <v>145</v>
      </c>
      <c r="C161" s="228">
        <v>0.07</v>
      </c>
      <c r="D161" s="229">
        <v>110000</v>
      </c>
      <c r="E161" s="229">
        <f t="shared" si="9"/>
        <v>7700</v>
      </c>
      <c r="F161" s="232"/>
    </row>
    <row r="162" spans="1:6">
      <c r="A162" s="231"/>
      <c r="B162" s="234" t="s">
        <v>182</v>
      </c>
      <c r="C162" s="228">
        <v>0.05</v>
      </c>
      <c r="D162" s="229">
        <v>198000</v>
      </c>
      <c r="E162" s="229">
        <f t="shared" si="9"/>
        <v>9900</v>
      </c>
      <c r="F162" s="232"/>
    </row>
    <row r="163" spans="1:6">
      <c r="A163" s="231"/>
      <c r="B163" s="234" t="s">
        <v>153</v>
      </c>
      <c r="C163" s="228">
        <v>0.15</v>
      </c>
      <c r="D163" s="229">
        <v>33000</v>
      </c>
      <c r="E163" s="229">
        <f t="shared" si="9"/>
        <v>4950</v>
      </c>
      <c r="F163" s="232"/>
    </row>
    <row r="164" spans="1:6">
      <c r="A164" s="231"/>
      <c r="B164" s="234" t="s">
        <v>61</v>
      </c>
      <c r="C164" s="228">
        <v>1</v>
      </c>
      <c r="D164" s="229">
        <v>200000</v>
      </c>
      <c r="E164" s="229">
        <f t="shared" si="9"/>
        <v>200000</v>
      </c>
      <c r="F164" s="232"/>
    </row>
    <row r="165" spans="1:6">
      <c r="A165" s="231"/>
      <c r="B165" s="234" t="s">
        <v>62</v>
      </c>
      <c r="C165" s="228">
        <v>1</v>
      </c>
      <c r="D165" s="229">
        <v>17000</v>
      </c>
      <c r="E165" s="229">
        <f t="shared" si="9"/>
        <v>17000</v>
      </c>
      <c r="F165" s="232"/>
    </row>
    <row r="166" spans="1:8">
      <c r="A166" s="231"/>
      <c r="B166" s="234" t="s">
        <v>137</v>
      </c>
      <c r="C166" s="228">
        <v>5</v>
      </c>
      <c r="D166" s="229">
        <v>25000</v>
      </c>
      <c r="E166" s="229">
        <f t="shared" si="9"/>
        <v>125000</v>
      </c>
      <c r="F166" s="232"/>
      <c r="H166" s="233"/>
    </row>
    <row r="167" spans="1:6">
      <c r="A167" s="231"/>
      <c r="B167" s="234" t="s">
        <v>183</v>
      </c>
      <c r="C167" s="228">
        <v>3</v>
      </c>
      <c r="D167" s="229">
        <v>25000</v>
      </c>
      <c r="E167" s="229">
        <f t="shared" si="9"/>
        <v>75000</v>
      </c>
      <c r="F167" s="232"/>
    </row>
    <row r="168" spans="1:6">
      <c r="A168" s="231"/>
      <c r="B168" s="234" t="s">
        <v>27</v>
      </c>
      <c r="C168" s="228">
        <v>3</v>
      </c>
      <c r="D168" s="229">
        <v>55000</v>
      </c>
      <c r="E168" s="229">
        <f t="shared" si="9"/>
        <v>165000</v>
      </c>
      <c r="F168" s="232"/>
    </row>
    <row r="169" spans="1:6">
      <c r="A169" s="231"/>
      <c r="B169" s="234" t="s">
        <v>184</v>
      </c>
      <c r="C169" s="228">
        <v>0.5</v>
      </c>
      <c r="D169" s="229">
        <v>150000</v>
      </c>
      <c r="E169" s="229">
        <f t="shared" si="9"/>
        <v>75000</v>
      </c>
      <c r="F169" s="232"/>
    </row>
    <row r="170" spans="1:6">
      <c r="A170" s="231"/>
      <c r="B170" s="234" t="s">
        <v>150</v>
      </c>
      <c r="C170" s="228">
        <v>3</v>
      </c>
      <c r="D170" s="229">
        <v>25000</v>
      </c>
      <c r="E170" s="229">
        <f t="shared" si="9"/>
        <v>75000</v>
      </c>
      <c r="F170" s="232"/>
    </row>
    <row r="171" spans="1:6">
      <c r="A171" s="231"/>
      <c r="B171" s="234" t="s">
        <v>146</v>
      </c>
      <c r="C171" s="228">
        <v>0.3</v>
      </c>
      <c r="D171" s="229">
        <v>83000</v>
      </c>
      <c r="E171" s="229">
        <f t="shared" si="9"/>
        <v>24900</v>
      </c>
      <c r="F171" s="232"/>
    </row>
    <row r="172" spans="1:6">
      <c r="A172" s="231"/>
      <c r="B172" s="234" t="s">
        <v>72</v>
      </c>
      <c r="C172" s="228">
        <v>0.5</v>
      </c>
      <c r="D172" s="229">
        <v>44000</v>
      </c>
      <c r="E172" s="229">
        <f t="shared" si="9"/>
        <v>22000</v>
      </c>
      <c r="F172" s="232"/>
    </row>
    <row r="173" spans="1:6">
      <c r="A173" s="231"/>
      <c r="B173" s="234" t="s">
        <v>185</v>
      </c>
      <c r="C173" s="228">
        <v>0.3</v>
      </c>
      <c r="D173" s="229">
        <v>61000</v>
      </c>
      <c r="E173" s="229">
        <f t="shared" si="9"/>
        <v>18300</v>
      </c>
      <c r="F173" s="232"/>
    </row>
    <row r="174" spans="1:6">
      <c r="A174" s="231"/>
      <c r="B174" s="234" t="s">
        <v>69</v>
      </c>
      <c r="C174" s="228">
        <v>30</v>
      </c>
      <c r="D174" s="229">
        <v>1000</v>
      </c>
      <c r="E174" s="229">
        <f t="shared" si="9"/>
        <v>30000</v>
      </c>
      <c r="F174" s="232"/>
    </row>
    <row r="175" spans="1:6">
      <c r="A175" s="235"/>
      <c r="B175" s="234" t="s">
        <v>154</v>
      </c>
      <c r="C175" s="228">
        <v>1</v>
      </c>
      <c r="D175" s="229">
        <v>9000</v>
      </c>
      <c r="E175" s="229">
        <f t="shared" si="9"/>
        <v>9000</v>
      </c>
      <c r="F175" s="236"/>
    </row>
    <row r="176" spans="1:6">
      <c r="A176" s="226">
        <v>45971</v>
      </c>
      <c r="B176" s="234" t="s">
        <v>145</v>
      </c>
      <c r="C176" s="228">
        <v>0.1</v>
      </c>
      <c r="D176" s="229">
        <v>110000</v>
      </c>
      <c r="E176" s="229">
        <f t="shared" ref="E176:E199" si="10">SUM(C176*D176)</f>
        <v>11000</v>
      </c>
      <c r="F176" s="240">
        <f>SUM(E176:E197)</f>
        <v>1491500</v>
      </c>
    </row>
    <row r="177" spans="1:6">
      <c r="A177" s="231"/>
      <c r="B177" s="234" t="s">
        <v>9</v>
      </c>
      <c r="C177" s="228">
        <v>0.1</v>
      </c>
      <c r="D177" s="229">
        <v>83000</v>
      </c>
      <c r="E177" s="229">
        <f t="shared" si="10"/>
        <v>8300</v>
      </c>
      <c r="F177" s="241"/>
    </row>
    <row r="178" spans="1:6">
      <c r="A178" s="231"/>
      <c r="B178" s="234" t="s">
        <v>161</v>
      </c>
      <c r="C178" s="228">
        <v>0.1</v>
      </c>
      <c r="D178" s="229">
        <v>72000</v>
      </c>
      <c r="E178" s="229">
        <f t="shared" si="10"/>
        <v>7200</v>
      </c>
      <c r="F178" s="241"/>
    </row>
    <row r="179" spans="1:6">
      <c r="A179" s="231"/>
      <c r="B179" s="234" t="s">
        <v>62</v>
      </c>
      <c r="C179" s="228">
        <v>1.5</v>
      </c>
      <c r="D179" s="229">
        <v>15000</v>
      </c>
      <c r="E179" s="229">
        <f t="shared" si="10"/>
        <v>22500</v>
      </c>
      <c r="F179" s="241"/>
    </row>
    <row r="180" spans="1:6">
      <c r="A180" s="231"/>
      <c r="B180" s="234" t="s">
        <v>113</v>
      </c>
      <c r="C180" s="228">
        <v>0.5</v>
      </c>
      <c r="D180" s="229">
        <v>72000</v>
      </c>
      <c r="E180" s="229">
        <f t="shared" si="10"/>
        <v>36000</v>
      </c>
      <c r="F180" s="241"/>
    </row>
    <row r="181" spans="1:6">
      <c r="A181" s="231"/>
      <c r="B181" s="234" t="s">
        <v>171</v>
      </c>
      <c r="C181" s="228">
        <v>0.5</v>
      </c>
      <c r="D181" s="229">
        <v>83000</v>
      </c>
      <c r="E181" s="229">
        <f t="shared" si="10"/>
        <v>41500</v>
      </c>
      <c r="F181" s="241"/>
    </row>
    <row r="182" spans="1:6">
      <c r="A182" s="231"/>
      <c r="B182" s="234" t="s">
        <v>41</v>
      </c>
      <c r="C182" s="228">
        <v>2</v>
      </c>
      <c r="D182" s="229">
        <v>28000</v>
      </c>
      <c r="E182" s="229">
        <f t="shared" si="10"/>
        <v>56000</v>
      </c>
      <c r="F182" s="241"/>
    </row>
    <row r="183" spans="1:6">
      <c r="A183" s="231"/>
      <c r="B183" s="234" t="s">
        <v>163</v>
      </c>
      <c r="C183" s="228">
        <v>4</v>
      </c>
      <c r="D183" s="229">
        <v>50000</v>
      </c>
      <c r="E183" s="229">
        <f t="shared" si="10"/>
        <v>200000</v>
      </c>
      <c r="F183" s="241"/>
    </row>
    <row r="184" spans="1:6">
      <c r="A184" s="231"/>
      <c r="B184" s="234" t="s">
        <v>162</v>
      </c>
      <c r="C184" s="228">
        <v>3</v>
      </c>
      <c r="D184" s="229">
        <v>25000</v>
      </c>
      <c r="E184" s="229">
        <f t="shared" si="10"/>
        <v>75000</v>
      </c>
      <c r="F184" s="241"/>
    </row>
    <row r="185" spans="1:6">
      <c r="A185" s="231"/>
      <c r="B185" s="234" t="s">
        <v>151</v>
      </c>
      <c r="C185" s="228">
        <v>5</v>
      </c>
      <c r="D185" s="229">
        <v>66000</v>
      </c>
      <c r="E185" s="229">
        <f t="shared" si="10"/>
        <v>330000</v>
      </c>
      <c r="F185" s="241"/>
    </row>
    <row r="186" spans="1:6">
      <c r="A186" s="231"/>
      <c r="B186" s="234" t="s">
        <v>65</v>
      </c>
      <c r="C186" s="228">
        <v>5</v>
      </c>
      <c r="D186" s="229">
        <v>24000</v>
      </c>
      <c r="E186" s="229">
        <f t="shared" si="10"/>
        <v>120000</v>
      </c>
      <c r="F186" s="241"/>
    </row>
    <row r="187" spans="1:6">
      <c r="A187" s="231"/>
      <c r="B187" s="227" t="s">
        <v>186</v>
      </c>
      <c r="C187" s="228">
        <v>5</v>
      </c>
      <c r="D187" s="229">
        <v>20000</v>
      </c>
      <c r="E187" s="229">
        <f t="shared" si="10"/>
        <v>100000</v>
      </c>
      <c r="F187" s="241"/>
    </row>
    <row r="188" spans="1:6">
      <c r="A188" s="231"/>
      <c r="B188" s="227" t="s">
        <v>126</v>
      </c>
      <c r="C188" s="228">
        <v>2</v>
      </c>
      <c r="D188" s="229">
        <v>22000</v>
      </c>
      <c r="E188" s="229">
        <f t="shared" si="10"/>
        <v>44000</v>
      </c>
      <c r="F188" s="241"/>
    </row>
    <row r="189" spans="1:6">
      <c r="A189" s="231"/>
      <c r="B189" s="227" t="s">
        <v>27</v>
      </c>
      <c r="C189" s="228">
        <v>1</v>
      </c>
      <c r="D189" s="229">
        <v>55000</v>
      </c>
      <c r="E189" s="229">
        <f t="shared" si="10"/>
        <v>55000</v>
      </c>
      <c r="F189" s="241"/>
    </row>
    <row r="190" spans="1:6">
      <c r="A190" s="231"/>
      <c r="B190" s="234" t="s">
        <v>43</v>
      </c>
      <c r="C190" s="228">
        <v>2</v>
      </c>
      <c r="D190" s="229">
        <v>39000</v>
      </c>
      <c r="E190" s="229">
        <f t="shared" si="10"/>
        <v>78000</v>
      </c>
      <c r="F190" s="241"/>
    </row>
    <row r="191" spans="1:6">
      <c r="A191" s="231"/>
      <c r="B191" s="234" t="s">
        <v>39</v>
      </c>
      <c r="C191" s="228">
        <v>4</v>
      </c>
      <c r="D191" s="229">
        <v>10000</v>
      </c>
      <c r="E191" s="229">
        <f t="shared" si="10"/>
        <v>40000</v>
      </c>
      <c r="F191" s="241"/>
    </row>
    <row r="192" spans="1:6">
      <c r="A192" s="231"/>
      <c r="B192" s="234" t="s">
        <v>157</v>
      </c>
      <c r="C192" s="228">
        <v>5</v>
      </c>
      <c r="D192" s="229">
        <v>15000</v>
      </c>
      <c r="E192" s="229">
        <f t="shared" si="10"/>
        <v>75000</v>
      </c>
      <c r="F192" s="241"/>
    </row>
    <row r="193" spans="1:6">
      <c r="A193" s="231"/>
      <c r="B193" s="234" t="s">
        <v>187</v>
      </c>
      <c r="C193" s="228">
        <v>2</v>
      </c>
      <c r="D193" s="229">
        <v>50000</v>
      </c>
      <c r="E193" s="229">
        <f t="shared" si="10"/>
        <v>100000</v>
      </c>
      <c r="F193" s="241"/>
    </row>
    <row r="194" spans="1:6">
      <c r="A194" s="231"/>
      <c r="B194" s="234" t="s">
        <v>75</v>
      </c>
      <c r="C194" s="228">
        <v>0.2</v>
      </c>
      <c r="D194" s="229">
        <v>50000</v>
      </c>
      <c r="E194" s="229">
        <f t="shared" si="10"/>
        <v>10000</v>
      </c>
      <c r="F194" s="241"/>
    </row>
    <row r="195" spans="1:6">
      <c r="A195" s="231"/>
      <c r="B195" s="234" t="s">
        <v>146</v>
      </c>
      <c r="C195" s="228">
        <v>0.2</v>
      </c>
      <c r="D195" s="229">
        <v>120000</v>
      </c>
      <c r="E195" s="229">
        <f t="shared" si="10"/>
        <v>24000</v>
      </c>
      <c r="F195" s="241"/>
    </row>
    <row r="196" spans="1:6">
      <c r="A196" s="231"/>
      <c r="B196" s="234" t="s">
        <v>158</v>
      </c>
      <c r="C196" s="228">
        <v>0.5</v>
      </c>
      <c r="D196" s="229">
        <v>80000</v>
      </c>
      <c r="E196" s="229">
        <f t="shared" si="10"/>
        <v>40000</v>
      </c>
      <c r="F196" s="241"/>
    </row>
    <row r="197" spans="1:6">
      <c r="A197" s="235"/>
      <c r="B197" s="234" t="s">
        <v>105</v>
      </c>
      <c r="C197" s="228">
        <v>0.3</v>
      </c>
      <c r="D197" s="229">
        <v>60000</v>
      </c>
      <c r="E197" s="229">
        <f t="shared" si="10"/>
        <v>18000</v>
      </c>
      <c r="F197" s="242"/>
    </row>
    <row r="198" spans="1:6">
      <c r="A198" s="226">
        <v>45971</v>
      </c>
      <c r="B198" s="234" t="s">
        <v>188</v>
      </c>
      <c r="C198" s="228">
        <v>1</v>
      </c>
      <c r="D198" s="229">
        <v>60000</v>
      </c>
      <c r="E198" s="229">
        <f t="shared" si="10"/>
        <v>60000</v>
      </c>
      <c r="F198" s="230">
        <f>SUM(E198:E199)</f>
        <v>120000</v>
      </c>
    </row>
    <row r="199" spans="1:6">
      <c r="A199" s="235"/>
      <c r="B199" s="234" t="s">
        <v>34</v>
      </c>
      <c r="C199" s="228">
        <v>2</v>
      </c>
      <c r="D199" s="229">
        <v>30000</v>
      </c>
      <c r="E199" s="229">
        <f t="shared" si="10"/>
        <v>60000</v>
      </c>
      <c r="F199" s="236"/>
    </row>
    <row r="200" spans="1:6">
      <c r="A200" s="226">
        <v>45972</v>
      </c>
      <c r="B200" s="234" t="s">
        <v>126</v>
      </c>
      <c r="C200" s="228">
        <v>4.5</v>
      </c>
      <c r="D200" s="229">
        <v>22000</v>
      </c>
      <c r="E200" s="229">
        <f t="shared" ref="E200:E221" si="11">SUM(C200*D200)</f>
        <v>99000</v>
      </c>
      <c r="F200" s="230">
        <f>SUM(E200:E221)</f>
        <v>2101900</v>
      </c>
    </row>
    <row r="201" spans="1:6">
      <c r="A201" s="231"/>
      <c r="B201" s="234" t="s">
        <v>149</v>
      </c>
      <c r="C201" s="228">
        <v>2</v>
      </c>
      <c r="D201" s="229">
        <v>25000</v>
      </c>
      <c r="E201" s="229">
        <f t="shared" si="11"/>
        <v>50000</v>
      </c>
      <c r="F201" s="232"/>
    </row>
    <row r="202" spans="1:7">
      <c r="A202" s="231"/>
      <c r="B202" s="234" t="s">
        <v>20</v>
      </c>
      <c r="C202" s="228">
        <v>1</v>
      </c>
      <c r="D202" s="229">
        <v>480000</v>
      </c>
      <c r="E202" s="229">
        <f t="shared" si="11"/>
        <v>480000</v>
      </c>
      <c r="F202" s="232"/>
      <c r="G202" s="233"/>
    </row>
    <row r="203" spans="1:6">
      <c r="A203" s="231"/>
      <c r="B203" s="234" t="s">
        <v>151</v>
      </c>
      <c r="C203" s="228">
        <v>3</v>
      </c>
      <c r="D203" s="229">
        <v>66000</v>
      </c>
      <c r="E203" s="229">
        <f t="shared" si="11"/>
        <v>198000</v>
      </c>
      <c r="F203" s="232"/>
    </row>
    <row r="204" spans="1:6">
      <c r="A204" s="231"/>
      <c r="B204" s="234" t="s">
        <v>65</v>
      </c>
      <c r="C204" s="228">
        <v>10</v>
      </c>
      <c r="D204" s="229">
        <v>24000</v>
      </c>
      <c r="E204" s="229">
        <f t="shared" si="11"/>
        <v>240000</v>
      </c>
      <c r="F204" s="232"/>
    </row>
    <row r="205" spans="1:6">
      <c r="A205" s="231"/>
      <c r="B205" s="234" t="s">
        <v>11</v>
      </c>
      <c r="C205" s="228">
        <v>2</v>
      </c>
      <c r="D205" s="229">
        <v>120000</v>
      </c>
      <c r="E205" s="229">
        <f t="shared" si="11"/>
        <v>240000</v>
      </c>
      <c r="F205" s="232"/>
    </row>
    <row r="206" spans="1:6">
      <c r="A206" s="231"/>
      <c r="B206" s="234" t="s">
        <v>32</v>
      </c>
      <c r="C206" s="228">
        <v>2</v>
      </c>
      <c r="D206" s="229">
        <v>125000</v>
      </c>
      <c r="E206" s="229">
        <f t="shared" si="11"/>
        <v>250000</v>
      </c>
      <c r="F206" s="232"/>
    </row>
    <row r="207" spans="1:6">
      <c r="A207" s="231"/>
      <c r="B207" s="234" t="s">
        <v>108</v>
      </c>
      <c r="C207" s="228">
        <v>0.3</v>
      </c>
      <c r="D207" s="229">
        <v>61000</v>
      </c>
      <c r="E207" s="229">
        <f t="shared" si="11"/>
        <v>18300</v>
      </c>
      <c r="F207" s="232"/>
    </row>
    <row r="208" spans="1:6">
      <c r="A208" s="231"/>
      <c r="B208" s="234" t="s">
        <v>168</v>
      </c>
      <c r="C208" s="228">
        <v>0.5</v>
      </c>
      <c r="D208" s="229">
        <v>50000</v>
      </c>
      <c r="E208" s="229">
        <f t="shared" si="11"/>
        <v>25000</v>
      </c>
      <c r="F208" s="232"/>
    </row>
    <row r="209" spans="1:6">
      <c r="A209" s="231"/>
      <c r="B209" s="234" t="s">
        <v>189</v>
      </c>
      <c r="C209" s="228">
        <v>0.05</v>
      </c>
      <c r="D209" s="229">
        <v>132000</v>
      </c>
      <c r="E209" s="229">
        <f t="shared" si="11"/>
        <v>6600</v>
      </c>
      <c r="F209" s="232"/>
    </row>
    <row r="210" spans="1:6">
      <c r="A210" s="231"/>
      <c r="B210" s="234" t="s">
        <v>153</v>
      </c>
      <c r="C210" s="228">
        <v>0.1</v>
      </c>
      <c r="D210" s="229">
        <v>33000</v>
      </c>
      <c r="E210" s="229">
        <f t="shared" si="11"/>
        <v>3300</v>
      </c>
      <c r="F210" s="232"/>
    </row>
    <row r="211" spans="1:6">
      <c r="A211" s="231"/>
      <c r="B211" s="234" t="s">
        <v>9</v>
      </c>
      <c r="C211" s="228">
        <v>0.1</v>
      </c>
      <c r="D211" s="229">
        <v>83000</v>
      </c>
      <c r="E211" s="229">
        <f t="shared" si="11"/>
        <v>8300</v>
      </c>
      <c r="F211" s="232"/>
    </row>
    <row r="212" spans="1:6">
      <c r="A212" s="231"/>
      <c r="B212" s="234" t="s">
        <v>33</v>
      </c>
      <c r="C212" s="228">
        <v>1</v>
      </c>
      <c r="D212" s="229">
        <v>50000</v>
      </c>
      <c r="E212" s="229">
        <f t="shared" si="11"/>
        <v>50000</v>
      </c>
      <c r="F212" s="232"/>
    </row>
    <row r="213" spans="1:6">
      <c r="A213" s="231"/>
      <c r="B213" s="234" t="s">
        <v>62</v>
      </c>
      <c r="C213" s="228">
        <v>1</v>
      </c>
      <c r="D213" s="229">
        <v>17000</v>
      </c>
      <c r="E213" s="229">
        <f t="shared" si="11"/>
        <v>17000</v>
      </c>
      <c r="F213" s="232"/>
    </row>
    <row r="214" spans="1:6">
      <c r="A214" s="231"/>
      <c r="B214" s="234" t="s">
        <v>157</v>
      </c>
      <c r="C214" s="228">
        <v>11.8</v>
      </c>
      <c r="D214" s="229">
        <v>15000</v>
      </c>
      <c r="E214" s="229">
        <f t="shared" si="11"/>
        <v>177000</v>
      </c>
      <c r="F214" s="232"/>
    </row>
    <row r="215" spans="1:6">
      <c r="A215" s="231"/>
      <c r="B215" s="234" t="s">
        <v>39</v>
      </c>
      <c r="C215" s="228">
        <v>2</v>
      </c>
      <c r="D215" s="229">
        <v>10000</v>
      </c>
      <c r="E215" s="229">
        <f t="shared" si="11"/>
        <v>20000</v>
      </c>
      <c r="F215" s="232"/>
    </row>
    <row r="216" spans="1:6">
      <c r="A216" s="231"/>
      <c r="B216" s="234" t="s">
        <v>30</v>
      </c>
      <c r="C216" s="228">
        <v>0.1</v>
      </c>
      <c r="D216" s="229">
        <v>88000</v>
      </c>
      <c r="E216" s="229">
        <f t="shared" si="11"/>
        <v>8800</v>
      </c>
      <c r="F216" s="232"/>
    </row>
    <row r="217" spans="1:6">
      <c r="A217" s="231"/>
      <c r="B217" s="234" t="s">
        <v>92</v>
      </c>
      <c r="C217" s="228">
        <v>1</v>
      </c>
      <c r="D217" s="229">
        <v>39000</v>
      </c>
      <c r="E217" s="229">
        <f t="shared" si="11"/>
        <v>39000</v>
      </c>
      <c r="F217" s="232"/>
    </row>
    <row r="218" spans="1:6">
      <c r="A218" s="231"/>
      <c r="B218" s="234" t="s">
        <v>156</v>
      </c>
      <c r="C218" s="228">
        <v>1</v>
      </c>
      <c r="D218" s="229">
        <v>50000</v>
      </c>
      <c r="E218" s="229">
        <f t="shared" si="11"/>
        <v>50000</v>
      </c>
      <c r="F218" s="232"/>
    </row>
    <row r="219" spans="1:6">
      <c r="A219" s="231"/>
      <c r="B219" s="234" t="s">
        <v>158</v>
      </c>
      <c r="C219" s="228">
        <v>0.5</v>
      </c>
      <c r="D219" s="229">
        <v>80000</v>
      </c>
      <c r="E219" s="229">
        <f t="shared" si="11"/>
        <v>40000</v>
      </c>
      <c r="F219" s="232"/>
    </row>
    <row r="220" spans="1:6">
      <c r="A220" s="231"/>
      <c r="B220" s="234" t="s">
        <v>106</v>
      </c>
      <c r="C220" s="228">
        <v>0.3</v>
      </c>
      <c r="D220" s="229">
        <v>72000</v>
      </c>
      <c r="E220" s="229">
        <f t="shared" si="11"/>
        <v>21600</v>
      </c>
      <c r="F220" s="232"/>
    </row>
    <row r="221" spans="1:6">
      <c r="A221" s="235"/>
      <c r="B221" s="234" t="s">
        <v>72</v>
      </c>
      <c r="C221" s="228">
        <v>1</v>
      </c>
      <c r="D221" s="229">
        <v>60000</v>
      </c>
      <c r="E221" s="229">
        <f t="shared" si="11"/>
        <v>60000</v>
      </c>
      <c r="F221" s="236"/>
    </row>
    <row r="222" spans="1:6">
      <c r="A222" s="226">
        <v>45972</v>
      </c>
      <c r="B222" s="234" t="s">
        <v>114</v>
      </c>
      <c r="C222" s="228">
        <v>0.3</v>
      </c>
      <c r="D222" s="229">
        <v>94000</v>
      </c>
      <c r="E222" s="229">
        <f t="shared" ref="E222:E227" si="12">SUM(C222*D222)</f>
        <v>28200</v>
      </c>
      <c r="F222" s="230">
        <f>SUM(E222:E227)</f>
        <v>181600</v>
      </c>
    </row>
    <row r="223" spans="1:6">
      <c r="A223" s="231"/>
      <c r="B223" s="234" t="s">
        <v>41</v>
      </c>
      <c r="C223" s="228">
        <v>1</v>
      </c>
      <c r="D223" s="229">
        <v>28000</v>
      </c>
      <c r="E223" s="229">
        <f t="shared" si="12"/>
        <v>28000</v>
      </c>
      <c r="F223" s="232"/>
    </row>
    <row r="224" spans="1:6">
      <c r="A224" s="231"/>
      <c r="B224" s="234" t="s">
        <v>70</v>
      </c>
      <c r="C224" s="228">
        <v>0.4</v>
      </c>
      <c r="D224" s="229">
        <v>50000</v>
      </c>
      <c r="E224" s="229">
        <f t="shared" si="12"/>
        <v>20000</v>
      </c>
      <c r="F224" s="232"/>
    </row>
    <row r="225" spans="1:6">
      <c r="A225" s="231"/>
      <c r="B225" s="234" t="s">
        <v>71</v>
      </c>
      <c r="C225" s="228">
        <v>0.4</v>
      </c>
      <c r="D225" s="229">
        <v>61000</v>
      </c>
      <c r="E225" s="229">
        <f t="shared" si="12"/>
        <v>24400</v>
      </c>
      <c r="F225" s="232"/>
    </row>
    <row r="226" spans="1:6">
      <c r="A226" s="231"/>
      <c r="B226" s="234" t="s">
        <v>79</v>
      </c>
      <c r="C226" s="228">
        <v>3</v>
      </c>
      <c r="D226" s="229">
        <v>20000</v>
      </c>
      <c r="E226" s="229">
        <f t="shared" si="12"/>
        <v>60000</v>
      </c>
      <c r="F226" s="232"/>
    </row>
    <row r="227" spans="1:6">
      <c r="A227" s="235"/>
      <c r="B227" s="234" t="s">
        <v>190</v>
      </c>
      <c r="C227" s="228">
        <v>3</v>
      </c>
      <c r="D227" s="229">
        <v>7000</v>
      </c>
      <c r="E227" s="229">
        <f t="shared" si="12"/>
        <v>21000</v>
      </c>
      <c r="F227" s="236"/>
    </row>
    <row r="228" spans="1:6">
      <c r="A228" s="226">
        <v>45973</v>
      </c>
      <c r="B228" s="234" t="s">
        <v>154</v>
      </c>
      <c r="C228" s="228">
        <v>1</v>
      </c>
      <c r="D228" s="229">
        <v>9000</v>
      </c>
      <c r="E228" s="229">
        <f t="shared" ref="E228:E249" si="13">SUM(C228*D228)</f>
        <v>9000</v>
      </c>
      <c r="F228" s="230">
        <f>SUM(E228:E248)</f>
        <v>927040</v>
      </c>
    </row>
    <row r="229" spans="1:6">
      <c r="A229" s="231"/>
      <c r="B229" s="234" t="s">
        <v>62</v>
      </c>
      <c r="C229" s="228">
        <v>1</v>
      </c>
      <c r="D229" s="229">
        <v>17000</v>
      </c>
      <c r="E229" s="229">
        <f t="shared" si="13"/>
        <v>17000</v>
      </c>
      <c r="F229" s="232"/>
    </row>
    <row r="230" spans="1:6">
      <c r="A230" s="231"/>
      <c r="B230" s="234" t="s">
        <v>113</v>
      </c>
      <c r="C230" s="228">
        <v>0.5</v>
      </c>
      <c r="D230" s="229">
        <v>72000</v>
      </c>
      <c r="E230" s="229">
        <f t="shared" si="13"/>
        <v>36000</v>
      </c>
      <c r="F230" s="232"/>
    </row>
    <row r="231" spans="1:6">
      <c r="A231" s="231"/>
      <c r="B231" s="234" t="s">
        <v>191</v>
      </c>
      <c r="C231" s="228">
        <v>0.2</v>
      </c>
      <c r="D231" s="229">
        <v>44000</v>
      </c>
      <c r="E231" s="229">
        <f t="shared" si="13"/>
        <v>8800</v>
      </c>
      <c r="F231" s="232"/>
    </row>
    <row r="232" spans="1:6">
      <c r="A232" s="231"/>
      <c r="B232" s="234" t="s">
        <v>64</v>
      </c>
      <c r="C232" s="228">
        <v>0.3</v>
      </c>
      <c r="D232" s="229">
        <v>72000</v>
      </c>
      <c r="E232" s="229">
        <f t="shared" si="13"/>
        <v>21600</v>
      </c>
      <c r="F232" s="232"/>
    </row>
    <row r="233" spans="1:6">
      <c r="A233" s="231"/>
      <c r="B233" s="234" t="s">
        <v>109</v>
      </c>
      <c r="C233" s="228">
        <v>0.2</v>
      </c>
      <c r="D233" s="229">
        <v>55000</v>
      </c>
      <c r="E233" s="229">
        <f t="shared" si="13"/>
        <v>11000</v>
      </c>
      <c r="F233" s="232"/>
    </row>
    <row r="234" spans="1:6">
      <c r="A234" s="231"/>
      <c r="B234" s="234" t="s">
        <v>9</v>
      </c>
      <c r="C234" s="245">
        <v>0.1</v>
      </c>
      <c r="D234" s="229">
        <v>83000</v>
      </c>
      <c r="E234" s="229">
        <f t="shared" si="13"/>
        <v>8300</v>
      </c>
      <c r="F234" s="232"/>
    </row>
    <row r="235" spans="1:6">
      <c r="A235" s="231"/>
      <c r="B235" s="234" t="s">
        <v>111</v>
      </c>
      <c r="C235" s="245">
        <v>5</v>
      </c>
      <c r="D235" s="229">
        <v>66000</v>
      </c>
      <c r="E235" s="229">
        <f t="shared" si="13"/>
        <v>330000</v>
      </c>
      <c r="F235" s="232"/>
    </row>
    <row r="236" spans="1:6">
      <c r="A236" s="231"/>
      <c r="B236" s="234" t="s">
        <v>65</v>
      </c>
      <c r="C236" s="245">
        <v>5</v>
      </c>
      <c r="D236" s="229">
        <v>24000</v>
      </c>
      <c r="E236" s="229">
        <f t="shared" si="13"/>
        <v>120000</v>
      </c>
      <c r="F236" s="232"/>
    </row>
    <row r="237" spans="1:6">
      <c r="A237" s="231"/>
      <c r="B237" s="234" t="s">
        <v>192</v>
      </c>
      <c r="C237" s="245">
        <v>2</v>
      </c>
      <c r="D237" s="229">
        <v>45000</v>
      </c>
      <c r="E237" s="229">
        <f t="shared" si="13"/>
        <v>90000</v>
      </c>
      <c r="F237" s="232"/>
    </row>
    <row r="238" spans="1:6">
      <c r="A238" s="231"/>
      <c r="B238" s="234" t="s">
        <v>43</v>
      </c>
      <c r="C238" s="245">
        <v>1</v>
      </c>
      <c r="D238" s="229">
        <v>39000</v>
      </c>
      <c r="E238" s="229">
        <f t="shared" si="13"/>
        <v>39000</v>
      </c>
      <c r="F238" s="232"/>
    </row>
    <row r="239" spans="1:6">
      <c r="A239" s="231"/>
      <c r="B239" s="234" t="s">
        <v>156</v>
      </c>
      <c r="C239" s="245">
        <v>1</v>
      </c>
      <c r="D239" s="229">
        <v>50000</v>
      </c>
      <c r="E239" s="229">
        <f t="shared" si="13"/>
        <v>50000</v>
      </c>
      <c r="F239" s="232"/>
    </row>
    <row r="240" spans="1:6">
      <c r="A240" s="231"/>
      <c r="B240" s="234" t="s">
        <v>155</v>
      </c>
      <c r="C240" s="245">
        <v>1</v>
      </c>
      <c r="D240" s="229">
        <v>30000</v>
      </c>
      <c r="E240" s="229">
        <f t="shared" si="13"/>
        <v>30000</v>
      </c>
      <c r="F240" s="232"/>
    </row>
    <row r="241" spans="1:6">
      <c r="A241" s="231"/>
      <c r="B241" s="234" t="s">
        <v>92</v>
      </c>
      <c r="C241" s="245">
        <v>1</v>
      </c>
      <c r="D241" s="229">
        <v>39000</v>
      </c>
      <c r="E241" s="229">
        <f t="shared" si="13"/>
        <v>39000</v>
      </c>
      <c r="F241" s="232"/>
    </row>
    <row r="242" spans="1:6">
      <c r="A242" s="231"/>
      <c r="B242" s="234" t="s">
        <v>69</v>
      </c>
      <c r="C242" s="245">
        <v>30</v>
      </c>
      <c r="D242" s="229">
        <v>1000</v>
      </c>
      <c r="E242" s="229">
        <f t="shared" si="13"/>
        <v>30000</v>
      </c>
      <c r="F242" s="232"/>
    </row>
    <row r="243" spans="1:6">
      <c r="A243" s="231"/>
      <c r="B243" s="234" t="s">
        <v>105</v>
      </c>
      <c r="C243" s="245">
        <v>0.4</v>
      </c>
      <c r="D243" s="229">
        <v>70000</v>
      </c>
      <c r="E243" s="229">
        <f t="shared" si="13"/>
        <v>28000</v>
      </c>
      <c r="F243" s="232"/>
    </row>
    <row r="244" spans="1:6">
      <c r="A244" s="231"/>
      <c r="B244" s="234" t="s">
        <v>70</v>
      </c>
      <c r="C244" s="245">
        <v>0.3</v>
      </c>
      <c r="D244" s="229">
        <v>50000</v>
      </c>
      <c r="E244" s="229">
        <f t="shared" si="13"/>
        <v>15000</v>
      </c>
      <c r="F244" s="232"/>
    </row>
    <row r="245" spans="1:6">
      <c r="A245" s="231"/>
      <c r="B245" s="234" t="s">
        <v>71</v>
      </c>
      <c r="C245" s="245">
        <v>0.3</v>
      </c>
      <c r="D245" s="229">
        <v>61000</v>
      </c>
      <c r="E245" s="229">
        <f t="shared" si="13"/>
        <v>18300</v>
      </c>
      <c r="F245" s="232"/>
    </row>
    <row r="246" spans="1:6">
      <c r="A246" s="231"/>
      <c r="B246" s="234" t="s">
        <v>30</v>
      </c>
      <c r="C246" s="245">
        <v>0.1</v>
      </c>
      <c r="D246" s="229">
        <v>88000</v>
      </c>
      <c r="E246" s="229">
        <f t="shared" si="13"/>
        <v>8800</v>
      </c>
      <c r="F246" s="232"/>
    </row>
    <row r="247" spans="1:6">
      <c r="A247" s="231"/>
      <c r="B247" s="234" t="s">
        <v>172</v>
      </c>
      <c r="C247" s="245">
        <v>0.07</v>
      </c>
      <c r="D247" s="229">
        <v>72000</v>
      </c>
      <c r="E247" s="229">
        <f t="shared" si="13"/>
        <v>5040</v>
      </c>
      <c r="F247" s="232"/>
    </row>
    <row r="248" spans="1:6">
      <c r="A248" s="235"/>
      <c r="B248" s="234" t="s">
        <v>108</v>
      </c>
      <c r="C248" s="245">
        <v>0.2</v>
      </c>
      <c r="D248" s="229">
        <v>61000</v>
      </c>
      <c r="E248" s="229">
        <f t="shared" si="13"/>
        <v>12200</v>
      </c>
      <c r="F248" s="236"/>
    </row>
    <row r="249" spans="1:6">
      <c r="A249" s="243">
        <v>45973</v>
      </c>
      <c r="B249" s="234" t="s">
        <v>47</v>
      </c>
      <c r="C249" s="245">
        <v>0.6</v>
      </c>
      <c r="D249" s="229">
        <v>60000</v>
      </c>
      <c r="E249" s="229">
        <f t="shared" si="13"/>
        <v>36000</v>
      </c>
      <c r="F249" s="244">
        <f>SUM(E249)</f>
        <v>36000</v>
      </c>
    </row>
    <row r="250" spans="1:6">
      <c r="A250" s="226">
        <v>45974</v>
      </c>
      <c r="B250" s="234" t="s">
        <v>124</v>
      </c>
      <c r="C250" s="245">
        <v>1</v>
      </c>
      <c r="D250" s="229">
        <v>40000</v>
      </c>
      <c r="E250" s="229">
        <f t="shared" ref="E250:E269" si="14">SUM(C250*D250)</f>
        <v>40000</v>
      </c>
      <c r="F250" s="230">
        <f>SUM(E250:E269)</f>
        <v>1521100</v>
      </c>
    </row>
    <row r="251" spans="1:6">
      <c r="A251" s="231"/>
      <c r="B251" s="234" t="s">
        <v>179</v>
      </c>
      <c r="C251" s="245">
        <v>2</v>
      </c>
      <c r="D251" s="229">
        <v>30000</v>
      </c>
      <c r="E251" s="229">
        <f t="shared" si="14"/>
        <v>60000</v>
      </c>
      <c r="F251" s="232"/>
    </row>
    <row r="252" spans="1:6">
      <c r="A252" s="231"/>
      <c r="B252" s="234" t="s">
        <v>175</v>
      </c>
      <c r="C252" s="245">
        <v>0.5</v>
      </c>
      <c r="D252" s="229">
        <v>200000</v>
      </c>
      <c r="E252" s="229">
        <f t="shared" si="14"/>
        <v>100000</v>
      </c>
      <c r="F252" s="232"/>
    </row>
    <row r="253" spans="1:6">
      <c r="A253" s="231"/>
      <c r="B253" s="234" t="s">
        <v>193</v>
      </c>
      <c r="C253" s="245">
        <v>0.3</v>
      </c>
      <c r="D253" s="229">
        <v>200000</v>
      </c>
      <c r="E253" s="229">
        <f t="shared" si="14"/>
        <v>60000</v>
      </c>
      <c r="F253" s="232"/>
    </row>
    <row r="254" spans="1:6">
      <c r="A254" s="231"/>
      <c r="B254" s="234" t="s">
        <v>101</v>
      </c>
      <c r="C254" s="245">
        <v>1</v>
      </c>
      <c r="D254" s="229">
        <v>45000</v>
      </c>
      <c r="E254" s="229">
        <f t="shared" si="14"/>
        <v>45000</v>
      </c>
      <c r="F254" s="232"/>
    </row>
    <row r="255" spans="1:6">
      <c r="A255" s="231"/>
      <c r="B255" s="234" t="s">
        <v>67</v>
      </c>
      <c r="C255" s="245">
        <v>1</v>
      </c>
      <c r="D255" s="229">
        <v>220000</v>
      </c>
      <c r="E255" s="229">
        <f t="shared" si="14"/>
        <v>220000</v>
      </c>
      <c r="F255" s="232"/>
    </row>
    <row r="256" spans="1:6">
      <c r="A256" s="231"/>
      <c r="B256" s="234" t="s">
        <v>11</v>
      </c>
      <c r="C256" s="228">
        <v>3</v>
      </c>
      <c r="D256" s="229">
        <v>110000</v>
      </c>
      <c r="E256" s="229">
        <f t="shared" si="14"/>
        <v>330000</v>
      </c>
      <c r="F256" s="232"/>
    </row>
    <row r="257" spans="1:6">
      <c r="A257" s="231"/>
      <c r="B257" s="234" t="s">
        <v>12</v>
      </c>
      <c r="C257" s="228">
        <v>2</v>
      </c>
      <c r="D257" s="229">
        <v>45000</v>
      </c>
      <c r="E257" s="229">
        <f t="shared" si="14"/>
        <v>90000</v>
      </c>
      <c r="F257" s="232"/>
    </row>
    <row r="258" spans="1:6">
      <c r="A258" s="231"/>
      <c r="B258" s="234" t="s">
        <v>109</v>
      </c>
      <c r="C258" s="228">
        <v>0.2</v>
      </c>
      <c r="D258" s="229">
        <v>55000</v>
      </c>
      <c r="E258" s="229">
        <f t="shared" si="14"/>
        <v>11000</v>
      </c>
      <c r="F258" s="232"/>
    </row>
    <row r="259" spans="1:6">
      <c r="A259" s="231"/>
      <c r="B259" s="234" t="s">
        <v>29</v>
      </c>
      <c r="C259" s="228">
        <v>0.1</v>
      </c>
      <c r="D259" s="229">
        <v>300000</v>
      </c>
      <c r="E259" s="229">
        <f t="shared" si="14"/>
        <v>30000</v>
      </c>
      <c r="F259" s="232"/>
    </row>
    <row r="260" spans="1:6">
      <c r="A260" s="231"/>
      <c r="B260" s="234" t="s">
        <v>28</v>
      </c>
      <c r="C260" s="228">
        <v>0.1</v>
      </c>
      <c r="D260" s="229">
        <v>165000</v>
      </c>
      <c r="E260" s="229">
        <f t="shared" si="14"/>
        <v>16500</v>
      </c>
      <c r="F260" s="232"/>
    </row>
    <row r="261" spans="1:6">
      <c r="A261" s="231"/>
      <c r="B261" s="234" t="s">
        <v>153</v>
      </c>
      <c r="C261" s="228">
        <v>0.2</v>
      </c>
      <c r="D261" s="229">
        <v>33000</v>
      </c>
      <c r="E261" s="229">
        <f t="shared" si="14"/>
        <v>6600</v>
      </c>
      <c r="F261" s="232"/>
    </row>
    <row r="262" spans="1:6">
      <c r="A262" s="231"/>
      <c r="B262" s="234" t="s">
        <v>9</v>
      </c>
      <c r="C262" s="228">
        <v>0.1</v>
      </c>
      <c r="D262" s="229">
        <v>83000</v>
      </c>
      <c r="E262" s="229">
        <f t="shared" si="14"/>
        <v>8300</v>
      </c>
      <c r="F262" s="232"/>
    </row>
    <row r="263" spans="1:6">
      <c r="A263" s="231"/>
      <c r="B263" s="234" t="s">
        <v>145</v>
      </c>
      <c r="C263" s="228">
        <v>0.07</v>
      </c>
      <c r="D263" s="229">
        <v>110000</v>
      </c>
      <c r="E263" s="229">
        <f t="shared" si="14"/>
        <v>7700</v>
      </c>
      <c r="F263" s="232"/>
    </row>
    <row r="264" spans="1:6">
      <c r="A264" s="231"/>
      <c r="B264" s="234" t="s">
        <v>63</v>
      </c>
      <c r="C264" s="228">
        <v>1</v>
      </c>
      <c r="D264" s="229">
        <v>31000</v>
      </c>
      <c r="E264" s="229">
        <f t="shared" si="14"/>
        <v>31000</v>
      </c>
      <c r="F264" s="232"/>
    </row>
    <row r="265" spans="1:6">
      <c r="A265" s="231"/>
      <c r="B265" s="234" t="s">
        <v>62</v>
      </c>
      <c r="C265" s="228">
        <v>1</v>
      </c>
      <c r="D265" s="229">
        <v>17000</v>
      </c>
      <c r="E265" s="229">
        <f t="shared" si="14"/>
        <v>17000</v>
      </c>
      <c r="F265" s="232"/>
    </row>
    <row r="266" spans="1:6">
      <c r="A266" s="231"/>
      <c r="B266" s="234" t="s">
        <v>41</v>
      </c>
      <c r="C266" s="228">
        <v>1</v>
      </c>
      <c r="D266" s="229">
        <v>28000</v>
      </c>
      <c r="E266" s="229">
        <f t="shared" si="14"/>
        <v>28000</v>
      </c>
      <c r="F266" s="232"/>
    </row>
    <row r="267" spans="1:6">
      <c r="A267" s="231"/>
      <c r="B267" s="234" t="s">
        <v>26</v>
      </c>
      <c r="C267" s="228">
        <v>2</v>
      </c>
      <c r="D267" s="229">
        <v>65000</v>
      </c>
      <c r="E267" s="229">
        <f t="shared" si="14"/>
        <v>130000</v>
      </c>
      <c r="F267" s="232"/>
    </row>
    <row r="268" spans="1:6">
      <c r="A268" s="231"/>
      <c r="B268" s="234" t="s">
        <v>49</v>
      </c>
      <c r="C268" s="228">
        <v>1</v>
      </c>
      <c r="D268" s="229">
        <v>240000</v>
      </c>
      <c r="E268" s="229">
        <f t="shared" si="14"/>
        <v>240000</v>
      </c>
      <c r="F268" s="232"/>
    </row>
    <row r="269" spans="1:6">
      <c r="A269" s="235"/>
      <c r="B269" s="234" t="s">
        <v>68</v>
      </c>
      <c r="C269" s="228">
        <v>2</v>
      </c>
      <c r="D269" s="229">
        <v>25000</v>
      </c>
      <c r="E269" s="229">
        <f t="shared" si="14"/>
        <v>50000</v>
      </c>
      <c r="F269" s="236"/>
    </row>
    <row r="270" spans="1:6">
      <c r="A270" s="226">
        <v>45974</v>
      </c>
      <c r="B270" s="234" t="s">
        <v>40</v>
      </c>
      <c r="C270" s="228">
        <v>2.6</v>
      </c>
      <c r="D270" s="229">
        <v>22000</v>
      </c>
      <c r="E270" s="229">
        <f t="shared" ref="E270:E281" si="15">SUM(C270*D270)</f>
        <v>57200</v>
      </c>
      <c r="F270" s="230">
        <f>SUM(E270:E280)</f>
        <v>579600</v>
      </c>
    </row>
    <row r="271" spans="1:6">
      <c r="A271" s="231"/>
      <c r="B271" s="234" t="s">
        <v>43</v>
      </c>
      <c r="C271" s="228">
        <v>2</v>
      </c>
      <c r="D271" s="229">
        <v>39000</v>
      </c>
      <c r="E271" s="229">
        <f t="shared" si="15"/>
        <v>78000</v>
      </c>
      <c r="F271" s="232"/>
    </row>
    <row r="272" spans="1:6">
      <c r="A272" s="231"/>
      <c r="B272" s="234" t="s">
        <v>47</v>
      </c>
      <c r="C272" s="228">
        <v>1</v>
      </c>
      <c r="D272" s="229">
        <v>60000</v>
      </c>
      <c r="E272" s="229">
        <f t="shared" si="15"/>
        <v>60000</v>
      </c>
      <c r="F272" s="232"/>
    </row>
    <row r="273" spans="1:6">
      <c r="A273" s="231"/>
      <c r="B273" s="234" t="s">
        <v>27</v>
      </c>
      <c r="C273" s="228">
        <v>1</v>
      </c>
      <c r="D273" s="229">
        <v>55000</v>
      </c>
      <c r="E273" s="229">
        <f t="shared" si="15"/>
        <v>55000</v>
      </c>
      <c r="F273" s="232"/>
    </row>
    <row r="274" spans="1:6">
      <c r="A274" s="231"/>
      <c r="B274" s="234" t="s">
        <v>92</v>
      </c>
      <c r="C274" s="228">
        <v>1</v>
      </c>
      <c r="D274" s="229">
        <v>39000</v>
      </c>
      <c r="E274" s="229">
        <f t="shared" si="15"/>
        <v>39000</v>
      </c>
      <c r="F274" s="232"/>
    </row>
    <row r="275" spans="1:6">
      <c r="A275" s="231"/>
      <c r="B275" s="234" t="s">
        <v>194</v>
      </c>
      <c r="C275" s="228">
        <v>1</v>
      </c>
      <c r="D275" s="229">
        <v>80000</v>
      </c>
      <c r="E275" s="229">
        <f t="shared" si="15"/>
        <v>80000</v>
      </c>
      <c r="F275" s="232"/>
    </row>
    <row r="276" spans="1:6">
      <c r="A276" s="231"/>
      <c r="B276" s="234" t="s">
        <v>70</v>
      </c>
      <c r="C276" s="228">
        <v>0.4</v>
      </c>
      <c r="D276" s="229">
        <v>50000</v>
      </c>
      <c r="E276" s="229">
        <f t="shared" si="15"/>
        <v>20000</v>
      </c>
      <c r="F276" s="232"/>
    </row>
    <row r="277" spans="1:6">
      <c r="A277" s="231"/>
      <c r="B277" s="234" t="s">
        <v>71</v>
      </c>
      <c r="C277" s="228">
        <v>0.4</v>
      </c>
      <c r="D277" s="229">
        <v>61000</v>
      </c>
      <c r="E277" s="229">
        <f t="shared" si="15"/>
        <v>24400</v>
      </c>
      <c r="F277" s="232"/>
    </row>
    <row r="278" spans="1:6">
      <c r="A278" s="231"/>
      <c r="B278" s="234" t="s">
        <v>146</v>
      </c>
      <c r="C278" s="228">
        <v>0.3</v>
      </c>
      <c r="D278" s="229">
        <v>120000</v>
      </c>
      <c r="E278" s="229">
        <f t="shared" si="15"/>
        <v>36000</v>
      </c>
      <c r="F278" s="232"/>
    </row>
    <row r="279" spans="1:6">
      <c r="A279" s="231"/>
      <c r="B279" s="234" t="s">
        <v>158</v>
      </c>
      <c r="C279" s="228">
        <v>1</v>
      </c>
      <c r="D279" s="229">
        <v>70000</v>
      </c>
      <c r="E279" s="229">
        <f t="shared" si="15"/>
        <v>70000</v>
      </c>
      <c r="F279" s="232"/>
    </row>
    <row r="280" spans="1:6">
      <c r="A280" s="235"/>
      <c r="B280" s="234" t="s">
        <v>79</v>
      </c>
      <c r="C280" s="228">
        <v>3</v>
      </c>
      <c r="D280" s="229">
        <v>20000</v>
      </c>
      <c r="E280" s="229">
        <f t="shared" si="15"/>
        <v>60000</v>
      </c>
      <c r="F280" s="236"/>
    </row>
    <row r="281" spans="1:6">
      <c r="A281" s="243">
        <v>45974</v>
      </c>
      <c r="B281" s="234" t="s">
        <v>24</v>
      </c>
      <c r="C281" s="228">
        <v>2</v>
      </c>
      <c r="D281" s="229">
        <v>220000</v>
      </c>
      <c r="E281" s="229">
        <f t="shared" si="15"/>
        <v>440000</v>
      </c>
      <c r="F281" s="244">
        <f>SUM(E281)</f>
        <v>440000</v>
      </c>
    </row>
    <row r="282" spans="1:7">
      <c r="A282" s="226">
        <v>45975</v>
      </c>
      <c r="B282" s="234" t="s">
        <v>98</v>
      </c>
      <c r="C282" s="228">
        <v>2</v>
      </c>
      <c r="D282" s="229">
        <v>75000</v>
      </c>
      <c r="E282" s="229">
        <f t="shared" ref="E282:E301" si="16">SUM(C282*D282)</f>
        <v>150000</v>
      </c>
      <c r="F282" s="230">
        <f>SUM(E282:E295)</f>
        <v>1627800</v>
      </c>
      <c r="G282" s="233"/>
    </row>
    <row r="283" spans="1:6">
      <c r="A283" s="231"/>
      <c r="B283" s="234" t="s">
        <v>65</v>
      </c>
      <c r="C283" s="228">
        <v>5</v>
      </c>
      <c r="D283" s="229">
        <v>24000</v>
      </c>
      <c r="E283" s="229">
        <f t="shared" si="16"/>
        <v>120000</v>
      </c>
      <c r="F283" s="232"/>
    </row>
    <row r="284" spans="1:6">
      <c r="A284" s="231"/>
      <c r="B284" s="234" t="s">
        <v>150</v>
      </c>
      <c r="C284" s="228">
        <v>5</v>
      </c>
      <c r="D284" s="229">
        <v>25000</v>
      </c>
      <c r="E284" s="229">
        <f t="shared" si="16"/>
        <v>125000</v>
      </c>
      <c r="F284" s="232"/>
    </row>
    <row r="285" spans="1:6">
      <c r="A285" s="231"/>
      <c r="B285" s="234" t="s">
        <v>49</v>
      </c>
      <c r="C285" s="228">
        <v>2</v>
      </c>
      <c r="D285" s="229">
        <v>240000</v>
      </c>
      <c r="E285" s="229">
        <f t="shared" si="16"/>
        <v>480000</v>
      </c>
      <c r="F285" s="232"/>
    </row>
    <row r="286" spans="1:6">
      <c r="A286" s="231"/>
      <c r="B286" s="234" t="s">
        <v>43</v>
      </c>
      <c r="C286" s="228">
        <v>1</v>
      </c>
      <c r="D286" s="229">
        <v>39000</v>
      </c>
      <c r="E286" s="229">
        <f t="shared" si="16"/>
        <v>39000</v>
      </c>
      <c r="F286" s="232"/>
    </row>
    <row r="287" spans="1:6">
      <c r="A287" s="231"/>
      <c r="B287" s="234" t="s">
        <v>92</v>
      </c>
      <c r="C287" s="228">
        <v>1</v>
      </c>
      <c r="D287" s="229">
        <v>39000</v>
      </c>
      <c r="E287" s="229">
        <f t="shared" si="16"/>
        <v>39000</v>
      </c>
      <c r="F287" s="232"/>
    </row>
    <row r="288" spans="1:6">
      <c r="A288" s="231"/>
      <c r="B288" s="234" t="s">
        <v>11</v>
      </c>
      <c r="C288" s="228">
        <v>2</v>
      </c>
      <c r="D288" s="229">
        <v>120000</v>
      </c>
      <c r="E288" s="229">
        <f t="shared" si="16"/>
        <v>240000</v>
      </c>
      <c r="F288" s="232"/>
    </row>
    <row r="289" spans="1:6">
      <c r="A289" s="231"/>
      <c r="B289" s="234" t="s">
        <v>195</v>
      </c>
      <c r="C289" s="228">
        <v>1</v>
      </c>
      <c r="D289" s="229">
        <v>30000</v>
      </c>
      <c r="E289" s="229">
        <f t="shared" si="16"/>
        <v>30000</v>
      </c>
      <c r="F289" s="232"/>
    </row>
    <row r="290" spans="1:6">
      <c r="A290" s="231"/>
      <c r="B290" s="234" t="s">
        <v>119</v>
      </c>
      <c r="C290" s="228">
        <v>2</v>
      </c>
      <c r="D290" s="229">
        <v>95000</v>
      </c>
      <c r="E290" s="229">
        <f t="shared" si="16"/>
        <v>190000</v>
      </c>
      <c r="F290" s="232"/>
    </row>
    <row r="291" spans="1:6">
      <c r="A291" s="231"/>
      <c r="B291" s="234" t="s">
        <v>9</v>
      </c>
      <c r="C291" s="228">
        <v>0.2</v>
      </c>
      <c r="D291" s="229">
        <v>83000</v>
      </c>
      <c r="E291" s="229">
        <f t="shared" si="16"/>
        <v>16600</v>
      </c>
      <c r="F291" s="232"/>
    </row>
    <row r="292" spans="1:6">
      <c r="A292" s="231"/>
      <c r="B292" s="234" t="s">
        <v>153</v>
      </c>
      <c r="C292" s="228">
        <v>0.1</v>
      </c>
      <c r="D292" s="229">
        <v>132000</v>
      </c>
      <c r="E292" s="229">
        <f t="shared" si="16"/>
        <v>13200</v>
      </c>
      <c r="F292" s="232"/>
    </row>
    <row r="293" spans="1:6">
      <c r="A293" s="231"/>
      <c r="B293" s="234" t="s">
        <v>69</v>
      </c>
      <c r="C293" s="228">
        <v>20</v>
      </c>
      <c r="D293" s="229">
        <v>1000</v>
      </c>
      <c r="E293" s="229">
        <f t="shared" si="16"/>
        <v>20000</v>
      </c>
      <c r="F293" s="232"/>
    </row>
    <row r="294" spans="1:6">
      <c r="A294" s="231"/>
      <c r="B294" s="234" t="s">
        <v>79</v>
      </c>
      <c r="C294" s="228">
        <v>5</v>
      </c>
      <c r="D294" s="229">
        <v>20000</v>
      </c>
      <c r="E294" s="229">
        <f t="shared" si="16"/>
        <v>100000</v>
      </c>
      <c r="F294" s="232"/>
    </row>
    <row r="295" spans="1:6">
      <c r="A295" s="235"/>
      <c r="B295" s="234" t="s">
        <v>26</v>
      </c>
      <c r="C295" s="228">
        <v>1</v>
      </c>
      <c r="D295" s="229">
        <v>65000</v>
      </c>
      <c r="E295" s="229">
        <f t="shared" si="16"/>
        <v>65000</v>
      </c>
      <c r="F295" s="236"/>
    </row>
    <row r="296" spans="1:6">
      <c r="A296" s="226">
        <v>45975</v>
      </c>
      <c r="B296" s="234" t="s">
        <v>133</v>
      </c>
      <c r="C296" s="228">
        <v>1</v>
      </c>
      <c r="D296" s="246">
        <v>180000</v>
      </c>
      <c r="E296" s="229">
        <f t="shared" si="16"/>
        <v>180000</v>
      </c>
      <c r="F296" s="230">
        <f>SUM(E296:E300)</f>
        <v>389000</v>
      </c>
    </row>
    <row r="297" spans="1:6">
      <c r="A297" s="231"/>
      <c r="B297" s="234" t="s">
        <v>110</v>
      </c>
      <c r="C297" s="228">
        <v>1</v>
      </c>
      <c r="D297" s="246">
        <v>39000</v>
      </c>
      <c r="E297" s="229">
        <f t="shared" si="16"/>
        <v>39000</v>
      </c>
      <c r="F297" s="232"/>
    </row>
    <row r="298" spans="1:6">
      <c r="A298" s="231"/>
      <c r="B298" s="234" t="s">
        <v>62</v>
      </c>
      <c r="C298" s="228">
        <v>1</v>
      </c>
      <c r="D298" s="246">
        <v>17000</v>
      </c>
      <c r="E298" s="229">
        <f t="shared" si="16"/>
        <v>17000</v>
      </c>
      <c r="F298" s="232"/>
    </row>
    <row r="299" spans="1:6">
      <c r="A299" s="231"/>
      <c r="B299" s="234" t="s">
        <v>100</v>
      </c>
      <c r="C299" s="228">
        <v>1</v>
      </c>
      <c r="D299" s="246">
        <v>83000</v>
      </c>
      <c r="E299" s="229">
        <f t="shared" si="16"/>
        <v>83000</v>
      </c>
      <c r="F299" s="232"/>
    </row>
    <row r="300" spans="1:6">
      <c r="A300" s="235"/>
      <c r="B300" s="234" t="s">
        <v>122</v>
      </c>
      <c r="C300" s="228">
        <v>2</v>
      </c>
      <c r="D300" s="246">
        <v>35000</v>
      </c>
      <c r="E300" s="229">
        <f t="shared" si="16"/>
        <v>70000</v>
      </c>
      <c r="F300" s="236"/>
    </row>
    <row r="301" spans="1:6">
      <c r="A301" s="243">
        <v>45975</v>
      </c>
      <c r="B301" s="234" t="s">
        <v>89</v>
      </c>
      <c r="C301" s="228">
        <v>1</v>
      </c>
      <c r="D301" s="229">
        <v>85000</v>
      </c>
      <c r="E301" s="229">
        <f t="shared" si="16"/>
        <v>85000</v>
      </c>
      <c r="F301" s="244">
        <f>SUM(E301)</f>
        <v>85000</v>
      </c>
    </row>
    <row r="302" spans="1:6">
      <c r="A302" s="226">
        <v>45976</v>
      </c>
      <c r="B302" s="234" t="s">
        <v>11</v>
      </c>
      <c r="C302" s="228">
        <v>4</v>
      </c>
      <c r="D302" s="229">
        <v>110000</v>
      </c>
      <c r="E302" s="229">
        <f t="shared" ref="E302:E314" si="17">SUM(C302*D302)</f>
        <v>440000</v>
      </c>
      <c r="F302" s="230">
        <f>SUM(E302:E314)</f>
        <v>993600</v>
      </c>
    </row>
    <row r="303" spans="1:6">
      <c r="A303" s="231"/>
      <c r="B303" s="234" t="s">
        <v>196</v>
      </c>
      <c r="C303" s="228">
        <v>3</v>
      </c>
      <c r="D303" s="229">
        <v>35000</v>
      </c>
      <c r="E303" s="229">
        <f t="shared" si="17"/>
        <v>105000</v>
      </c>
      <c r="F303" s="232"/>
    </row>
    <row r="304" spans="1:6">
      <c r="A304" s="231"/>
      <c r="B304" s="234" t="s">
        <v>145</v>
      </c>
      <c r="C304" s="228">
        <v>0.1</v>
      </c>
      <c r="D304" s="229">
        <v>110000</v>
      </c>
      <c r="E304" s="229">
        <f t="shared" si="17"/>
        <v>11000</v>
      </c>
      <c r="F304" s="232"/>
    </row>
    <row r="305" spans="1:6">
      <c r="A305" s="231"/>
      <c r="B305" s="234" t="s">
        <v>197</v>
      </c>
      <c r="C305" s="228">
        <v>0.05</v>
      </c>
      <c r="D305" s="229">
        <v>198000</v>
      </c>
      <c r="E305" s="229">
        <f t="shared" si="17"/>
        <v>9900</v>
      </c>
      <c r="F305" s="232"/>
    </row>
    <row r="306" spans="1:6">
      <c r="A306" s="231"/>
      <c r="B306" s="234" t="s">
        <v>161</v>
      </c>
      <c r="C306" s="228">
        <v>0.1</v>
      </c>
      <c r="D306" s="229">
        <v>72000</v>
      </c>
      <c r="E306" s="229">
        <f t="shared" si="17"/>
        <v>7200</v>
      </c>
      <c r="F306" s="232"/>
    </row>
    <row r="307" spans="1:6">
      <c r="A307" s="231"/>
      <c r="B307" s="234" t="s">
        <v>33</v>
      </c>
      <c r="C307" s="228">
        <v>1</v>
      </c>
      <c r="D307" s="229">
        <v>50000</v>
      </c>
      <c r="E307" s="229">
        <f t="shared" si="17"/>
        <v>50000</v>
      </c>
      <c r="F307" s="232"/>
    </row>
    <row r="308" spans="1:8">
      <c r="A308" s="231"/>
      <c r="B308" s="234" t="s">
        <v>154</v>
      </c>
      <c r="C308" s="228">
        <v>1</v>
      </c>
      <c r="D308" s="229">
        <v>9000</v>
      </c>
      <c r="E308" s="229">
        <f t="shared" si="17"/>
        <v>9000</v>
      </c>
      <c r="F308" s="232"/>
      <c r="H308" s="233"/>
    </row>
    <row r="309" spans="1:6">
      <c r="A309" s="231"/>
      <c r="B309" s="234" t="s">
        <v>164</v>
      </c>
      <c r="C309" s="228">
        <v>1</v>
      </c>
      <c r="D309" s="229">
        <v>17000</v>
      </c>
      <c r="E309" s="229">
        <f t="shared" si="17"/>
        <v>17000</v>
      </c>
      <c r="F309" s="232"/>
    </row>
    <row r="310" spans="1:6">
      <c r="A310" s="231"/>
      <c r="B310" s="234" t="s">
        <v>171</v>
      </c>
      <c r="C310" s="228">
        <v>0.5</v>
      </c>
      <c r="D310" s="229">
        <v>83000</v>
      </c>
      <c r="E310" s="229">
        <f t="shared" si="17"/>
        <v>41500</v>
      </c>
      <c r="F310" s="232"/>
    </row>
    <row r="311" spans="1:6">
      <c r="A311" s="231"/>
      <c r="B311" s="234" t="s">
        <v>113</v>
      </c>
      <c r="C311" s="228">
        <v>0.5</v>
      </c>
      <c r="D311" s="229">
        <v>72000</v>
      </c>
      <c r="E311" s="229">
        <f t="shared" si="17"/>
        <v>36000</v>
      </c>
      <c r="F311" s="232"/>
    </row>
    <row r="312" spans="1:6">
      <c r="A312" s="231"/>
      <c r="B312" s="234" t="s">
        <v>114</v>
      </c>
      <c r="C312" s="228">
        <v>0.5</v>
      </c>
      <c r="D312" s="229">
        <v>94000</v>
      </c>
      <c r="E312" s="229">
        <f t="shared" si="17"/>
        <v>47000</v>
      </c>
      <c r="F312" s="232"/>
    </row>
    <row r="313" spans="1:6">
      <c r="A313" s="231"/>
      <c r="B313" s="234" t="s">
        <v>26</v>
      </c>
      <c r="C313" s="228">
        <v>2</v>
      </c>
      <c r="D313" s="229">
        <v>65000</v>
      </c>
      <c r="E313" s="229">
        <f t="shared" si="17"/>
        <v>130000</v>
      </c>
      <c r="F313" s="232"/>
    </row>
    <row r="314" spans="1:6">
      <c r="A314" s="235"/>
      <c r="B314" s="234" t="s">
        <v>140</v>
      </c>
      <c r="C314" s="228">
        <v>2</v>
      </c>
      <c r="D314" s="229">
        <v>45000</v>
      </c>
      <c r="E314" s="229">
        <f t="shared" si="17"/>
        <v>90000</v>
      </c>
      <c r="F314" s="236"/>
    </row>
    <row r="315" spans="1:6">
      <c r="A315" s="226">
        <v>45976</v>
      </c>
      <c r="B315" s="234" t="s">
        <v>146</v>
      </c>
      <c r="C315" s="228">
        <v>0.2</v>
      </c>
      <c r="D315" s="229">
        <v>120000</v>
      </c>
      <c r="E315" s="229">
        <f t="shared" ref="E315:E336" si="18">SUM(C315*D315)</f>
        <v>24000</v>
      </c>
      <c r="F315" s="240">
        <f>SUM(E315:E336)</f>
        <v>1687900</v>
      </c>
    </row>
    <row r="316" spans="1:6">
      <c r="A316" s="231"/>
      <c r="B316" s="234" t="s">
        <v>72</v>
      </c>
      <c r="C316" s="228">
        <v>1</v>
      </c>
      <c r="D316" s="229">
        <v>70000</v>
      </c>
      <c r="E316" s="229">
        <f t="shared" si="18"/>
        <v>70000</v>
      </c>
      <c r="F316" s="241"/>
    </row>
    <row r="317" spans="1:6">
      <c r="A317" s="231"/>
      <c r="B317" s="234" t="s">
        <v>158</v>
      </c>
      <c r="C317" s="228">
        <v>0.5</v>
      </c>
      <c r="D317" s="229">
        <v>70000</v>
      </c>
      <c r="E317" s="229">
        <f t="shared" si="18"/>
        <v>35000</v>
      </c>
      <c r="F317" s="241"/>
    </row>
    <row r="318" spans="1:6">
      <c r="A318" s="231"/>
      <c r="B318" s="234" t="s">
        <v>105</v>
      </c>
      <c r="C318" s="228">
        <v>0.5</v>
      </c>
      <c r="D318" s="229">
        <v>70000</v>
      </c>
      <c r="E318" s="229">
        <f t="shared" si="18"/>
        <v>35000</v>
      </c>
      <c r="F318" s="241"/>
    </row>
    <row r="319" spans="1:6">
      <c r="A319" s="231"/>
      <c r="B319" s="234" t="s">
        <v>70</v>
      </c>
      <c r="C319" s="228">
        <v>0.4</v>
      </c>
      <c r="D319" s="229">
        <v>50000</v>
      </c>
      <c r="E319" s="229">
        <f t="shared" si="18"/>
        <v>20000</v>
      </c>
      <c r="F319" s="241"/>
    </row>
    <row r="320" spans="1:6">
      <c r="A320" s="231"/>
      <c r="B320" s="234" t="s">
        <v>71</v>
      </c>
      <c r="C320" s="228">
        <v>0.4</v>
      </c>
      <c r="D320" s="229">
        <v>61000</v>
      </c>
      <c r="E320" s="229">
        <f t="shared" si="18"/>
        <v>24400</v>
      </c>
      <c r="F320" s="241"/>
    </row>
    <row r="321" spans="1:6">
      <c r="A321" s="231"/>
      <c r="B321" s="234" t="s">
        <v>75</v>
      </c>
      <c r="C321" s="228">
        <v>0.2</v>
      </c>
      <c r="D321" s="229">
        <v>28000</v>
      </c>
      <c r="E321" s="229">
        <f t="shared" si="18"/>
        <v>5600</v>
      </c>
      <c r="F321" s="241"/>
    </row>
    <row r="322" spans="1:6">
      <c r="A322" s="231"/>
      <c r="B322" s="234" t="s">
        <v>104</v>
      </c>
      <c r="C322" s="228">
        <v>2</v>
      </c>
      <c r="D322" s="229">
        <v>39000</v>
      </c>
      <c r="E322" s="229">
        <f t="shared" si="18"/>
        <v>78000</v>
      </c>
      <c r="F322" s="241"/>
    </row>
    <row r="323" spans="1:6">
      <c r="A323" s="231"/>
      <c r="B323" s="234" t="s">
        <v>92</v>
      </c>
      <c r="C323" s="228">
        <v>1.2</v>
      </c>
      <c r="D323" s="229">
        <v>39000</v>
      </c>
      <c r="E323" s="229">
        <f t="shared" si="18"/>
        <v>46800</v>
      </c>
      <c r="F323" s="241"/>
    </row>
    <row r="324" spans="1:6">
      <c r="A324" s="231"/>
      <c r="B324" s="234" t="s">
        <v>43</v>
      </c>
      <c r="C324" s="228">
        <v>1.5</v>
      </c>
      <c r="D324" s="229">
        <v>39000</v>
      </c>
      <c r="E324" s="229">
        <f t="shared" si="18"/>
        <v>58500</v>
      </c>
      <c r="F324" s="241"/>
    </row>
    <row r="325" spans="1:6">
      <c r="A325" s="231"/>
      <c r="B325" s="234" t="s">
        <v>27</v>
      </c>
      <c r="C325" s="228">
        <v>1</v>
      </c>
      <c r="D325" s="229">
        <v>55000</v>
      </c>
      <c r="E325" s="229">
        <f t="shared" si="18"/>
        <v>55000</v>
      </c>
      <c r="F325" s="241"/>
    </row>
    <row r="326" spans="1:6">
      <c r="A326" s="231"/>
      <c r="B326" s="234" t="s">
        <v>198</v>
      </c>
      <c r="C326" s="228">
        <v>4</v>
      </c>
      <c r="D326" s="229">
        <v>10000</v>
      </c>
      <c r="E326" s="229">
        <f t="shared" si="18"/>
        <v>40000</v>
      </c>
      <c r="F326" s="241"/>
    </row>
    <row r="327" spans="1:6">
      <c r="A327" s="231"/>
      <c r="B327" s="234" t="s">
        <v>199</v>
      </c>
      <c r="C327" s="228">
        <v>1</v>
      </c>
      <c r="D327" s="229">
        <v>30000</v>
      </c>
      <c r="E327" s="229">
        <f t="shared" si="18"/>
        <v>30000</v>
      </c>
      <c r="F327" s="241"/>
    </row>
    <row r="328" spans="1:6">
      <c r="A328" s="231"/>
      <c r="B328" s="234" t="s">
        <v>137</v>
      </c>
      <c r="C328" s="228">
        <v>2</v>
      </c>
      <c r="D328" s="229">
        <v>25000</v>
      </c>
      <c r="E328" s="229">
        <f t="shared" si="18"/>
        <v>50000</v>
      </c>
      <c r="F328" s="241"/>
    </row>
    <row r="329" spans="1:6">
      <c r="A329" s="231"/>
      <c r="B329" s="234" t="s">
        <v>110</v>
      </c>
      <c r="C329" s="228">
        <v>1</v>
      </c>
      <c r="D329" s="229">
        <v>39000</v>
      </c>
      <c r="E329" s="229">
        <f t="shared" si="18"/>
        <v>39000</v>
      </c>
      <c r="F329" s="241"/>
    </row>
    <row r="330" spans="1:6">
      <c r="A330" s="231"/>
      <c r="B330" s="234" t="s">
        <v>111</v>
      </c>
      <c r="C330" s="228">
        <v>4</v>
      </c>
      <c r="D330" s="229">
        <v>66000</v>
      </c>
      <c r="E330" s="229">
        <f t="shared" si="18"/>
        <v>264000</v>
      </c>
      <c r="F330" s="241"/>
    </row>
    <row r="331" spans="1:6">
      <c r="A331" s="231"/>
      <c r="B331" s="234" t="s">
        <v>200</v>
      </c>
      <c r="C331" s="228">
        <v>2</v>
      </c>
      <c r="D331" s="229">
        <v>35000</v>
      </c>
      <c r="E331" s="229">
        <f t="shared" si="18"/>
        <v>70000</v>
      </c>
      <c r="F331" s="241"/>
    </row>
    <row r="332" spans="1:6">
      <c r="A332" s="231"/>
      <c r="B332" s="234" t="s">
        <v>201</v>
      </c>
      <c r="C332" s="228">
        <v>1</v>
      </c>
      <c r="D332" s="229">
        <v>450000</v>
      </c>
      <c r="E332" s="229">
        <f t="shared" si="18"/>
        <v>450000</v>
      </c>
      <c r="F332" s="241"/>
    </row>
    <row r="333" spans="1:6">
      <c r="A333" s="231"/>
      <c r="B333" s="234" t="s">
        <v>202</v>
      </c>
      <c r="C333" s="228">
        <v>1</v>
      </c>
      <c r="D333" s="229">
        <v>90000</v>
      </c>
      <c r="E333" s="229">
        <f t="shared" si="18"/>
        <v>90000</v>
      </c>
      <c r="F333" s="241"/>
    </row>
    <row r="334" spans="1:6">
      <c r="A334" s="231"/>
      <c r="B334" s="234" t="s">
        <v>40</v>
      </c>
      <c r="C334" s="228">
        <v>5.3</v>
      </c>
      <c r="D334" s="229">
        <v>22000</v>
      </c>
      <c r="E334" s="229">
        <f t="shared" si="18"/>
        <v>116600</v>
      </c>
      <c r="F334" s="241"/>
    </row>
    <row r="335" spans="1:6">
      <c r="A335" s="231"/>
      <c r="B335" s="234" t="s">
        <v>41</v>
      </c>
      <c r="C335" s="228">
        <v>2</v>
      </c>
      <c r="D335" s="229">
        <v>28000</v>
      </c>
      <c r="E335" s="229">
        <f t="shared" si="18"/>
        <v>56000</v>
      </c>
      <c r="F335" s="241"/>
    </row>
    <row r="336" spans="1:6">
      <c r="A336" s="235"/>
      <c r="B336" s="234" t="s">
        <v>168</v>
      </c>
      <c r="C336" s="228">
        <v>0.5</v>
      </c>
      <c r="D336" s="229">
        <v>60000</v>
      </c>
      <c r="E336" s="229">
        <f t="shared" si="18"/>
        <v>30000</v>
      </c>
      <c r="F336" s="242"/>
    </row>
    <row r="337" spans="1:6">
      <c r="A337" s="226">
        <v>45977</v>
      </c>
      <c r="B337" s="234" t="s">
        <v>25</v>
      </c>
      <c r="C337" s="228">
        <v>1</v>
      </c>
      <c r="D337" s="229">
        <v>350000</v>
      </c>
      <c r="E337" s="229">
        <f t="shared" ref="E337:E356" si="19">SUM(C337*D337)</f>
        <v>350000</v>
      </c>
      <c r="F337" s="230">
        <f>SUM(E337:E356)</f>
        <v>1339100</v>
      </c>
    </row>
    <row r="338" spans="1:6">
      <c r="A338" s="231"/>
      <c r="B338" s="234" t="s">
        <v>203</v>
      </c>
      <c r="C338" s="228">
        <v>1</v>
      </c>
      <c r="D338" s="229">
        <v>145000</v>
      </c>
      <c r="E338" s="229">
        <f t="shared" si="19"/>
        <v>145000</v>
      </c>
      <c r="F338" s="232"/>
    </row>
    <row r="339" spans="1:6">
      <c r="A339" s="231"/>
      <c r="B339" s="234" t="s">
        <v>43</v>
      </c>
      <c r="C339" s="228">
        <v>1.5</v>
      </c>
      <c r="D339" s="229">
        <v>39000</v>
      </c>
      <c r="E339" s="229">
        <f t="shared" si="19"/>
        <v>58500</v>
      </c>
      <c r="F339" s="232"/>
    </row>
    <row r="340" spans="1:6">
      <c r="A340" s="231"/>
      <c r="B340" s="234" t="s">
        <v>92</v>
      </c>
      <c r="C340" s="228">
        <v>1.5</v>
      </c>
      <c r="D340" s="229">
        <v>39000</v>
      </c>
      <c r="E340" s="229">
        <f t="shared" si="19"/>
        <v>58500</v>
      </c>
      <c r="F340" s="232"/>
    </row>
    <row r="341" spans="1:6">
      <c r="A341" s="231"/>
      <c r="B341" s="234" t="s">
        <v>47</v>
      </c>
      <c r="C341" s="228">
        <v>1</v>
      </c>
      <c r="D341" s="229">
        <v>60000</v>
      </c>
      <c r="E341" s="229">
        <f t="shared" si="19"/>
        <v>60000</v>
      </c>
      <c r="F341" s="232"/>
    </row>
    <row r="342" spans="1:6">
      <c r="A342" s="231"/>
      <c r="B342" s="234" t="s">
        <v>204</v>
      </c>
      <c r="C342" s="228">
        <v>1</v>
      </c>
      <c r="D342" s="229">
        <v>61000</v>
      </c>
      <c r="E342" s="229">
        <f t="shared" si="19"/>
        <v>61000</v>
      </c>
      <c r="F342" s="232"/>
    </row>
    <row r="343" spans="1:6">
      <c r="A343" s="231"/>
      <c r="B343" s="234" t="s">
        <v>146</v>
      </c>
      <c r="C343" s="228">
        <v>0.2</v>
      </c>
      <c r="D343" s="229">
        <v>120000</v>
      </c>
      <c r="E343" s="229">
        <f t="shared" si="19"/>
        <v>24000</v>
      </c>
      <c r="F343" s="232"/>
    </row>
    <row r="344" spans="1:6">
      <c r="A344" s="231"/>
      <c r="B344" s="234" t="s">
        <v>70</v>
      </c>
      <c r="C344" s="228">
        <v>0.5</v>
      </c>
      <c r="D344" s="229">
        <v>50000</v>
      </c>
      <c r="E344" s="229">
        <f t="shared" si="19"/>
        <v>25000</v>
      </c>
      <c r="F344" s="232"/>
    </row>
    <row r="345" spans="1:6">
      <c r="A345" s="231"/>
      <c r="B345" s="234" t="s">
        <v>71</v>
      </c>
      <c r="C345" s="228">
        <v>0.5</v>
      </c>
      <c r="D345" s="229">
        <v>61000</v>
      </c>
      <c r="E345" s="229">
        <f t="shared" si="19"/>
        <v>30500</v>
      </c>
      <c r="F345" s="232"/>
    </row>
    <row r="346" spans="1:6">
      <c r="A346" s="231"/>
      <c r="B346" s="234" t="s">
        <v>72</v>
      </c>
      <c r="C346" s="228">
        <v>1</v>
      </c>
      <c r="D346" s="229">
        <v>70000</v>
      </c>
      <c r="E346" s="229">
        <f t="shared" si="19"/>
        <v>70000</v>
      </c>
      <c r="F346" s="232"/>
    </row>
    <row r="347" spans="1:6">
      <c r="A347" s="231"/>
      <c r="B347" s="234" t="s">
        <v>158</v>
      </c>
      <c r="C347" s="228">
        <v>0.5</v>
      </c>
      <c r="D347" s="229">
        <v>70000</v>
      </c>
      <c r="E347" s="229">
        <f t="shared" si="19"/>
        <v>35000</v>
      </c>
      <c r="F347" s="232"/>
    </row>
    <row r="348" spans="1:6">
      <c r="A348" s="231"/>
      <c r="B348" s="234" t="s">
        <v>205</v>
      </c>
      <c r="C348" s="228">
        <v>0.5</v>
      </c>
      <c r="D348" s="229">
        <v>75000</v>
      </c>
      <c r="E348" s="229">
        <f t="shared" si="19"/>
        <v>37500</v>
      </c>
      <c r="F348" s="232"/>
    </row>
    <row r="349" spans="1:6">
      <c r="A349" s="231"/>
      <c r="B349" s="234" t="s">
        <v>105</v>
      </c>
      <c r="C349" s="228">
        <v>0.3</v>
      </c>
      <c r="D349" s="229">
        <v>70000</v>
      </c>
      <c r="E349" s="229">
        <f t="shared" si="19"/>
        <v>21000</v>
      </c>
      <c r="F349" s="232"/>
    </row>
    <row r="350" spans="1:6">
      <c r="A350" s="231"/>
      <c r="B350" s="234" t="s">
        <v>30</v>
      </c>
      <c r="C350" s="228">
        <v>0.1</v>
      </c>
      <c r="D350" s="229">
        <v>88000</v>
      </c>
      <c r="E350" s="229">
        <f t="shared" si="19"/>
        <v>8800</v>
      </c>
      <c r="F350" s="232"/>
    </row>
    <row r="351" spans="1:6">
      <c r="A351" s="231"/>
      <c r="B351" s="234" t="s">
        <v>172</v>
      </c>
      <c r="C351" s="228">
        <v>0.1</v>
      </c>
      <c r="D351" s="229">
        <v>72000</v>
      </c>
      <c r="E351" s="229">
        <f t="shared" si="19"/>
        <v>7200</v>
      </c>
      <c r="F351" s="232"/>
    </row>
    <row r="352" spans="1:6">
      <c r="A352" s="231"/>
      <c r="B352" s="234" t="s">
        <v>11</v>
      </c>
      <c r="C352" s="228">
        <v>2</v>
      </c>
      <c r="D352" s="229">
        <v>110000</v>
      </c>
      <c r="E352" s="229">
        <f t="shared" si="19"/>
        <v>220000</v>
      </c>
      <c r="F352" s="232"/>
    </row>
    <row r="353" spans="1:6">
      <c r="A353" s="231"/>
      <c r="B353" s="234" t="s">
        <v>196</v>
      </c>
      <c r="C353" s="228">
        <v>2</v>
      </c>
      <c r="D353" s="229">
        <v>35000</v>
      </c>
      <c r="E353" s="229">
        <f t="shared" si="19"/>
        <v>70000</v>
      </c>
      <c r="F353" s="232"/>
    </row>
    <row r="354" spans="1:6">
      <c r="A354" s="231"/>
      <c r="B354" s="234" t="s">
        <v>206</v>
      </c>
      <c r="C354" s="228">
        <v>0.2</v>
      </c>
      <c r="D354" s="229">
        <v>50000</v>
      </c>
      <c r="E354" s="229">
        <f t="shared" si="19"/>
        <v>10000</v>
      </c>
      <c r="F354" s="232"/>
    </row>
    <row r="355" spans="1:6">
      <c r="A355" s="231"/>
      <c r="B355" s="234" t="s">
        <v>64</v>
      </c>
      <c r="C355" s="228">
        <v>0.3</v>
      </c>
      <c r="D355" s="229">
        <v>72000</v>
      </c>
      <c r="E355" s="229">
        <f t="shared" si="19"/>
        <v>21600</v>
      </c>
      <c r="F355" s="232"/>
    </row>
    <row r="356" spans="1:6">
      <c r="A356" s="235"/>
      <c r="B356" s="234" t="s">
        <v>62</v>
      </c>
      <c r="C356" s="228">
        <v>1.5</v>
      </c>
      <c r="D356" s="229">
        <v>17000</v>
      </c>
      <c r="E356" s="229">
        <f t="shared" si="19"/>
        <v>25500</v>
      </c>
      <c r="F356" s="236"/>
    </row>
    <row r="357" spans="1:6">
      <c r="A357" s="226">
        <v>45977</v>
      </c>
      <c r="B357" s="234" t="s">
        <v>108</v>
      </c>
      <c r="C357" s="228">
        <v>0.2</v>
      </c>
      <c r="D357" s="229">
        <v>61000</v>
      </c>
      <c r="E357" s="229">
        <f t="shared" ref="E357:E377" si="20">SUM(C357*D357)</f>
        <v>12200</v>
      </c>
      <c r="F357" s="230">
        <f>SUM(E357:E375)</f>
        <v>2278000</v>
      </c>
    </row>
    <row r="358" spans="1:6">
      <c r="A358" s="231"/>
      <c r="B358" s="234" t="s">
        <v>34</v>
      </c>
      <c r="C358" s="228">
        <v>2</v>
      </c>
      <c r="D358" s="229">
        <v>30000</v>
      </c>
      <c r="E358" s="229">
        <f t="shared" si="20"/>
        <v>60000</v>
      </c>
      <c r="F358" s="232"/>
    </row>
    <row r="359" spans="1:6">
      <c r="A359" s="231"/>
      <c r="B359" s="234" t="s">
        <v>61</v>
      </c>
      <c r="C359" s="228">
        <v>1</v>
      </c>
      <c r="D359" s="229">
        <v>200000</v>
      </c>
      <c r="E359" s="229">
        <f t="shared" si="20"/>
        <v>200000</v>
      </c>
      <c r="F359" s="232"/>
    </row>
    <row r="360" spans="1:6">
      <c r="A360" s="231"/>
      <c r="B360" s="234" t="s">
        <v>26</v>
      </c>
      <c r="C360" s="228">
        <v>2</v>
      </c>
      <c r="D360" s="229">
        <v>65000</v>
      </c>
      <c r="E360" s="229">
        <f t="shared" si="20"/>
        <v>130000</v>
      </c>
      <c r="F360" s="232"/>
    </row>
    <row r="361" spans="1:6">
      <c r="A361" s="231"/>
      <c r="B361" s="234" t="s">
        <v>149</v>
      </c>
      <c r="C361" s="228">
        <v>2</v>
      </c>
      <c r="D361" s="229">
        <v>25000</v>
      </c>
      <c r="E361" s="229">
        <f t="shared" si="20"/>
        <v>50000</v>
      </c>
      <c r="F361" s="232"/>
    </row>
    <row r="362" spans="1:6">
      <c r="A362" s="231"/>
      <c r="B362" s="234" t="s">
        <v>207</v>
      </c>
      <c r="C362" s="228">
        <v>1</v>
      </c>
      <c r="D362" s="229">
        <v>30000</v>
      </c>
      <c r="E362" s="229">
        <f t="shared" si="20"/>
        <v>30000</v>
      </c>
      <c r="F362" s="232"/>
    </row>
    <row r="363" spans="1:6">
      <c r="A363" s="231"/>
      <c r="B363" s="234" t="s">
        <v>142</v>
      </c>
      <c r="C363" s="228">
        <v>2</v>
      </c>
      <c r="D363" s="229">
        <v>320000</v>
      </c>
      <c r="E363" s="229">
        <f t="shared" si="20"/>
        <v>640000</v>
      </c>
      <c r="F363" s="232"/>
    </row>
    <row r="364" spans="1:6">
      <c r="A364" s="231"/>
      <c r="B364" s="234" t="s">
        <v>208</v>
      </c>
      <c r="C364" s="228">
        <v>1</v>
      </c>
      <c r="D364" s="229">
        <v>280000</v>
      </c>
      <c r="E364" s="229">
        <f t="shared" si="20"/>
        <v>280000</v>
      </c>
      <c r="F364" s="232"/>
    </row>
    <row r="365" spans="1:6">
      <c r="A365" s="231"/>
      <c r="B365" s="234" t="s">
        <v>41</v>
      </c>
      <c r="C365" s="228">
        <v>1</v>
      </c>
      <c r="D365" s="229">
        <v>28000</v>
      </c>
      <c r="E365" s="229">
        <f t="shared" si="20"/>
        <v>28000</v>
      </c>
      <c r="F365" s="232"/>
    </row>
    <row r="366" spans="1:6">
      <c r="A366" s="231"/>
      <c r="B366" s="234" t="s">
        <v>111</v>
      </c>
      <c r="C366" s="228">
        <v>3</v>
      </c>
      <c r="D366" s="229">
        <v>66000</v>
      </c>
      <c r="E366" s="229">
        <f t="shared" si="20"/>
        <v>198000</v>
      </c>
      <c r="F366" s="232"/>
    </row>
    <row r="367" spans="1:6">
      <c r="A367" s="231"/>
      <c r="B367" s="234" t="s">
        <v>65</v>
      </c>
      <c r="C367" s="228">
        <v>5</v>
      </c>
      <c r="D367" s="229">
        <v>24000</v>
      </c>
      <c r="E367" s="229">
        <f t="shared" si="20"/>
        <v>120000</v>
      </c>
      <c r="F367" s="232"/>
    </row>
    <row r="368" spans="1:6">
      <c r="A368" s="231"/>
      <c r="B368" s="234" t="s">
        <v>150</v>
      </c>
      <c r="C368" s="228">
        <v>5</v>
      </c>
      <c r="D368" s="229">
        <v>25000</v>
      </c>
      <c r="E368" s="229">
        <f t="shared" si="20"/>
        <v>125000</v>
      </c>
      <c r="F368" s="232"/>
    </row>
    <row r="369" spans="1:6">
      <c r="A369" s="231"/>
      <c r="B369" s="234" t="s">
        <v>176</v>
      </c>
      <c r="C369" s="228">
        <v>0.5</v>
      </c>
      <c r="D369" s="229">
        <v>100000</v>
      </c>
      <c r="E369" s="229">
        <f t="shared" si="20"/>
        <v>50000</v>
      </c>
      <c r="F369" s="232"/>
    </row>
    <row r="370" spans="1:6">
      <c r="A370" s="231"/>
      <c r="B370" s="234" t="s">
        <v>175</v>
      </c>
      <c r="C370" s="228">
        <v>0.5</v>
      </c>
      <c r="D370" s="229">
        <v>200000</v>
      </c>
      <c r="E370" s="229">
        <f t="shared" si="20"/>
        <v>100000</v>
      </c>
      <c r="F370" s="232"/>
    </row>
    <row r="371" spans="1:6">
      <c r="A371" s="231"/>
      <c r="B371" s="234" t="s">
        <v>27</v>
      </c>
      <c r="C371" s="228">
        <v>2</v>
      </c>
      <c r="D371" s="229">
        <v>55000</v>
      </c>
      <c r="E371" s="229">
        <f t="shared" si="20"/>
        <v>110000</v>
      </c>
      <c r="F371" s="232"/>
    </row>
    <row r="372" spans="1:6">
      <c r="A372" s="231"/>
      <c r="B372" s="234" t="s">
        <v>60</v>
      </c>
      <c r="C372" s="228">
        <v>3.8</v>
      </c>
      <c r="D372" s="229">
        <v>8000</v>
      </c>
      <c r="E372" s="229">
        <f t="shared" si="20"/>
        <v>30400</v>
      </c>
      <c r="F372" s="232"/>
    </row>
    <row r="373" spans="1:6">
      <c r="A373" s="231"/>
      <c r="B373" s="234" t="s">
        <v>168</v>
      </c>
      <c r="C373" s="228">
        <v>0.5</v>
      </c>
      <c r="D373" s="229">
        <v>60000</v>
      </c>
      <c r="E373" s="229">
        <f t="shared" si="20"/>
        <v>30000</v>
      </c>
      <c r="F373" s="232"/>
    </row>
    <row r="374" spans="1:6">
      <c r="A374" s="231"/>
      <c r="B374" s="234" t="s">
        <v>140</v>
      </c>
      <c r="C374" s="228">
        <v>2</v>
      </c>
      <c r="D374" s="229">
        <v>35000</v>
      </c>
      <c r="E374" s="229">
        <f t="shared" si="20"/>
        <v>70000</v>
      </c>
      <c r="F374" s="232"/>
    </row>
    <row r="375" spans="1:6">
      <c r="A375" s="235"/>
      <c r="B375" s="234" t="s">
        <v>209</v>
      </c>
      <c r="C375" s="228">
        <v>0.2</v>
      </c>
      <c r="D375" s="229">
        <v>72000</v>
      </c>
      <c r="E375" s="229">
        <f t="shared" si="20"/>
        <v>14400</v>
      </c>
      <c r="F375" s="236"/>
    </row>
    <row r="376" spans="1:6">
      <c r="A376" s="226">
        <v>45978</v>
      </c>
      <c r="B376" s="234" t="s">
        <v>158</v>
      </c>
      <c r="C376" s="228">
        <v>0.5</v>
      </c>
      <c r="D376" s="229">
        <v>80000</v>
      </c>
      <c r="E376" s="229">
        <f t="shared" si="20"/>
        <v>40000</v>
      </c>
      <c r="F376" s="240">
        <f>SUM(E376:E393)</f>
        <v>1239500</v>
      </c>
    </row>
    <row r="377" spans="1:6">
      <c r="A377" s="231"/>
      <c r="B377" s="234" t="s">
        <v>167</v>
      </c>
      <c r="C377" s="228">
        <v>0.1</v>
      </c>
      <c r="D377" s="229">
        <v>22000</v>
      </c>
      <c r="E377" s="229">
        <f t="shared" si="20"/>
        <v>2200</v>
      </c>
      <c r="F377" s="241"/>
    </row>
    <row r="378" spans="1:6">
      <c r="A378" s="231"/>
      <c r="B378" s="234" t="s">
        <v>71</v>
      </c>
      <c r="C378" s="228">
        <v>0.4</v>
      </c>
      <c r="D378" s="229">
        <v>61000</v>
      </c>
      <c r="E378" s="229">
        <f t="shared" ref="E378:E404" si="21">SUM(C378*D378)</f>
        <v>24400</v>
      </c>
      <c r="F378" s="241"/>
    </row>
    <row r="379" spans="1:6">
      <c r="A379" s="231"/>
      <c r="B379" s="234" t="s">
        <v>43</v>
      </c>
      <c r="C379" s="228">
        <v>2</v>
      </c>
      <c r="D379" s="229">
        <v>39000</v>
      </c>
      <c r="E379" s="229">
        <f t="shared" si="21"/>
        <v>78000</v>
      </c>
      <c r="F379" s="241"/>
    </row>
    <row r="380" spans="1:6">
      <c r="A380" s="231"/>
      <c r="B380" s="234" t="s">
        <v>137</v>
      </c>
      <c r="C380" s="228">
        <v>2</v>
      </c>
      <c r="D380" s="229">
        <v>25000</v>
      </c>
      <c r="E380" s="229">
        <f t="shared" si="21"/>
        <v>50000</v>
      </c>
      <c r="F380" s="241"/>
    </row>
    <row r="381" spans="1:6">
      <c r="A381" s="231"/>
      <c r="B381" s="234" t="s">
        <v>110</v>
      </c>
      <c r="C381" s="228">
        <v>2</v>
      </c>
      <c r="D381" s="229">
        <v>39000</v>
      </c>
      <c r="E381" s="229">
        <f t="shared" si="21"/>
        <v>78000</v>
      </c>
      <c r="F381" s="241"/>
    </row>
    <row r="382" spans="1:6">
      <c r="A382" s="231"/>
      <c r="B382" s="234" t="s">
        <v>65</v>
      </c>
      <c r="C382" s="228">
        <v>5</v>
      </c>
      <c r="D382" s="229">
        <v>24000</v>
      </c>
      <c r="E382" s="229">
        <f t="shared" si="21"/>
        <v>120000</v>
      </c>
      <c r="F382" s="241"/>
    </row>
    <row r="383" spans="1:6">
      <c r="A383" s="231"/>
      <c r="B383" s="234" t="s">
        <v>40</v>
      </c>
      <c r="C383" s="228">
        <v>2.6</v>
      </c>
      <c r="D383" s="229">
        <v>22000</v>
      </c>
      <c r="E383" s="229">
        <f t="shared" si="21"/>
        <v>57200</v>
      </c>
      <c r="F383" s="241"/>
    </row>
    <row r="384" spans="1:6">
      <c r="A384" s="231"/>
      <c r="B384" s="234" t="s">
        <v>111</v>
      </c>
      <c r="C384" s="228">
        <v>5</v>
      </c>
      <c r="D384" s="229">
        <v>66000</v>
      </c>
      <c r="E384" s="229">
        <f t="shared" si="21"/>
        <v>330000</v>
      </c>
      <c r="F384" s="241"/>
    </row>
    <row r="385" spans="1:6">
      <c r="A385" s="231"/>
      <c r="B385" s="234" t="s">
        <v>149</v>
      </c>
      <c r="C385" s="228">
        <v>2</v>
      </c>
      <c r="D385" s="229">
        <v>30000</v>
      </c>
      <c r="E385" s="229">
        <f t="shared" si="21"/>
        <v>60000</v>
      </c>
      <c r="F385" s="241"/>
    </row>
    <row r="386" spans="1:7">
      <c r="A386" s="231"/>
      <c r="B386" s="234" t="s">
        <v>174</v>
      </c>
      <c r="C386" s="228">
        <v>2</v>
      </c>
      <c r="D386" s="229">
        <v>25000</v>
      </c>
      <c r="E386" s="229">
        <f t="shared" si="21"/>
        <v>50000</v>
      </c>
      <c r="F386" s="241"/>
      <c r="G386" s="233"/>
    </row>
    <row r="387" spans="1:6">
      <c r="A387" s="231"/>
      <c r="B387" s="234" t="s">
        <v>98</v>
      </c>
      <c r="C387" s="228">
        <v>2</v>
      </c>
      <c r="D387" s="229">
        <v>75000</v>
      </c>
      <c r="E387" s="229">
        <f t="shared" si="21"/>
        <v>150000</v>
      </c>
      <c r="F387" s="241"/>
    </row>
    <row r="388" spans="1:6">
      <c r="A388" s="231"/>
      <c r="B388" s="234" t="s">
        <v>42</v>
      </c>
      <c r="C388" s="228">
        <v>3</v>
      </c>
      <c r="D388" s="229">
        <v>30000</v>
      </c>
      <c r="E388" s="229">
        <f t="shared" si="21"/>
        <v>90000</v>
      </c>
      <c r="F388" s="241"/>
    </row>
    <row r="389" spans="1:6">
      <c r="A389" s="231"/>
      <c r="B389" s="234" t="s">
        <v>63</v>
      </c>
      <c r="C389" s="228">
        <v>1</v>
      </c>
      <c r="D389" s="229">
        <v>31000</v>
      </c>
      <c r="E389" s="229">
        <f t="shared" si="21"/>
        <v>31000</v>
      </c>
      <c r="F389" s="241"/>
    </row>
    <row r="390" spans="1:6">
      <c r="A390" s="231"/>
      <c r="B390" s="234" t="s">
        <v>33</v>
      </c>
      <c r="C390" s="228">
        <v>1</v>
      </c>
      <c r="D390" s="229">
        <v>50000</v>
      </c>
      <c r="E390" s="229">
        <f t="shared" si="21"/>
        <v>50000</v>
      </c>
      <c r="F390" s="241"/>
    </row>
    <row r="391" spans="1:6">
      <c r="A391" s="231"/>
      <c r="B391" s="234" t="s">
        <v>109</v>
      </c>
      <c r="C391" s="228">
        <v>0.3</v>
      </c>
      <c r="D391" s="229">
        <v>55000</v>
      </c>
      <c r="E391" s="229">
        <f t="shared" si="21"/>
        <v>16500</v>
      </c>
      <c r="F391" s="241"/>
    </row>
    <row r="392" spans="1:6">
      <c r="A392" s="231"/>
      <c r="B392" s="234" t="s">
        <v>153</v>
      </c>
      <c r="C392" s="228">
        <v>0.1</v>
      </c>
      <c r="D392" s="229">
        <v>39000</v>
      </c>
      <c r="E392" s="229">
        <f t="shared" si="21"/>
        <v>3900</v>
      </c>
      <c r="F392" s="241"/>
    </row>
    <row r="393" spans="1:6">
      <c r="A393" s="235"/>
      <c r="B393" s="234" t="s">
        <v>9</v>
      </c>
      <c r="C393" s="228">
        <v>0.1</v>
      </c>
      <c r="D393" s="229">
        <v>83000</v>
      </c>
      <c r="E393" s="229">
        <f t="shared" si="21"/>
        <v>8300</v>
      </c>
      <c r="F393" s="242"/>
    </row>
    <row r="394" spans="1:6">
      <c r="A394" s="226">
        <v>45979</v>
      </c>
      <c r="B394" s="234" t="s">
        <v>92</v>
      </c>
      <c r="C394" s="228">
        <v>2</v>
      </c>
      <c r="D394" s="229">
        <v>39000</v>
      </c>
      <c r="E394" s="229">
        <f t="shared" si="21"/>
        <v>78000</v>
      </c>
      <c r="F394" s="230">
        <f>SUM(E394:E414)</f>
        <v>1425600</v>
      </c>
    </row>
    <row r="395" spans="1:6">
      <c r="A395" s="231"/>
      <c r="B395" s="234" t="s">
        <v>43</v>
      </c>
      <c r="C395" s="228">
        <v>1</v>
      </c>
      <c r="D395" s="229">
        <v>39000</v>
      </c>
      <c r="E395" s="229">
        <f t="shared" si="21"/>
        <v>39000</v>
      </c>
      <c r="F395" s="232"/>
    </row>
    <row r="396" spans="1:6">
      <c r="A396" s="231"/>
      <c r="B396" s="234" t="s">
        <v>30</v>
      </c>
      <c r="C396" s="228">
        <v>0.1</v>
      </c>
      <c r="D396" s="229">
        <v>88000</v>
      </c>
      <c r="E396" s="229">
        <f t="shared" si="21"/>
        <v>8800</v>
      </c>
      <c r="F396" s="232"/>
    </row>
    <row r="397" spans="1:6">
      <c r="A397" s="231"/>
      <c r="B397" s="234" t="s">
        <v>154</v>
      </c>
      <c r="C397" s="228">
        <v>1</v>
      </c>
      <c r="D397" s="229">
        <v>9000</v>
      </c>
      <c r="E397" s="229">
        <f t="shared" si="21"/>
        <v>9000</v>
      </c>
      <c r="F397" s="232"/>
    </row>
    <row r="398" spans="1:6">
      <c r="A398" s="231"/>
      <c r="B398" s="234" t="s">
        <v>62</v>
      </c>
      <c r="C398" s="228">
        <v>2</v>
      </c>
      <c r="D398" s="229">
        <v>17000</v>
      </c>
      <c r="E398" s="229">
        <f t="shared" si="21"/>
        <v>34000</v>
      </c>
      <c r="F398" s="232"/>
    </row>
    <row r="399" spans="1:6">
      <c r="A399" s="231"/>
      <c r="B399" s="234" t="s">
        <v>113</v>
      </c>
      <c r="C399" s="228">
        <v>0.5</v>
      </c>
      <c r="D399" s="229">
        <v>72000</v>
      </c>
      <c r="E399" s="229">
        <f t="shared" si="21"/>
        <v>36000</v>
      </c>
      <c r="F399" s="232"/>
    </row>
    <row r="400" spans="1:6">
      <c r="A400" s="231"/>
      <c r="B400" s="234" t="s">
        <v>41</v>
      </c>
      <c r="C400" s="228">
        <v>2</v>
      </c>
      <c r="D400" s="229">
        <v>28000</v>
      </c>
      <c r="E400" s="229">
        <f t="shared" si="21"/>
        <v>56000</v>
      </c>
      <c r="F400" s="232"/>
    </row>
    <row r="401" spans="1:6">
      <c r="A401" s="231"/>
      <c r="B401" s="234" t="s">
        <v>34</v>
      </c>
      <c r="C401" s="228">
        <v>2</v>
      </c>
      <c r="D401" s="229">
        <v>30000</v>
      </c>
      <c r="E401" s="229">
        <f t="shared" si="21"/>
        <v>60000</v>
      </c>
      <c r="F401" s="232"/>
    </row>
    <row r="402" spans="1:6">
      <c r="A402" s="231"/>
      <c r="B402" s="234" t="s">
        <v>153</v>
      </c>
      <c r="C402" s="228">
        <v>0.1</v>
      </c>
      <c r="D402" s="229">
        <v>33000</v>
      </c>
      <c r="E402" s="229">
        <f t="shared" si="21"/>
        <v>3300</v>
      </c>
      <c r="F402" s="232"/>
    </row>
    <row r="403" spans="1:6">
      <c r="A403" s="231"/>
      <c r="B403" s="234" t="s">
        <v>145</v>
      </c>
      <c r="C403" s="228">
        <v>0.1</v>
      </c>
      <c r="D403" s="229">
        <v>110000</v>
      </c>
      <c r="E403" s="229">
        <f t="shared" si="21"/>
        <v>11000</v>
      </c>
      <c r="F403" s="232"/>
    </row>
    <row r="404" spans="1:6">
      <c r="A404" s="231"/>
      <c r="B404" s="234" t="s">
        <v>9</v>
      </c>
      <c r="C404" s="228">
        <v>0.1</v>
      </c>
      <c r="D404" s="229">
        <v>83000</v>
      </c>
      <c r="E404" s="229">
        <f t="shared" si="21"/>
        <v>8300</v>
      </c>
      <c r="F404" s="232"/>
    </row>
    <row r="405" spans="1:6">
      <c r="A405" s="231"/>
      <c r="B405" s="234" t="s">
        <v>210</v>
      </c>
      <c r="C405" s="228">
        <v>0.05</v>
      </c>
      <c r="D405" s="229">
        <v>132000</v>
      </c>
      <c r="E405" s="229">
        <f t="shared" ref="E405:E428" si="22">SUM(C405*D405)</f>
        <v>6600</v>
      </c>
      <c r="F405" s="232"/>
    </row>
    <row r="406" spans="1:6">
      <c r="A406" s="231"/>
      <c r="B406" s="234" t="s">
        <v>101</v>
      </c>
      <c r="C406" s="228">
        <v>2</v>
      </c>
      <c r="D406" s="229">
        <v>110000</v>
      </c>
      <c r="E406" s="229">
        <f t="shared" si="22"/>
        <v>220000</v>
      </c>
      <c r="F406" s="232"/>
    </row>
    <row r="407" spans="1:6">
      <c r="A407" s="231"/>
      <c r="B407" s="234" t="s">
        <v>148</v>
      </c>
      <c r="C407" s="228">
        <v>2</v>
      </c>
      <c r="D407" s="229">
        <v>80000</v>
      </c>
      <c r="E407" s="229">
        <f t="shared" si="22"/>
        <v>160000</v>
      </c>
      <c r="F407" s="232"/>
    </row>
    <row r="408" spans="1:6">
      <c r="A408" s="231"/>
      <c r="B408" s="234" t="s">
        <v>82</v>
      </c>
      <c r="C408" s="228">
        <v>3</v>
      </c>
      <c r="D408" s="229">
        <v>45000</v>
      </c>
      <c r="E408" s="229">
        <f t="shared" si="22"/>
        <v>135000</v>
      </c>
      <c r="F408" s="232"/>
    </row>
    <row r="409" spans="1:6">
      <c r="A409" s="231"/>
      <c r="B409" s="234" t="s">
        <v>211</v>
      </c>
      <c r="C409" s="228">
        <v>2.3</v>
      </c>
      <c r="D409" s="229">
        <v>22000</v>
      </c>
      <c r="E409" s="229">
        <f t="shared" si="22"/>
        <v>50600</v>
      </c>
      <c r="F409" s="232"/>
    </row>
    <row r="410" spans="1:6">
      <c r="A410" s="231"/>
      <c r="B410" s="234" t="s">
        <v>65</v>
      </c>
      <c r="C410" s="228">
        <v>10</v>
      </c>
      <c r="D410" s="229">
        <v>24000</v>
      </c>
      <c r="E410" s="229">
        <f t="shared" si="22"/>
        <v>240000</v>
      </c>
      <c r="F410" s="232"/>
    </row>
    <row r="411" spans="1:6">
      <c r="A411" s="231"/>
      <c r="B411" s="234" t="s">
        <v>16</v>
      </c>
      <c r="C411" s="228">
        <v>1.6</v>
      </c>
      <c r="D411" s="229">
        <v>75000</v>
      </c>
      <c r="E411" s="229">
        <f t="shared" si="22"/>
        <v>120000</v>
      </c>
      <c r="F411" s="232"/>
    </row>
    <row r="412" spans="1:6">
      <c r="A412" s="231"/>
      <c r="B412" s="234" t="s">
        <v>27</v>
      </c>
      <c r="C412" s="228">
        <v>1</v>
      </c>
      <c r="D412" s="229">
        <v>55000</v>
      </c>
      <c r="E412" s="229">
        <f t="shared" si="22"/>
        <v>55000</v>
      </c>
      <c r="F412" s="232"/>
    </row>
    <row r="413" spans="1:6">
      <c r="A413" s="231"/>
      <c r="B413" s="234" t="s">
        <v>72</v>
      </c>
      <c r="C413" s="228">
        <v>1</v>
      </c>
      <c r="D413" s="229">
        <v>70000</v>
      </c>
      <c r="E413" s="229">
        <f t="shared" si="22"/>
        <v>70000</v>
      </c>
      <c r="F413" s="232"/>
    </row>
    <row r="414" spans="1:6">
      <c r="A414" s="235"/>
      <c r="B414" s="234" t="s">
        <v>70</v>
      </c>
      <c r="C414" s="228">
        <v>0.5</v>
      </c>
      <c r="D414" s="229">
        <v>50000</v>
      </c>
      <c r="E414" s="229">
        <f t="shared" si="22"/>
        <v>25000</v>
      </c>
      <c r="F414" s="236"/>
    </row>
    <row r="415" spans="1:6">
      <c r="A415" s="226">
        <v>45979</v>
      </c>
      <c r="B415" s="234" t="s">
        <v>43</v>
      </c>
      <c r="C415" s="228">
        <v>1</v>
      </c>
      <c r="D415" s="229">
        <v>39000</v>
      </c>
      <c r="E415" s="229">
        <f t="shared" si="22"/>
        <v>39000</v>
      </c>
      <c r="F415" s="230">
        <f>SUM(E415:E428)</f>
        <v>633900</v>
      </c>
    </row>
    <row r="416" spans="1:6">
      <c r="A416" s="231"/>
      <c r="B416" s="234" t="s">
        <v>104</v>
      </c>
      <c r="C416" s="228">
        <v>2</v>
      </c>
      <c r="D416" s="229">
        <v>39000</v>
      </c>
      <c r="E416" s="229">
        <f t="shared" si="22"/>
        <v>78000</v>
      </c>
      <c r="F416" s="232"/>
    </row>
    <row r="417" spans="1:6">
      <c r="A417" s="231"/>
      <c r="B417" s="234" t="s">
        <v>33</v>
      </c>
      <c r="C417" s="228">
        <v>1</v>
      </c>
      <c r="D417" s="229">
        <v>50000</v>
      </c>
      <c r="E417" s="229">
        <f t="shared" si="22"/>
        <v>50000</v>
      </c>
      <c r="F417" s="232"/>
    </row>
    <row r="418" spans="1:6">
      <c r="A418" s="231"/>
      <c r="B418" s="234" t="s">
        <v>154</v>
      </c>
      <c r="C418" s="228">
        <v>1</v>
      </c>
      <c r="D418" s="229">
        <v>9000</v>
      </c>
      <c r="E418" s="229">
        <f t="shared" si="22"/>
        <v>9000</v>
      </c>
      <c r="F418" s="232"/>
    </row>
    <row r="419" spans="1:6">
      <c r="A419" s="231"/>
      <c r="B419" s="234" t="s">
        <v>161</v>
      </c>
      <c r="C419" s="228">
        <v>0.1</v>
      </c>
      <c r="D419" s="229">
        <v>72000</v>
      </c>
      <c r="E419" s="229">
        <f t="shared" si="22"/>
        <v>7200</v>
      </c>
      <c r="F419" s="232"/>
    </row>
    <row r="420" spans="1:6">
      <c r="A420" s="231"/>
      <c r="B420" s="234" t="s">
        <v>182</v>
      </c>
      <c r="C420" s="228">
        <v>0.05</v>
      </c>
      <c r="D420" s="229">
        <v>198000</v>
      </c>
      <c r="E420" s="229">
        <f t="shared" si="22"/>
        <v>9900</v>
      </c>
      <c r="F420" s="232"/>
    </row>
    <row r="421" spans="1:6">
      <c r="A421" s="231"/>
      <c r="B421" s="234" t="s">
        <v>61</v>
      </c>
      <c r="C421" s="228">
        <v>1</v>
      </c>
      <c r="D421" s="229">
        <v>200000</v>
      </c>
      <c r="E421" s="229">
        <f t="shared" si="22"/>
        <v>200000</v>
      </c>
      <c r="F421" s="232"/>
    </row>
    <row r="422" spans="1:6">
      <c r="A422" s="231"/>
      <c r="B422" s="234" t="s">
        <v>164</v>
      </c>
      <c r="C422" s="228">
        <v>1</v>
      </c>
      <c r="D422" s="229">
        <v>17000</v>
      </c>
      <c r="E422" s="229">
        <f t="shared" si="22"/>
        <v>17000</v>
      </c>
      <c r="F422" s="232"/>
    </row>
    <row r="423" spans="1:6">
      <c r="A423" s="231"/>
      <c r="B423" s="234" t="s">
        <v>34</v>
      </c>
      <c r="C423" s="228">
        <v>1</v>
      </c>
      <c r="D423" s="229">
        <v>30000</v>
      </c>
      <c r="E423" s="229">
        <f t="shared" si="22"/>
        <v>30000</v>
      </c>
      <c r="F423" s="232"/>
    </row>
    <row r="424" spans="1:6">
      <c r="A424" s="231"/>
      <c r="B424" s="234" t="s">
        <v>181</v>
      </c>
      <c r="C424" s="228">
        <v>0.5</v>
      </c>
      <c r="D424" s="229">
        <v>90000</v>
      </c>
      <c r="E424" s="229">
        <f t="shared" si="22"/>
        <v>45000</v>
      </c>
      <c r="F424" s="232"/>
    </row>
    <row r="425" spans="1:6">
      <c r="A425" s="231"/>
      <c r="B425" s="234" t="s">
        <v>39</v>
      </c>
      <c r="C425" s="228">
        <v>2</v>
      </c>
      <c r="D425" s="229">
        <v>10000</v>
      </c>
      <c r="E425" s="229">
        <f t="shared" si="22"/>
        <v>20000</v>
      </c>
      <c r="F425" s="232"/>
    </row>
    <row r="426" spans="1:6">
      <c r="A426" s="231"/>
      <c r="B426" s="234" t="s">
        <v>157</v>
      </c>
      <c r="C426" s="228">
        <v>6</v>
      </c>
      <c r="D426" s="229">
        <v>15000</v>
      </c>
      <c r="E426" s="229">
        <f t="shared" si="22"/>
        <v>90000</v>
      </c>
      <c r="F426" s="232"/>
    </row>
    <row r="427" spans="1:6">
      <c r="A427" s="231"/>
      <c r="B427" s="234" t="s">
        <v>30</v>
      </c>
      <c r="C427" s="228">
        <v>0.1</v>
      </c>
      <c r="D427" s="229">
        <v>88000</v>
      </c>
      <c r="E427" s="229">
        <f t="shared" si="22"/>
        <v>8800</v>
      </c>
      <c r="F427" s="232"/>
    </row>
    <row r="428" spans="1:6">
      <c r="A428" s="235"/>
      <c r="B428" s="234" t="s">
        <v>155</v>
      </c>
      <c r="C428" s="228">
        <v>1</v>
      </c>
      <c r="D428" s="229">
        <v>30000</v>
      </c>
      <c r="E428" s="229">
        <f t="shared" si="22"/>
        <v>30000</v>
      </c>
      <c r="F428" s="236"/>
    </row>
    <row r="429" spans="1:6">
      <c r="A429" s="226">
        <v>45982</v>
      </c>
      <c r="B429" s="234" t="s">
        <v>110</v>
      </c>
      <c r="C429" s="228">
        <v>1</v>
      </c>
      <c r="D429" s="229">
        <v>39000</v>
      </c>
      <c r="E429" s="229">
        <f t="shared" ref="E429:E449" si="23">SUM(C429*D429)</f>
        <v>39000</v>
      </c>
      <c r="F429" s="230">
        <f>SUM(E429:E449)</f>
        <v>731450</v>
      </c>
    </row>
    <row r="430" spans="1:6">
      <c r="A430" s="231"/>
      <c r="B430" s="234" t="s">
        <v>111</v>
      </c>
      <c r="C430" s="228">
        <v>2</v>
      </c>
      <c r="D430" s="229">
        <v>66000</v>
      </c>
      <c r="E430" s="229">
        <f t="shared" si="23"/>
        <v>132000</v>
      </c>
      <c r="F430" s="232"/>
    </row>
    <row r="431" spans="1:6">
      <c r="A431" s="231"/>
      <c r="B431" s="234" t="s">
        <v>64</v>
      </c>
      <c r="C431" s="228">
        <v>0.2</v>
      </c>
      <c r="D431" s="229">
        <v>72000</v>
      </c>
      <c r="E431" s="229">
        <f t="shared" si="23"/>
        <v>14400</v>
      </c>
      <c r="F431" s="232"/>
    </row>
    <row r="432" spans="1:6">
      <c r="A432" s="231"/>
      <c r="B432" s="234" t="s">
        <v>153</v>
      </c>
      <c r="C432" s="228">
        <v>0.1</v>
      </c>
      <c r="D432" s="229">
        <v>33000</v>
      </c>
      <c r="E432" s="229">
        <f t="shared" si="23"/>
        <v>3300</v>
      </c>
      <c r="F432" s="232"/>
    </row>
    <row r="433" spans="1:6">
      <c r="A433" s="231"/>
      <c r="B433" s="234" t="s">
        <v>9</v>
      </c>
      <c r="C433" s="228">
        <v>0.05</v>
      </c>
      <c r="D433" s="229">
        <v>83000</v>
      </c>
      <c r="E433" s="229">
        <f t="shared" si="23"/>
        <v>4150</v>
      </c>
      <c r="F433" s="232"/>
    </row>
    <row r="434" spans="1:6">
      <c r="A434" s="231"/>
      <c r="B434" s="234" t="s">
        <v>145</v>
      </c>
      <c r="C434" s="228">
        <v>0.07</v>
      </c>
      <c r="D434" s="229">
        <v>110000</v>
      </c>
      <c r="E434" s="229">
        <f t="shared" si="23"/>
        <v>7700</v>
      </c>
      <c r="F434" s="232"/>
    </row>
    <row r="435" spans="1:6">
      <c r="A435" s="231"/>
      <c r="B435" s="234" t="s">
        <v>62</v>
      </c>
      <c r="C435" s="228">
        <v>1</v>
      </c>
      <c r="D435" s="229">
        <v>17000</v>
      </c>
      <c r="E435" s="229">
        <f t="shared" si="23"/>
        <v>17000</v>
      </c>
      <c r="F435" s="232"/>
    </row>
    <row r="436" spans="1:6">
      <c r="A436" s="231"/>
      <c r="B436" s="234" t="s">
        <v>171</v>
      </c>
      <c r="C436" s="228">
        <v>0.5</v>
      </c>
      <c r="D436" s="229">
        <v>83000</v>
      </c>
      <c r="E436" s="229">
        <f t="shared" si="23"/>
        <v>41500</v>
      </c>
      <c r="F436" s="232"/>
    </row>
    <row r="437" spans="1:6">
      <c r="A437" s="231"/>
      <c r="B437" s="234" t="s">
        <v>41</v>
      </c>
      <c r="C437" s="228">
        <v>1</v>
      </c>
      <c r="D437" s="229">
        <v>28000</v>
      </c>
      <c r="E437" s="229">
        <f t="shared" si="23"/>
        <v>28000</v>
      </c>
      <c r="F437" s="232"/>
    </row>
    <row r="438" spans="1:6">
      <c r="A438" s="231"/>
      <c r="B438" s="234" t="s">
        <v>137</v>
      </c>
      <c r="C438" s="228">
        <v>2</v>
      </c>
      <c r="D438" s="229">
        <v>25000</v>
      </c>
      <c r="E438" s="229">
        <f t="shared" si="23"/>
        <v>50000</v>
      </c>
      <c r="F438" s="232"/>
    </row>
    <row r="439" spans="1:6">
      <c r="A439" s="231"/>
      <c r="B439" s="234" t="s">
        <v>212</v>
      </c>
      <c r="C439" s="228">
        <v>2</v>
      </c>
      <c r="D439" s="229">
        <v>25000</v>
      </c>
      <c r="E439" s="229">
        <f t="shared" si="23"/>
        <v>50000</v>
      </c>
      <c r="F439" s="232"/>
    </row>
    <row r="440" spans="1:6">
      <c r="A440" s="231"/>
      <c r="B440" s="234" t="s">
        <v>92</v>
      </c>
      <c r="C440" s="228">
        <v>1</v>
      </c>
      <c r="D440" s="229">
        <v>39000</v>
      </c>
      <c r="E440" s="229">
        <f t="shared" si="23"/>
        <v>39000</v>
      </c>
      <c r="F440" s="232"/>
    </row>
    <row r="441" spans="1:6">
      <c r="A441" s="231"/>
      <c r="B441" s="234" t="s">
        <v>43</v>
      </c>
      <c r="C441" s="228">
        <v>1</v>
      </c>
      <c r="D441" s="229">
        <v>39000</v>
      </c>
      <c r="E441" s="229">
        <f t="shared" si="23"/>
        <v>39000</v>
      </c>
      <c r="F441" s="232"/>
    </row>
    <row r="442" spans="1:6">
      <c r="A442" s="231"/>
      <c r="B442" s="234" t="s">
        <v>158</v>
      </c>
      <c r="C442" s="228">
        <v>0.5</v>
      </c>
      <c r="D442" s="229">
        <v>70000</v>
      </c>
      <c r="E442" s="229">
        <f t="shared" si="23"/>
        <v>35000</v>
      </c>
      <c r="F442" s="232"/>
    </row>
    <row r="443" spans="1:6">
      <c r="A443" s="231"/>
      <c r="B443" s="234" t="s">
        <v>72</v>
      </c>
      <c r="C443" s="228">
        <v>1</v>
      </c>
      <c r="D443" s="229">
        <v>70000</v>
      </c>
      <c r="E443" s="229">
        <f t="shared" si="23"/>
        <v>70000</v>
      </c>
      <c r="F443" s="232"/>
    </row>
    <row r="444" spans="1:6">
      <c r="A444" s="231"/>
      <c r="B444" s="234" t="s">
        <v>185</v>
      </c>
      <c r="C444" s="228">
        <v>0.3</v>
      </c>
      <c r="D444" s="229">
        <v>70000</v>
      </c>
      <c r="E444" s="229">
        <f t="shared" si="23"/>
        <v>21000</v>
      </c>
      <c r="F444" s="232"/>
    </row>
    <row r="445" spans="1:6">
      <c r="A445" s="231"/>
      <c r="B445" s="234" t="s">
        <v>70</v>
      </c>
      <c r="C445" s="228">
        <v>0.4</v>
      </c>
      <c r="D445" s="229">
        <v>50000</v>
      </c>
      <c r="E445" s="229">
        <f t="shared" si="23"/>
        <v>20000</v>
      </c>
      <c r="F445" s="232"/>
    </row>
    <row r="446" spans="1:6">
      <c r="A446" s="231"/>
      <c r="B446" s="234" t="s">
        <v>71</v>
      </c>
      <c r="C446" s="228">
        <v>0.4</v>
      </c>
      <c r="D446" s="229">
        <v>61000</v>
      </c>
      <c r="E446" s="229">
        <f t="shared" si="23"/>
        <v>24400</v>
      </c>
      <c r="F446" s="232"/>
    </row>
    <row r="447" spans="1:6">
      <c r="A447" s="231"/>
      <c r="B447" s="234" t="s">
        <v>146</v>
      </c>
      <c r="C447" s="228">
        <v>0.2</v>
      </c>
      <c r="D447" s="229">
        <v>120000</v>
      </c>
      <c r="E447" s="229">
        <f t="shared" si="23"/>
        <v>24000</v>
      </c>
      <c r="F447" s="232"/>
    </row>
    <row r="448" spans="1:6">
      <c r="A448" s="231"/>
      <c r="B448" s="234" t="s">
        <v>69</v>
      </c>
      <c r="C448" s="228">
        <v>17</v>
      </c>
      <c r="D448" s="229">
        <v>1000</v>
      </c>
      <c r="E448" s="229">
        <f t="shared" si="23"/>
        <v>17000</v>
      </c>
      <c r="F448" s="232"/>
    </row>
    <row r="449" spans="1:6">
      <c r="A449" s="235"/>
      <c r="B449" s="234" t="s">
        <v>27</v>
      </c>
      <c r="C449" s="228">
        <v>1</v>
      </c>
      <c r="D449" s="229">
        <v>55000</v>
      </c>
      <c r="E449" s="229">
        <f t="shared" si="23"/>
        <v>55000</v>
      </c>
      <c r="F449" s="236"/>
    </row>
    <row r="450" spans="1:6">
      <c r="A450" s="226">
        <v>45983</v>
      </c>
      <c r="B450" s="234" t="s">
        <v>213</v>
      </c>
      <c r="C450" s="228">
        <v>0.1</v>
      </c>
      <c r="D450" s="229">
        <v>50000</v>
      </c>
      <c r="E450" s="229">
        <f t="shared" ref="E450:E473" si="24">SUM(C450*D450)</f>
        <v>5000</v>
      </c>
      <c r="F450" s="230">
        <f>SUM(E450:E470)</f>
        <v>1459800</v>
      </c>
    </row>
    <row r="451" spans="1:6">
      <c r="A451" s="231"/>
      <c r="B451" s="234" t="s">
        <v>108</v>
      </c>
      <c r="C451" s="228">
        <v>0.1</v>
      </c>
      <c r="D451" s="229">
        <v>61000</v>
      </c>
      <c r="E451" s="229">
        <f t="shared" si="24"/>
        <v>6100</v>
      </c>
      <c r="F451" s="232"/>
    </row>
    <row r="452" spans="1:6">
      <c r="A452" s="231"/>
      <c r="B452" s="234" t="s">
        <v>145</v>
      </c>
      <c r="C452" s="228">
        <v>0.1</v>
      </c>
      <c r="D452" s="229">
        <v>110000</v>
      </c>
      <c r="E452" s="229">
        <f t="shared" si="24"/>
        <v>11000</v>
      </c>
      <c r="F452" s="232"/>
    </row>
    <row r="453" spans="1:6">
      <c r="A453" s="231"/>
      <c r="B453" s="234" t="s">
        <v>9</v>
      </c>
      <c r="C453" s="228">
        <v>0.1</v>
      </c>
      <c r="D453" s="229">
        <v>83000</v>
      </c>
      <c r="E453" s="229">
        <f t="shared" si="24"/>
        <v>8300</v>
      </c>
      <c r="F453" s="232"/>
    </row>
    <row r="454" spans="1:6">
      <c r="A454" s="231"/>
      <c r="B454" s="234" t="s">
        <v>62</v>
      </c>
      <c r="C454" s="228">
        <v>1</v>
      </c>
      <c r="D454" s="229">
        <v>17000</v>
      </c>
      <c r="E454" s="229">
        <f t="shared" si="24"/>
        <v>17000</v>
      </c>
      <c r="F454" s="232"/>
    </row>
    <row r="455" spans="1:6">
      <c r="A455" s="231"/>
      <c r="B455" s="234" t="s">
        <v>113</v>
      </c>
      <c r="C455" s="228">
        <v>0.5</v>
      </c>
      <c r="D455" s="229">
        <v>72000</v>
      </c>
      <c r="E455" s="229">
        <f t="shared" si="24"/>
        <v>36000</v>
      </c>
      <c r="F455" s="232"/>
    </row>
    <row r="456" spans="1:6">
      <c r="A456" s="231"/>
      <c r="B456" s="234" t="s">
        <v>111</v>
      </c>
      <c r="C456" s="228">
        <v>3</v>
      </c>
      <c r="D456" s="229">
        <v>66000</v>
      </c>
      <c r="E456" s="229">
        <f t="shared" si="24"/>
        <v>198000</v>
      </c>
      <c r="F456" s="232"/>
    </row>
    <row r="457" spans="1:6">
      <c r="A457" s="231"/>
      <c r="B457" s="234" t="s">
        <v>20</v>
      </c>
      <c r="C457" s="228">
        <v>1</v>
      </c>
      <c r="D457" s="229">
        <v>480000</v>
      </c>
      <c r="E457" s="229">
        <f t="shared" si="24"/>
        <v>480000</v>
      </c>
      <c r="F457" s="232"/>
    </row>
    <row r="458" spans="1:6">
      <c r="A458" s="231"/>
      <c r="B458" s="234" t="s">
        <v>110</v>
      </c>
      <c r="C458" s="228">
        <v>1</v>
      </c>
      <c r="D458" s="229">
        <v>39000</v>
      </c>
      <c r="E458" s="229">
        <f t="shared" si="24"/>
        <v>39000</v>
      </c>
      <c r="F458" s="232"/>
    </row>
    <row r="459" spans="1:6">
      <c r="A459" s="231"/>
      <c r="B459" s="234" t="s">
        <v>122</v>
      </c>
      <c r="C459" s="228">
        <v>2</v>
      </c>
      <c r="D459" s="229">
        <v>35000</v>
      </c>
      <c r="E459" s="229">
        <f t="shared" si="24"/>
        <v>70000</v>
      </c>
      <c r="F459" s="232"/>
    </row>
    <row r="460" spans="1:6">
      <c r="A460" s="231"/>
      <c r="B460" s="234" t="s">
        <v>65</v>
      </c>
      <c r="C460" s="228">
        <v>5</v>
      </c>
      <c r="D460" s="229">
        <v>24000</v>
      </c>
      <c r="E460" s="229">
        <f t="shared" si="24"/>
        <v>120000</v>
      </c>
      <c r="F460" s="232"/>
    </row>
    <row r="461" spans="1:6">
      <c r="A461" s="231"/>
      <c r="B461" s="234" t="s">
        <v>150</v>
      </c>
      <c r="C461" s="228">
        <v>5</v>
      </c>
      <c r="D461" s="229">
        <v>25000</v>
      </c>
      <c r="E461" s="229">
        <f t="shared" si="24"/>
        <v>125000</v>
      </c>
      <c r="F461" s="232"/>
    </row>
    <row r="462" spans="1:6">
      <c r="A462" s="231"/>
      <c r="B462" s="234" t="s">
        <v>69</v>
      </c>
      <c r="C462" s="228">
        <v>25</v>
      </c>
      <c r="D462" s="229">
        <v>1000</v>
      </c>
      <c r="E462" s="229">
        <f t="shared" si="24"/>
        <v>25000</v>
      </c>
      <c r="F462" s="232"/>
    </row>
    <row r="463" spans="1:6">
      <c r="A463" s="231"/>
      <c r="B463" s="234" t="s">
        <v>73</v>
      </c>
      <c r="C463" s="228">
        <v>0.5</v>
      </c>
      <c r="D463" s="229">
        <v>70000</v>
      </c>
      <c r="E463" s="229">
        <f t="shared" si="24"/>
        <v>35000</v>
      </c>
      <c r="F463" s="232"/>
    </row>
    <row r="464" spans="1:6">
      <c r="A464" s="231"/>
      <c r="B464" s="234" t="s">
        <v>146</v>
      </c>
      <c r="C464" s="228">
        <v>0.3</v>
      </c>
      <c r="D464" s="229">
        <v>120000</v>
      </c>
      <c r="E464" s="229">
        <f t="shared" si="24"/>
        <v>36000</v>
      </c>
      <c r="F464" s="232"/>
    </row>
    <row r="465" spans="1:6">
      <c r="A465" s="231"/>
      <c r="B465" s="234" t="s">
        <v>70</v>
      </c>
      <c r="C465" s="228">
        <v>0.4</v>
      </c>
      <c r="D465" s="229">
        <v>50000</v>
      </c>
      <c r="E465" s="229">
        <f t="shared" si="24"/>
        <v>20000</v>
      </c>
      <c r="F465" s="232"/>
    </row>
    <row r="466" spans="1:6">
      <c r="A466" s="231"/>
      <c r="B466" s="234" t="s">
        <v>71</v>
      </c>
      <c r="C466" s="228">
        <v>0.4</v>
      </c>
      <c r="D466" s="229">
        <v>61000</v>
      </c>
      <c r="E466" s="229">
        <f t="shared" si="24"/>
        <v>24400</v>
      </c>
      <c r="F466" s="232"/>
    </row>
    <row r="467" spans="1:6">
      <c r="A467" s="231"/>
      <c r="B467" s="234" t="s">
        <v>72</v>
      </c>
      <c r="C467" s="228">
        <v>1</v>
      </c>
      <c r="D467" s="229">
        <v>70000</v>
      </c>
      <c r="E467" s="229">
        <f t="shared" si="24"/>
        <v>70000</v>
      </c>
      <c r="F467" s="232"/>
    </row>
    <row r="468" spans="1:6">
      <c r="A468" s="231"/>
      <c r="B468" s="234" t="s">
        <v>140</v>
      </c>
      <c r="C468" s="228">
        <v>1</v>
      </c>
      <c r="D468" s="229">
        <v>45000</v>
      </c>
      <c r="E468" s="229">
        <f t="shared" si="24"/>
        <v>45000</v>
      </c>
      <c r="F468" s="232"/>
    </row>
    <row r="469" spans="1:6">
      <c r="A469" s="231"/>
      <c r="B469" s="234" t="s">
        <v>43</v>
      </c>
      <c r="C469" s="228">
        <v>1</v>
      </c>
      <c r="D469" s="229">
        <v>39000</v>
      </c>
      <c r="E469" s="229">
        <f t="shared" si="24"/>
        <v>39000</v>
      </c>
      <c r="F469" s="232"/>
    </row>
    <row r="470" spans="1:6">
      <c r="A470" s="235"/>
      <c r="B470" s="234" t="s">
        <v>156</v>
      </c>
      <c r="C470" s="228">
        <v>1</v>
      </c>
      <c r="D470" s="229">
        <v>50000</v>
      </c>
      <c r="E470" s="229">
        <f t="shared" si="24"/>
        <v>50000</v>
      </c>
      <c r="F470" s="236"/>
    </row>
    <row r="471" spans="1:6">
      <c r="A471" s="226">
        <v>45983</v>
      </c>
      <c r="B471" s="234" t="s">
        <v>155</v>
      </c>
      <c r="C471" s="228">
        <v>1</v>
      </c>
      <c r="D471" s="229">
        <v>30000</v>
      </c>
      <c r="E471" s="229">
        <f t="shared" si="24"/>
        <v>30000</v>
      </c>
      <c r="F471" s="230">
        <f>SUM(E471:E473)</f>
        <v>42400</v>
      </c>
    </row>
    <row r="472" spans="1:6">
      <c r="A472" s="231"/>
      <c r="B472" s="234" t="s">
        <v>30</v>
      </c>
      <c r="C472" s="228">
        <v>0.1</v>
      </c>
      <c r="D472" s="229">
        <v>88000</v>
      </c>
      <c r="E472" s="229">
        <f t="shared" si="24"/>
        <v>8800</v>
      </c>
      <c r="F472" s="232"/>
    </row>
    <row r="473" spans="1:6">
      <c r="A473" s="235"/>
      <c r="B473" s="234" t="s">
        <v>172</v>
      </c>
      <c r="C473" s="228">
        <v>0.05</v>
      </c>
      <c r="D473" s="229">
        <v>72000</v>
      </c>
      <c r="E473" s="229">
        <f t="shared" si="24"/>
        <v>3600</v>
      </c>
      <c r="F473" s="236"/>
    </row>
    <row r="474" spans="1:6">
      <c r="A474" s="226">
        <v>45984</v>
      </c>
      <c r="B474" s="234" t="s">
        <v>149</v>
      </c>
      <c r="C474" s="228">
        <v>2</v>
      </c>
      <c r="D474" s="229">
        <v>25000</v>
      </c>
      <c r="E474" s="229">
        <f t="shared" ref="E474:E494" si="25">SUM(C474*D474)</f>
        <v>50000</v>
      </c>
      <c r="F474" s="230">
        <f>SUM(E474:E494)</f>
        <v>1086400</v>
      </c>
    </row>
    <row r="475" spans="1:8">
      <c r="A475" s="231"/>
      <c r="B475" s="234" t="s">
        <v>40</v>
      </c>
      <c r="C475" s="228">
        <v>2.5</v>
      </c>
      <c r="D475" s="229">
        <v>22000</v>
      </c>
      <c r="E475" s="229">
        <f t="shared" si="25"/>
        <v>55000</v>
      </c>
      <c r="F475" s="232"/>
      <c r="H475" s="247" t="s">
        <v>214</v>
      </c>
    </row>
    <row r="476" spans="1:8">
      <c r="A476" s="231"/>
      <c r="B476" s="234" t="s">
        <v>111</v>
      </c>
      <c r="C476" s="228">
        <v>4</v>
      </c>
      <c r="D476" s="229">
        <v>66000</v>
      </c>
      <c r="E476" s="229">
        <f t="shared" si="25"/>
        <v>264000</v>
      </c>
      <c r="F476" s="232"/>
      <c r="H476" s="247"/>
    </row>
    <row r="477" spans="1:8">
      <c r="A477" s="231"/>
      <c r="B477" s="234" t="s">
        <v>110</v>
      </c>
      <c r="C477" s="228">
        <v>1</v>
      </c>
      <c r="D477" s="229">
        <v>39000</v>
      </c>
      <c r="E477" s="229">
        <f t="shared" si="25"/>
        <v>39000</v>
      </c>
      <c r="F477" s="232"/>
      <c r="H477" s="247"/>
    </row>
    <row r="478" spans="1:8">
      <c r="A478" s="231"/>
      <c r="B478" s="234" t="s">
        <v>65</v>
      </c>
      <c r="C478" s="228">
        <v>5</v>
      </c>
      <c r="D478" s="229">
        <v>24000</v>
      </c>
      <c r="E478" s="229">
        <f t="shared" si="25"/>
        <v>120000</v>
      </c>
      <c r="F478" s="232"/>
      <c r="H478" s="247"/>
    </row>
    <row r="479" spans="1:8">
      <c r="A479" s="231"/>
      <c r="B479" s="234" t="s">
        <v>27</v>
      </c>
      <c r="C479" s="228">
        <v>3</v>
      </c>
      <c r="D479" s="229">
        <v>55000</v>
      </c>
      <c r="E479" s="229">
        <f t="shared" si="25"/>
        <v>165000</v>
      </c>
      <c r="F479" s="232"/>
      <c r="H479" s="247"/>
    </row>
    <row r="480" spans="1:8">
      <c r="A480" s="231"/>
      <c r="B480" s="234" t="s">
        <v>109</v>
      </c>
      <c r="C480" s="228">
        <v>0.2</v>
      </c>
      <c r="D480" s="229">
        <v>55000</v>
      </c>
      <c r="E480" s="229">
        <f t="shared" si="25"/>
        <v>11000</v>
      </c>
      <c r="F480" s="232"/>
      <c r="H480" s="247"/>
    </row>
    <row r="481" spans="1:8">
      <c r="A481" s="231"/>
      <c r="B481" s="234" t="s">
        <v>34</v>
      </c>
      <c r="C481" s="228">
        <v>2</v>
      </c>
      <c r="D481" s="229">
        <v>25000</v>
      </c>
      <c r="E481" s="229">
        <f t="shared" si="25"/>
        <v>50000</v>
      </c>
      <c r="F481" s="232"/>
      <c r="H481" s="247"/>
    </row>
    <row r="482" spans="1:8">
      <c r="A482" s="231"/>
      <c r="B482" s="234" t="s">
        <v>153</v>
      </c>
      <c r="C482" s="228">
        <v>0.1</v>
      </c>
      <c r="D482" s="229">
        <v>33000</v>
      </c>
      <c r="E482" s="229">
        <f t="shared" si="25"/>
        <v>3300</v>
      </c>
      <c r="F482" s="232"/>
      <c r="H482" s="247"/>
    </row>
    <row r="483" spans="1:8">
      <c r="A483" s="231"/>
      <c r="B483" s="234" t="s">
        <v>62</v>
      </c>
      <c r="C483" s="228">
        <v>1</v>
      </c>
      <c r="D483" s="229">
        <v>17000</v>
      </c>
      <c r="E483" s="229">
        <f t="shared" si="25"/>
        <v>17000</v>
      </c>
      <c r="F483" s="232"/>
      <c r="H483" s="247"/>
    </row>
    <row r="484" spans="1:8">
      <c r="A484" s="231"/>
      <c r="B484" s="234" t="s">
        <v>33</v>
      </c>
      <c r="C484" s="228">
        <v>1.15</v>
      </c>
      <c r="D484" s="229">
        <v>50000</v>
      </c>
      <c r="E484" s="229">
        <f t="shared" si="25"/>
        <v>57500</v>
      </c>
      <c r="F484" s="232"/>
      <c r="H484" s="247"/>
    </row>
    <row r="485" spans="1:8">
      <c r="A485" s="231"/>
      <c r="B485" s="234" t="s">
        <v>41</v>
      </c>
      <c r="C485" s="228">
        <v>1</v>
      </c>
      <c r="D485" s="229">
        <v>28000</v>
      </c>
      <c r="E485" s="229">
        <f t="shared" si="25"/>
        <v>28000</v>
      </c>
      <c r="F485" s="232"/>
      <c r="H485" s="247"/>
    </row>
    <row r="486" spans="1:8">
      <c r="A486" s="231"/>
      <c r="B486" s="234" t="s">
        <v>113</v>
      </c>
      <c r="C486" s="228">
        <v>0.5</v>
      </c>
      <c r="D486" s="229">
        <v>72000</v>
      </c>
      <c r="E486" s="229">
        <f t="shared" si="25"/>
        <v>36000</v>
      </c>
      <c r="F486" s="232"/>
      <c r="H486" s="247"/>
    </row>
    <row r="487" spans="1:8">
      <c r="A487" s="231"/>
      <c r="B487" s="234" t="s">
        <v>43</v>
      </c>
      <c r="C487" s="228">
        <v>1</v>
      </c>
      <c r="D487" s="229">
        <v>39000</v>
      </c>
      <c r="E487" s="229">
        <f t="shared" si="25"/>
        <v>39000</v>
      </c>
      <c r="F487" s="232"/>
      <c r="H487" s="247"/>
    </row>
    <row r="488" spans="1:8">
      <c r="A488" s="231"/>
      <c r="B488" s="234" t="s">
        <v>92</v>
      </c>
      <c r="C488" s="228">
        <v>1</v>
      </c>
      <c r="D488" s="229">
        <v>39000</v>
      </c>
      <c r="E488" s="229">
        <f t="shared" si="25"/>
        <v>39000</v>
      </c>
      <c r="F488" s="232"/>
      <c r="H488" s="247"/>
    </row>
    <row r="489" spans="1:8">
      <c r="A489" s="231"/>
      <c r="B489" s="234" t="s">
        <v>39</v>
      </c>
      <c r="C489" s="228">
        <v>2</v>
      </c>
      <c r="D489" s="229">
        <v>10000</v>
      </c>
      <c r="E489" s="229">
        <f t="shared" si="25"/>
        <v>20000</v>
      </c>
      <c r="F489" s="232"/>
      <c r="H489" s="247"/>
    </row>
    <row r="490" spans="1:8">
      <c r="A490" s="231"/>
      <c r="B490" s="234" t="s">
        <v>30</v>
      </c>
      <c r="C490" s="228">
        <v>0.1</v>
      </c>
      <c r="D490" s="229">
        <v>88000</v>
      </c>
      <c r="E490" s="229">
        <f t="shared" si="25"/>
        <v>8800</v>
      </c>
      <c r="F490" s="232"/>
      <c r="H490" s="247"/>
    </row>
    <row r="491" spans="1:8">
      <c r="A491" s="231"/>
      <c r="B491" s="234" t="s">
        <v>158</v>
      </c>
      <c r="C491" s="228">
        <v>0.5</v>
      </c>
      <c r="D491" s="229">
        <v>70000</v>
      </c>
      <c r="E491" s="229">
        <f t="shared" si="25"/>
        <v>35000</v>
      </c>
      <c r="F491" s="232"/>
      <c r="H491" s="247"/>
    </row>
    <row r="492" spans="1:8">
      <c r="A492" s="231"/>
      <c r="B492" s="234" t="s">
        <v>106</v>
      </c>
      <c r="C492" s="228">
        <v>0.3</v>
      </c>
      <c r="D492" s="229">
        <v>70000</v>
      </c>
      <c r="E492" s="229">
        <f t="shared" si="25"/>
        <v>21000</v>
      </c>
      <c r="F492" s="232"/>
      <c r="H492" s="247"/>
    </row>
    <row r="493" spans="1:8">
      <c r="A493" s="231"/>
      <c r="B493" s="234" t="s">
        <v>70</v>
      </c>
      <c r="C493" s="228">
        <v>0.5</v>
      </c>
      <c r="D493" s="229">
        <v>50000</v>
      </c>
      <c r="E493" s="229">
        <f t="shared" si="25"/>
        <v>25000</v>
      </c>
      <c r="F493" s="232"/>
      <c r="H493" s="247"/>
    </row>
    <row r="494" spans="1:8">
      <c r="A494" s="235"/>
      <c r="B494" s="234" t="s">
        <v>75</v>
      </c>
      <c r="C494" s="228">
        <v>0.1</v>
      </c>
      <c r="D494" s="229">
        <v>28000</v>
      </c>
      <c r="E494" s="229">
        <f t="shared" si="25"/>
        <v>2800</v>
      </c>
      <c r="F494" s="236"/>
      <c r="H494" s="247"/>
    </row>
    <row r="495" spans="1:6">
      <c r="A495" s="226">
        <v>45985</v>
      </c>
      <c r="B495" s="234" t="s">
        <v>146</v>
      </c>
      <c r="C495" s="228">
        <v>0.2</v>
      </c>
      <c r="D495" s="229">
        <v>120000</v>
      </c>
      <c r="E495" s="229">
        <f t="shared" ref="E495:E519" si="26">SUM(C495*D495)</f>
        <v>24000</v>
      </c>
      <c r="F495" s="230">
        <f>SUM(E495:E516)</f>
        <v>986200</v>
      </c>
    </row>
    <row r="496" spans="1:6">
      <c r="A496" s="231"/>
      <c r="B496" s="234" t="s">
        <v>158</v>
      </c>
      <c r="C496" s="228">
        <v>1</v>
      </c>
      <c r="D496" s="229">
        <v>80000</v>
      </c>
      <c r="E496" s="229">
        <f t="shared" si="26"/>
        <v>80000</v>
      </c>
      <c r="F496" s="232"/>
    </row>
    <row r="497" spans="1:6">
      <c r="A497" s="231"/>
      <c r="B497" s="234" t="s">
        <v>72</v>
      </c>
      <c r="C497" s="228">
        <v>1</v>
      </c>
      <c r="D497" s="229">
        <v>70000</v>
      </c>
      <c r="E497" s="229">
        <f t="shared" si="26"/>
        <v>70000</v>
      </c>
      <c r="F497" s="232"/>
    </row>
    <row r="498" spans="1:6">
      <c r="A498" s="231"/>
      <c r="B498" s="234" t="s">
        <v>69</v>
      </c>
      <c r="C498" s="228">
        <v>25</v>
      </c>
      <c r="D498" s="229">
        <v>1000</v>
      </c>
      <c r="E498" s="229">
        <f t="shared" si="26"/>
        <v>25000</v>
      </c>
      <c r="F498" s="232"/>
    </row>
    <row r="499" spans="1:6">
      <c r="A499" s="231"/>
      <c r="B499" s="234" t="s">
        <v>70</v>
      </c>
      <c r="C499" s="228">
        <v>0.5</v>
      </c>
      <c r="D499" s="229">
        <v>50000</v>
      </c>
      <c r="E499" s="229">
        <f t="shared" si="26"/>
        <v>25000</v>
      </c>
      <c r="F499" s="232"/>
    </row>
    <row r="500" spans="1:6">
      <c r="A500" s="231"/>
      <c r="B500" s="234" t="s">
        <v>71</v>
      </c>
      <c r="C500" s="228">
        <v>0.5</v>
      </c>
      <c r="D500" s="229">
        <v>61000</v>
      </c>
      <c r="E500" s="229">
        <f t="shared" si="26"/>
        <v>30500</v>
      </c>
      <c r="F500" s="232"/>
    </row>
    <row r="501" spans="1:6">
      <c r="A501" s="231"/>
      <c r="B501" s="234" t="s">
        <v>92</v>
      </c>
      <c r="C501" s="228">
        <v>1.5</v>
      </c>
      <c r="D501" s="229">
        <v>39000</v>
      </c>
      <c r="E501" s="229">
        <f t="shared" si="26"/>
        <v>58500</v>
      </c>
      <c r="F501" s="232"/>
    </row>
    <row r="502" spans="1:6">
      <c r="A502" s="231"/>
      <c r="B502" s="234" t="s">
        <v>43</v>
      </c>
      <c r="C502" s="228">
        <v>2</v>
      </c>
      <c r="D502" s="229">
        <v>39000</v>
      </c>
      <c r="E502" s="229">
        <f t="shared" si="26"/>
        <v>78000</v>
      </c>
      <c r="F502" s="232"/>
    </row>
    <row r="503" spans="1:6">
      <c r="A503" s="231"/>
      <c r="B503" s="234" t="s">
        <v>215</v>
      </c>
      <c r="C503" s="228">
        <v>0.1</v>
      </c>
      <c r="D503" s="229">
        <v>72000</v>
      </c>
      <c r="E503" s="229">
        <f t="shared" si="26"/>
        <v>7200</v>
      </c>
      <c r="F503" s="232"/>
    </row>
    <row r="504" spans="1:6">
      <c r="A504" s="231"/>
      <c r="B504" s="234" t="s">
        <v>39</v>
      </c>
      <c r="C504" s="228">
        <v>2</v>
      </c>
      <c r="D504" s="229">
        <v>10000</v>
      </c>
      <c r="E504" s="229">
        <f t="shared" si="26"/>
        <v>20000</v>
      </c>
      <c r="F504" s="232"/>
    </row>
    <row r="505" spans="1:6">
      <c r="A505" s="231"/>
      <c r="B505" s="234" t="s">
        <v>27</v>
      </c>
      <c r="C505" s="228">
        <v>1</v>
      </c>
      <c r="D505" s="229">
        <v>55000</v>
      </c>
      <c r="E505" s="229">
        <f t="shared" si="26"/>
        <v>55000</v>
      </c>
      <c r="F505" s="232"/>
    </row>
    <row r="506" spans="1:6">
      <c r="A506" s="231"/>
      <c r="B506" s="227" t="s">
        <v>137</v>
      </c>
      <c r="C506" s="228">
        <v>2</v>
      </c>
      <c r="D506" s="229">
        <v>25000</v>
      </c>
      <c r="E506" s="229">
        <f t="shared" si="26"/>
        <v>50000</v>
      </c>
      <c r="F506" s="232"/>
    </row>
    <row r="507" spans="1:6">
      <c r="A507" s="231"/>
      <c r="B507" s="227" t="s">
        <v>33</v>
      </c>
      <c r="C507" s="228">
        <v>1</v>
      </c>
      <c r="D507" s="229">
        <v>50000</v>
      </c>
      <c r="E507" s="229">
        <f t="shared" si="26"/>
        <v>50000</v>
      </c>
      <c r="F507" s="232"/>
    </row>
    <row r="508" spans="1:6">
      <c r="A508" s="231"/>
      <c r="B508" s="227" t="s">
        <v>62</v>
      </c>
      <c r="C508" s="228">
        <v>1</v>
      </c>
      <c r="D508" s="229">
        <v>17000</v>
      </c>
      <c r="E508" s="229">
        <f t="shared" si="26"/>
        <v>17000</v>
      </c>
      <c r="F508" s="232"/>
    </row>
    <row r="509" spans="1:6">
      <c r="A509" s="231"/>
      <c r="B509" s="227" t="s">
        <v>41</v>
      </c>
      <c r="C509" s="228">
        <v>2</v>
      </c>
      <c r="D509" s="229">
        <v>28000</v>
      </c>
      <c r="E509" s="229">
        <f t="shared" si="26"/>
        <v>56000</v>
      </c>
      <c r="F509" s="232"/>
    </row>
    <row r="510" spans="1:6">
      <c r="A510" s="231"/>
      <c r="B510" s="227" t="s">
        <v>113</v>
      </c>
      <c r="C510" s="228">
        <v>1</v>
      </c>
      <c r="D510" s="229">
        <v>72000</v>
      </c>
      <c r="E510" s="229">
        <f t="shared" si="26"/>
        <v>72000</v>
      </c>
      <c r="F510" s="232"/>
    </row>
    <row r="511" spans="1:6">
      <c r="A511" s="231"/>
      <c r="B511" s="234" t="s">
        <v>108</v>
      </c>
      <c r="C511" s="228">
        <v>0.2</v>
      </c>
      <c r="D511" s="229">
        <v>61000</v>
      </c>
      <c r="E511" s="229">
        <f t="shared" si="26"/>
        <v>12200</v>
      </c>
      <c r="F511" s="232"/>
    </row>
    <row r="512" spans="1:6">
      <c r="A512" s="231"/>
      <c r="B512" s="234" t="s">
        <v>28</v>
      </c>
      <c r="C512" s="228">
        <v>0.1</v>
      </c>
      <c r="D512" s="229">
        <v>165000</v>
      </c>
      <c r="E512" s="229">
        <f t="shared" si="26"/>
        <v>16500</v>
      </c>
      <c r="F512" s="232"/>
    </row>
    <row r="513" spans="1:6">
      <c r="A513" s="231"/>
      <c r="B513" s="234" t="s">
        <v>9</v>
      </c>
      <c r="C513" s="228">
        <v>0.1</v>
      </c>
      <c r="D513" s="229">
        <v>83000</v>
      </c>
      <c r="E513" s="229">
        <f t="shared" si="26"/>
        <v>8300</v>
      </c>
      <c r="F513" s="232"/>
    </row>
    <row r="514" spans="1:6">
      <c r="A514" s="231"/>
      <c r="B514" s="234" t="s">
        <v>145</v>
      </c>
      <c r="C514" s="228">
        <v>0.1</v>
      </c>
      <c r="D514" s="229">
        <v>110000</v>
      </c>
      <c r="E514" s="229">
        <f t="shared" si="26"/>
        <v>11000</v>
      </c>
      <c r="F514" s="232"/>
    </row>
    <row r="515" spans="1:6">
      <c r="A515" s="231"/>
      <c r="B515" s="234" t="s">
        <v>65</v>
      </c>
      <c r="C515" s="228">
        <v>5</v>
      </c>
      <c r="D515" s="229">
        <v>24000</v>
      </c>
      <c r="E515" s="229">
        <f t="shared" si="26"/>
        <v>120000</v>
      </c>
      <c r="F515" s="232"/>
    </row>
    <row r="516" spans="1:6">
      <c r="A516" s="235"/>
      <c r="B516" s="234" t="s">
        <v>150</v>
      </c>
      <c r="C516" s="228">
        <v>5</v>
      </c>
      <c r="D516" s="229">
        <v>20000</v>
      </c>
      <c r="E516" s="229">
        <f t="shared" si="26"/>
        <v>100000</v>
      </c>
      <c r="F516" s="236"/>
    </row>
    <row r="517" spans="1:6">
      <c r="A517" s="226">
        <v>45985</v>
      </c>
      <c r="B517" s="234" t="s">
        <v>111</v>
      </c>
      <c r="C517" s="228">
        <v>5</v>
      </c>
      <c r="D517" s="229">
        <v>66000</v>
      </c>
      <c r="E517" s="229">
        <f t="shared" si="26"/>
        <v>330000</v>
      </c>
      <c r="F517" s="230">
        <f>SUM(E517:E519)</f>
        <v>575000</v>
      </c>
    </row>
    <row r="518" spans="1:6">
      <c r="A518" s="231"/>
      <c r="B518" s="234" t="s">
        <v>110</v>
      </c>
      <c r="C518" s="228">
        <v>5</v>
      </c>
      <c r="D518" s="229">
        <v>39000</v>
      </c>
      <c r="E518" s="229">
        <f t="shared" si="26"/>
        <v>195000</v>
      </c>
      <c r="F518" s="232"/>
    </row>
    <row r="519" spans="1:6">
      <c r="A519" s="235"/>
      <c r="B519" s="234" t="s">
        <v>149</v>
      </c>
      <c r="C519" s="228">
        <v>2</v>
      </c>
      <c r="D519" s="229">
        <v>25000</v>
      </c>
      <c r="E519" s="229">
        <f t="shared" si="26"/>
        <v>50000</v>
      </c>
      <c r="F519" s="236"/>
    </row>
    <row r="520" spans="1:6">
      <c r="A520" s="226">
        <v>45986</v>
      </c>
      <c r="B520" s="234" t="s">
        <v>149</v>
      </c>
      <c r="C520" s="228">
        <v>2</v>
      </c>
      <c r="D520" s="229">
        <v>25000</v>
      </c>
      <c r="E520" s="229">
        <f t="shared" ref="E520:E540" si="27">SUM(C520*D520)</f>
        <v>50000</v>
      </c>
      <c r="F520" s="230">
        <f>SUM(E520:E540)</f>
        <v>1389230</v>
      </c>
    </row>
    <row r="521" spans="1:6">
      <c r="A521" s="231"/>
      <c r="B521" s="234" t="s">
        <v>111</v>
      </c>
      <c r="C521" s="228">
        <v>5</v>
      </c>
      <c r="D521" s="229">
        <v>66000</v>
      </c>
      <c r="E521" s="229">
        <f t="shared" si="27"/>
        <v>330000</v>
      </c>
      <c r="F521" s="232"/>
    </row>
    <row r="522" spans="1:6">
      <c r="A522" s="231"/>
      <c r="B522" s="234" t="s">
        <v>65</v>
      </c>
      <c r="C522" s="228">
        <v>7</v>
      </c>
      <c r="D522" s="229">
        <v>24000</v>
      </c>
      <c r="E522" s="229">
        <f t="shared" si="27"/>
        <v>168000</v>
      </c>
      <c r="F522" s="232"/>
    </row>
    <row r="523" spans="1:6">
      <c r="A523" s="231"/>
      <c r="B523" s="234" t="s">
        <v>216</v>
      </c>
      <c r="C523" s="228">
        <v>2</v>
      </c>
      <c r="D523" s="229">
        <v>45000</v>
      </c>
      <c r="E523" s="229">
        <f t="shared" si="27"/>
        <v>90000</v>
      </c>
      <c r="F523" s="232"/>
    </row>
    <row r="524" spans="1:6">
      <c r="A524" s="231"/>
      <c r="B524" s="234" t="s">
        <v>109</v>
      </c>
      <c r="C524" s="228">
        <v>0.2</v>
      </c>
      <c r="D524" s="229">
        <v>55000</v>
      </c>
      <c r="E524" s="229">
        <f t="shared" si="27"/>
        <v>11000</v>
      </c>
      <c r="F524" s="232"/>
    </row>
    <row r="525" spans="1:6">
      <c r="A525" s="231"/>
      <c r="B525" s="234" t="s">
        <v>9</v>
      </c>
      <c r="C525" s="228">
        <v>0.06</v>
      </c>
      <c r="D525" s="229">
        <v>83000</v>
      </c>
      <c r="E525" s="229">
        <f t="shared" si="27"/>
        <v>4980</v>
      </c>
      <c r="F525" s="232"/>
    </row>
    <row r="526" spans="1:6">
      <c r="A526" s="231"/>
      <c r="B526" s="234" t="s">
        <v>153</v>
      </c>
      <c r="C526" s="228">
        <v>0.15</v>
      </c>
      <c r="D526" s="229">
        <v>33000</v>
      </c>
      <c r="E526" s="229">
        <f t="shared" si="27"/>
        <v>4950</v>
      </c>
      <c r="F526" s="232"/>
    </row>
    <row r="527" spans="1:6">
      <c r="A527" s="231"/>
      <c r="B527" s="234" t="s">
        <v>210</v>
      </c>
      <c r="C527" s="228">
        <v>0.05</v>
      </c>
      <c r="D527" s="229">
        <v>1322000</v>
      </c>
      <c r="E527" s="229">
        <f t="shared" si="27"/>
        <v>66100</v>
      </c>
      <c r="F527" s="232"/>
    </row>
    <row r="528" spans="1:6">
      <c r="A528" s="231"/>
      <c r="B528" s="234" t="s">
        <v>34</v>
      </c>
      <c r="C528" s="228">
        <v>3</v>
      </c>
      <c r="D528" s="229">
        <v>30000</v>
      </c>
      <c r="E528" s="229">
        <f t="shared" si="27"/>
        <v>90000</v>
      </c>
      <c r="F528" s="232"/>
    </row>
    <row r="529" spans="1:6">
      <c r="A529" s="231"/>
      <c r="B529" s="234" t="s">
        <v>64</v>
      </c>
      <c r="C529" s="228">
        <v>0.3</v>
      </c>
      <c r="D529" s="229">
        <v>72000</v>
      </c>
      <c r="E529" s="229">
        <f t="shared" si="27"/>
        <v>21600</v>
      </c>
      <c r="F529" s="232"/>
    </row>
    <row r="530" spans="1:6">
      <c r="A530" s="231"/>
      <c r="B530" s="234" t="s">
        <v>154</v>
      </c>
      <c r="C530" s="228">
        <v>1</v>
      </c>
      <c r="D530" s="229">
        <v>9000</v>
      </c>
      <c r="E530" s="229">
        <f t="shared" si="27"/>
        <v>9000</v>
      </c>
      <c r="F530" s="232"/>
    </row>
    <row r="531" spans="1:6">
      <c r="A531" s="231"/>
      <c r="B531" s="234" t="s">
        <v>62</v>
      </c>
      <c r="C531" s="228">
        <v>1</v>
      </c>
      <c r="D531" s="229">
        <v>17000</v>
      </c>
      <c r="E531" s="229">
        <f t="shared" si="27"/>
        <v>17000</v>
      </c>
      <c r="F531" s="232"/>
    </row>
    <row r="532" spans="1:6">
      <c r="A532" s="231"/>
      <c r="B532" s="234" t="s">
        <v>41</v>
      </c>
      <c r="C532" s="228">
        <v>1</v>
      </c>
      <c r="D532" s="229">
        <v>28000</v>
      </c>
      <c r="E532" s="229">
        <f t="shared" si="27"/>
        <v>28000</v>
      </c>
      <c r="F532" s="232"/>
    </row>
    <row r="533" spans="1:6">
      <c r="A533" s="231"/>
      <c r="B533" s="234" t="s">
        <v>114</v>
      </c>
      <c r="C533" s="228">
        <v>0.5</v>
      </c>
      <c r="D533" s="229">
        <v>94000</v>
      </c>
      <c r="E533" s="229">
        <f t="shared" si="27"/>
        <v>47000</v>
      </c>
      <c r="F533" s="232"/>
    </row>
    <row r="534" spans="1:6">
      <c r="A534" s="231"/>
      <c r="B534" s="234" t="s">
        <v>92</v>
      </c>
      <c r="C534" s="228">
        <v>1</v>
      </c>
      <c r="D534" s="229">
        <v>39000</v>
      </c>
      <c r="E534" s="229">
        <f t="shared" si="27"/>
        <v>39000</v>
      </c>
      <c r="F534" s="232"/>
    </row>
    <row r="535" spans="1:6">
      <c r="A535" s="231"/>
      <c r="B535" s="234" t="s">
        <v>43</v>
      </c>
      <c r="C535" s="228">
        <v>1</v>
      </c>
      <c r="D535" s="229">
        <v>39000</v>
      </c>
      <c r="E535" s="229">
        <f t="shared" si="27"/>
        <v>39000</v>
      </c>
      <c r="F535" s="232"/>
    </row>
    <row r="536" spans="1:6">
      <c r="A536" s="231"/>
      <c r="B536" s="234" t="s">
        <v>157</v>
      </c>
      <c r="C536" s="228">
        <v>16</v>
      </c>
      <c r="D536" s="229">
        <v>15000</v>
      </c>
      <c r="E536" s="229">
        <f t="shared" si="27"/>
        <v>240000</v>
      </c>
      <c r="F536" s="232"/>
    </row>
    <row r="537" spans="1:6">
      <c r="A537" s="231"/>
      <c r="B537" s="234" t="s">
        <v>27</v>
      </c>
      <c r="C537" s="228">
        <v>1</v>
      </c>
      <c r="D537" s="229">
        <v>55000</v>
      </c>
      <c r="E537" s="229">
        <f t="shared" si="27"/>
        <v>55000</v>
      </c>
      <c r="F537" s="232"/>
    </row>
    <row r="538" spans="1:6">
      <c r="A538" s="231"/>
      <c r="B538" s="234" t="s">
        <v>185</v>
      </c>
      <c r="C538" s="228">
        <v>0.3</v>
      </c>
      <c r="D538" s="229">
        <v>70000</v>
      </c>
      <c r="E538" s="229">
        <f t="shared" si="27"/>
        <v>21000</v>
      </c>
      <c r="F538" s="232"/>
    </row>
    <row r="539" spans="1:6">
      <c r="A539" s="231"/>
      <c r="B539" s="234" t="s">
        <v>106</v>
      </c>
      <c r="C539" s="228">
        <v>0.3</v>
      </c>
      <c r="D539" s="229">
        <v>72000</v>
      </c>
      <c r="E539" s="229">
        <f t="shared" si="27"/>
        <v>21600</v>
      </c>
      <c r="F539" s="232"/>
    </row>
    <row r="540" spans="1:6">
      <c r="A540" s="235"/>
      <c r="B540" s="234" t="s">
        <v>146</v>
      </c>
      <c r="C540" s="228">
        <v>0.3</v>
      </c>
      <c r="D540" s="229">
        <v>120000</v>
      </c>
      <c r="E540" s="229">
        <f t="shared" si="27"/>
        <v>36000</v>
      </c>
      <c r="F540" s="236"/>
    </row>
    <row r="541" spans="1:6">
      <c r="A541" s="226">
        <v>45986</v>
      </c>
      <c r="B541" s="234" t="s">
        <v>75</v>
      </c>
      <c r="C541" s="228">
        <v>0.2</v>
      </c>
      <c r="D541" s="229">
        <v>28000</v>
      </c>
      <c r="E541" s="229">
        <f t="shared" ref="E541:E548" si="28">SUM(C541*D541)</f>
        <v>5600</v>
      </c>
      <c r="F541" s="248">
        <f>SUM(E541:E548)</f>
        <v>472000</v>
      </c>
    </row>
    <row r="542" spans="1:6">
      <c r="A542" s="231"/>
      <c r="B542" s="234" t="s">
        <v>70</v>
      </c>
      <c r="C542" s="228">
        <v>0.4</v>
      </c>
      <c r="D542" s="229">
        <v>50000</v>
      </c>
      <c r="E542" s="229">
        <f t="shared" si="28"/>
        <v>20000</v>
      </c>
      <c r="F542" s="249"/>
    </row>
    <row r="543" spans="1:6">
      <c r="A543" s="231"/>
      <c r="B543" s="234" t="s">
        <v>71</v>
      </c>
      <c r="C543" s="228">
        <v>0.4</v>
      </c>
      <c r="D543" s="229">
        <v>61000</v>
      </c>
      <c r="E543" s="229">
        <f t="shared" si="28"/>
        <v>24400</v>
      </c>
      <c r="F543" s="249"/>
    </row>
    <row r="544" spans="1:6">
      <c r="A544" s="231"/>
      <c r="B544" s="234" t="s">
        <v>40</v>
      </c>
      <c r="C544" s="228">
        <v>1</v>
      </c>
      <c r="D544" s="229">
        <v>22000</v>
      </c>
      <c r="E544" s="229">
        <f t="shared" si="28"/>
        <v>22000</v>
      </c>
      <c r="F544" s="249"/>
    </row>
    <row r="545" spans="1:6">
      <c r="A545" s="231"/>
      <c r="B545" s="234" t="s">
        <v>137</v>
      </c>
      <c r="C545" s="228">
        <v>2</v>
      </c>
      <c r="D545" s="229">
        <v>25000</v>
      </c>
      <c r="E545" s="229">
        <f t="shared" si="28"/>
        <v>50000</v>
      </c>
      <c r="F545" s="249"/>
    </row>
    <row r="546" spans="1:6">
      <c r="A546" s="231"/>
      <c r="B546" s="234" t="s">
        <v>138</v>
      </c>
      <c r="C546" s="228">
        <v>2</v>
      </c>
      <c r="D546" s="229">
        <v>25000</v>
      </c>
      <c r="E546" s="229">
        <f t="shared" si="28"/>
        <v>50000</v>
      </c>
      <c r="F546" s="249"/>
    </row>
    <row r="547" spans="1:6">
      <c r="A547" s="231"/>
      <c r="B547" s="234" t="s">
        <v>49</v>
      </c>
      <c r="C547" s="228">
        <v>1</v>
      </c>
      <c r="D547" s="229">
        <v>240000</v>
      </c>
      <c r="E547" s="229">
        <f t="shared" si="28"/>
        <v>240000</v>
      </c>
      <c r="F547" s="249"/>
    </row>
    <row r="548" spans="1:6">
      <c r="A548" s="235"/>
      <c r="B548" s="234" t="s">
        <v>79</v>
      </c>
      <c r="C548" s="228">
        <v>3</v>
      </c>
      <c r="D548" s="229">
        <v>20000</v>
      </c>
      <c r="E548" s="229">
        <f t="shared" si="28"/>
        <v>60000</v>
      </c>
      <c r="F548" s="250"/>
    </row>
    <row r="549" spans="1:6">
      <c r="A549" s="226">
        <v>45987</v>
      </c>
      <c r="B549" s="234" t="s">
        <v>70</v>
      </c>
      <c r="C549" s="228">
        <v>0.7</v>
      </c>
      <c r="D549" s="229">
        <v>50000</v>
      </c>
      <c r="E549" s="229">
        <f t="shared" ref="E549:E564" si="29">SUM(C549*D549)</f>
        <v>35000</v>
      </c>
      <c r="F549" s="230">
        <f>SUM(E549:E564)</f>
        <v>645200</v>
      </c>
    </row>
    <row r="550" spans="1:6">
      <c r="A550" s="231"/>
      <c r="B550" s="234" t="s">
        <v>71</v>
      </c>
      <c r="C550" s="228">
        <v>0.7</v>
      </c>
      <c r="D550" s="229">
        <v>61000</v>
      </c>
      <c r="E550" s="229">
        <f t="shared" si="29"/>
        <v>42700</v>
      </c>
      <c r="F550" s="232"/>
    </row>
    <row r="551" spans="1:6">
      <c r="A551" s="231"/>
      <c r="B551" s="234" t="s">
        <v>73</v>
      </c>
      <c r="C551" s="228">
        <v>0.5</v>
      </c>
      <c r="D551" s="229">
        <v>70000</v>
      </c>
      <c r="E551" s="229">
        <f t="shared" si="29"/>
        <v>35000</v>
      </c>
      <c r="F551" s="232"/>
    </row>
    <row r="552" spans="1:6">
      <c r="A552" s="231"/>
      <c r="B552" s="234" t="s">
        <v>105</v>
      </c>
      <c r="C552" s="228">
        <v>0.3</v>
      </c>
      <c r="D552" s="229">
        <v>70000</v>
      </c>
      <c r="E552" s="229">
        <f t="shared" si="29"/>
        <v>21000</v>
      </c>
      <c r="F552" s="232"/>
    </row>
    <row r="553" spans="1:6">
      <c r="A553" s="231"/>
      <c r="B553" s="234" t="s">
        <v>146</v>
      </c>
      <c r="C553" s="228">
        <v>0.3</v>
      </c>
      <c r="D553" s="229">
        <v>120000</v>
      </c>
      <c r="E553" s="229">
        <f t="shared" si="29"/>
        <v>36000</v>
      </c>
      <c r="F553" s="232"/>
    </row>
    <row r="554" spans="1:6">
      <c r="A554" s="231"/>
      <c r="B554" s="234" t="s">
        <v>69</v>
      </c>
      <c r="C554" s="228">
        <v>30</v>
      </c>
      <c r="D554" s="229">
        <v>1000</v>
      </c>
      <c r="E554" s="229">
        <f t="shared" si="29"/>
        <v>30000</v>
      </c>
      <c r="F554" s="232"/>
    </row>
    <row r="555" spans="1:6">
      <c r="A555" s="231"/>
      <c r="B555" s="234" t="s">
        <v>92</v>
      </c>
      <c r="C555" s="228">
        <v>1</v>
      </c>
      <c r="D555" s="229">
        <v>39000</v>
      </c>
      <c r="E555" s="229">
        <f t="shared" si="29"/>
        <v>39000</v>
      </c>
      <c r="F555" s="232"/>
    </row>
    <row r="556" spans="1:6">
      <c r="A556" s="231"/>
      <c r="B556" s="234" t="s">
        <v>43</v>
      </c>
      <c r="C556" s="228">
        <v>1</v>
      </c>
      <c r="D556" s="229">
        <v>39000</v>
      </c>
      <c r="E556" s="229">
        <f t="shared" si="29"/>
        <v>39000</v>
      </c>
      <c r="F556" s="232"/>
    </row>
    <row r="557" spans="1:6">
      <c r="A557" s="231"/>
      <c r="B557" s="234" t="s">
        <v>39</v>
      </c>
      <c r="C557" s="228">
        <v>3</v>
      </c>
      <c r="D557" s="229">
        <v>10000</v>
      </c>
      <c r="E557" s="229">
        <f t="shared" si="29"/>
        <v>30000</v>
      </c>
      <c r="F557" s="232"/>
    </row>
    <row r="558" spans="1:6">
      <c r="A558" s="231"/>
      <c r="B558" s="234" t="s">
        <v>155</v>
      </c>
      <c r="C558" s="228">
        <v>0.5</v>
      </c>
      <c r="D558" s="229">
        <v>30000</v>
      </c>
      <c r="E558" s="229">
        <f t="shared" si="29"/>
        <v>15000</v>
      </c>
      <c r="F558" s="232"/>
    </row>
    <row r="559" spans="1:6">
      <c r="A559" s="231"/>
      <c r="B559" s="234" t="s">
        <v>150</v>
      </c>
      <c r="C559" s="228">
        <v>3</v>
      </c>
      <c r="D559" s="229">
        <v>25000</v>
      </c>
      <c r="E559" s="229">
        <f t="shared" si="29"/>
        <v>75000</v>
      </c>
      <c r="F559" s="232"/>
    </row>
    <row r="560" spans="1:6">
      <c r="A560" s="231"/>
      <c r="B560" s="234" t="s">
        <v>142</v>
      </c>
      <c r="C560" s="228">
        <v>1</v>
      </c>
      <c r="D560" s="229">
        <v>165000</v>
      </c>
      <c r="E560" s="229">
        <f t="shared" si="29"/>
        <v>165000</v>
      </c>
      <c r="F560" s="232"/>
    </row>
    <row r="561" spans="1:6">
      <c r="A561" s="231"/>
      <c r="B561" s="234" t="s">
        <v>164</v>
      </c>
      <c r="C561" s="228">
        <v>1</v>
      </c>
      <c r="D561" s="229">
        <v>17000</v>
      </c>
      <c r="E561" s="229">
        <f t="shared" si="29"/>
        <v>17000</v>
      </c>
      <c r="F561" s="232"/>
    </row>
    <row r="562" spans="1:6">
      <c r="A562" s="231"/>
      <c r="B562" s="234" t="s">
        <v>191</v>
      </c>
      <c r="C562" s="228">
        <v>0.3</v>
      </c>
      <c r="D562" s="229">
        <v>44000</v>
      </c>
      <c r="E562" s="229">
        <f t="shared" si="29"/>
        <v>13200</v>
      </c>
      <c r="F562" s="232"/>
    </row>
    <row r="563" spans="1:6">
      <c r="A563" s="231"/>
      <c r="B563" s="234" t="s">
        <v>108</v>
      </c>
      <c r="C563" s="228">
        <v>0.3</v>
      </c>
      <c r="D563" s="229">
        <v>61000</v>
      </c>
      <c r="E563" s="229">
        <f t="shared" si="29"/>
        <v>18300</v>
      </c>
      <c r="F563" s="232"/>
    </row>
    <row r="564" spans="1:6">
      <c r="A564" s="235"/>
      <c r="B564" s="234" t="s">
        <v>62</v>
      </c>
      <c r="C564" s="228">
        <v>2</v>
      </c>
      <c r="D564" s="229">
        <v>17000</v>
      </c>
      <c r="E564" s="229">
        <f t="shared" si="29"/>
        <v>34000</v>
      </c>
      <c r="F564" s="236"/>
    </row>
    <row r="565" spans="1:6">
      <c r="A565" s="243"/>
      <c r="B565" s="234"/>
      <c r="C565" s="228"/>
      <c r="D565" s="229"/>
      <c r="E565" s="229"/>
      <c r="F565" s="244"/>
    </row>
    <row r="566" spans="1:6">
      <c r="A566" s="243"/>
      <c r="B566" s="234"/>
      <c r="C566" s="228"/>
      <c r="D566" s="229"/>
      <c r="E566" s="229"/>
      <c r="F566" s="244"/>
    </row>
    <row r="567" spans="1:6">
      <c r="A567" s="243"/>
      <c r="B567" s="234"/>
      <c r="C567" s="228"/>
      <c r="D567" s="229"/>
      <c r="E567" s="229"/>
      <c r="F567" s="244"/>
    </row>
    <row r="568" spans="1:6">
      <c r="A568" s="243"/>
      <c r="B568" s="234"/>
      <c r="C568" s="228"/>
      <c r="D568" s="229"/>
      <c r="E568" s="229"/>
      <c r="F568" s="244"/>
    </row>
    <row r="569" spans="1:6">
      <c r="A569" s="243"/>
      <c r="B569" s="234"/>
      <c r="C569" s="228"/>
      <c r="D569" s="229"/>
      <c r="E569" s="229"/>
      <c r="F569" s="244"/>
    </row>
    <row r="570" spans="1:6">
      <c r="A570" s="243"/>
      <c r="B570" s="234"/>
      <c r="C570" s="228"/>
      <c r="D570" s="229"/>
      <c r="E570" s="229"/>
      <c r="F570" s="244"/>
    </row>
    <row r="571" spans="1:6">
      <c r="A571" s="243"/>
      <c r="B571" s="234"/>
      <c r="C571" s="228"/>
      <c r="D571" s="229"/>
      <c r="E571" s="229"/>
      <c r="F571" s="244"/>
    </row>
    <row r="572" spans="1:6">
      <c r="A572" s="243"/>
      <c r="B572" s="234"/>
      <c r="C572" s="228"/>
      <c r="D572" s="229"/>
      <c r="E572" s="229"/>
      <c r="F572" s="244"/>
    </row>
    <row r="573" spans="1:6">
      <c r="A573" s="243"/>
      <c r="B573" s="234"/>
      <c r="C573" s="228"/>
      <c r="D573" s="229"/>
      <c r="E573" s="229"/>
      <c r="F573" s="244"/>
    </row>
    <row r="574" spans="1:6">
      <c r="A574" s="243"/>
      <c r="B574" s="234"/>
      <c r="C574" s="228"/>
      <c r="D574" s="229"/>
      <c r="E574" s="229"/>
      <c r="F574" s="244"/>
    </row>
    <row r="575" spans="1:6">
      <c r="A575" s="243"/>
      <c r="B575" s="234"/>
      <c r="C575" s="228"/>
      <c r="D575" s="229"/>
      <c r="E575" s="229"/>
      <c r="F575" s="244"/>
    </row>
    <row r="576" spans="1:6">
      <c r="A576" s="243"/>
      <c r="B576" s="234"/>
      <c r="C576" s="228"/>
      <c r="D576" s="229"/>
      <c r="E576" s="229"/>
      <c r="F576" s="244"/>
    </row>
    <row r="577" spans="1:6">
      <c r="A577" s="243"/>
      <c r="B577" s="234"/>
      <c r="C577" s="228"/>
      <c r="D577" s="229"/>
      <c r="E577" s="229"/>
      <c r="F577" s="244"/>
    </row>
    <row r="578" spans="1:6">
      <c r="A578" s="243"/>
      <c r="B578" s="234"/>
      <c r="C578" s="228"/>
      <c r="D578" s="229"/>
      <c r="E578" s="229"/>
      <c r="F578" s="244"/>
    </row>
    <row r="579" spans="1:6">
      <c r="A579" s="243"/>
      <c r="B579" s="234"/>
      <c r="C579" s="228"/>
      <c r="D579" s="229"/>
      <c r="E579" s="229"/>
      <c r="F579" s="244"/>
    </row>
    <row r="580" spans="1:6">
      <c r="A580" s="243"/>
      <c r="B580" s="234"/>
      <c r="C580" s="228"/>
      <c r="D580" s="229"/>
      <c r="E580" s="229"/>
      <c r="F580" s="244"/>
    </row>
    <row r="581" spans="1:6">
      <c r="A581" s="243"/>
      <c r="B581" s="234"/>
      <c r="C581" s="228"/>
      <c r="D581" s="229"/>
      <c r="E581" s="229"/>
      <c r="F581" s="244"/>
    </row>
    <row r="582" spans="1:6">
      <c r="A582" s="243"/>
      <c r="B582" s="234"/>
      <c r="C582" s="228"/>
      <c r="D582" s="229"/>
      <c r="E582" s="229"/>
      <c r="F582" s="244"/>
    </row>
    <row r="583" spans="1:6">
      <c r="A583" s="243"/>
      <c r="B583" s="234"/>
      <c r="C583" s="228"/>
      <c r="D583" s="229"/>
      <c r="E583" s="229"/>
      <c r="F583" s="244"/>
    </row>
    <row r="584" spans="1:6">
      <c r="A584" s="243"/>
      <c r="B584" s="234"/>
      <c r="C584" s="228"/>
      <c r="D584" s="229"/>
      <c r="E584" s="229"/>
      <c r="F584" s="244"/>
    </row>
    <row r="585" spans="1:6">
      <c r="A585" s="243"/>
      <c r="B585" s="234"/>
      <c r="C585" s="228"/>
      <c r="D585" s="229"/>
      <c r="E585" s="229"/>
      <c r="F585" s="244"/>
    </row>
    <row r="586" spans="1:6">
      <c r="A586" s="243"/>
      <c r="B586" s="234"/>
      <c r="C586" s="228"/>
      <c r="D586" s="229"/>
      <c r="E586" s="229"/>
      <c r="F586" s="244"/>
    </row>
    <row r="587" spans="1:6">
      <c r="A587" s="243"/>
      <c r="B587" s="234"/>
      <c r="C587" s="228"/>
      <c r="D587" s="229"/>
      <c r="E587" s="229"/>
      <c r="F587" s="244"/>
    </row>
    <row r="588" spans="1:6">
      <c r="A588" s="243"/>
      <c r="B588" s="234"/>
      <c r="C588" s="228"/>
      <c r="D588" s="229"/>
      <c r="E588" s="229"/>
      <c r="F588" s="244"/>
    </row>
    <row r="589" spans="1:6">
      <c r="A589" s="243"/>
      <c r="B589" s="234"/>
      <c r="C589" s="228"/>
      <c r="D589" s="229"/>
      <c r="E589" s="229"/>
      <c r="F589" s="244"/>
    </row>
    <row r="590" spans="1:6">
      <c r="A590" s="243"/>
      <c r="B590" s="234"/>
      <c r="C590" s="228"/>
      <c r="D590" s="229"/>
      <c r="E590" s="229"/>
      <c r="F590" s="244"/>
    </row>
    <row r="591" spans="1:6">
      <c r="A591" s="243"/>
      <c r="B591" s="234"/>
      <c r="C591" s="228"/>
      <c r="D591" s="229"/>
      <c r="E591" s="229"/>
      <c r="F591" s="244"/>
    </row>
    <row r="592" spans="1:6">
      <c r="A592" s="243"/>
      <c r="B592" s="234"/>
      <c r="C592" s="228"/>
      <c r="D592" s="229"/>
      <c r="E592" s="229"/>
      <c r="F592" s="244"/>
    </row>
    <row r="593" spans="1:6">
      <c r="A593" s="243"/>
      <c r="B593" s="234"/>
      <c r="C593" s="228"/>
      <c r="D593" s="229"/>
      <c r="E593" s="229"/>
      <c r="F593" s="244"/>
    </row>
    <row r="594" spans="1:6">
      <c r="A594" s="243"/>
      <c r="B594" s="234"/>
      <c r="C594" s="228"/>
      <c r="D594" s="229"/>
      <c r="E594" s="229"/>
      <c r="F594" s="244"/>
    </row>
    <row r="595" spans="1:6">
      <c r="A595" s="243"/>
      <c r="B595" s="234"/>
      <c r="C595" s="228"/>
      <c r="D595" s="229"/>
      <c r="E595" s="229"/>
      <c r="F595" s="244"/>
    </row>
    <row r="596" spans="1:6">
      <c r="A596" s="243"/>
      <c r="B596" s="234"/>
      <c r="C596" s="228"/>
      <c r="D596" s="229"/>
      <c r="E596" s="229"/>
      <c r="F596" s="244"/>
    </row>
    <row r="597" spans="1:6">
      <c r="A597" s="243"/>
      <c r="B597" s="234"/>
      <c r="C597" s="228"/>
      <c r="D597" s="229"/>
      <c r="E597" s="229"/>
      <c r="F597" s="244"/>
    </row>
    <row r="598" spans="1:6">
      <c r="A598" s="243"/>
      <c r="B598" s="234"/>
      <c r="C598" s="228"/>
      <c r="D598" s="229"/>
      <c r="E598" s="229"/>
      <c r="F598" s="244"/>
    </row>
    <row r="599" spans="1:6">
      <c r="A599" s="243"/>
      <c r="B599" s="234"/>
      <c r="C599" s="228"/>
      <c r="D599" s="229"/>
      <c r="E599" s="229"/>
      <c r="F599" s="244"/>
    </row>
    <row r="600" spans="1:6">
      <c r="A600" s="243"/>
      <c r="B600" s="234"/>
      <c r="C600" s="228"/>
      <c r="D600" s="229"/>
      <c r="E600" s="229"/>
      <c r="F600" s="244"/>
    </row>
    <row r="601" spans="1:6">
      <c r="A601" s="243"/>
      <c r="B601" s="234"/>
      <c r="C601" s="228"/>
      <c r="D601" s="229"/>
      <c r="E601" s="229"/>
      <c r="F601" s="244"/>
    </row>
    <row r="602" spans="1:6">
      <c r="A602" s="243"/>
      <c r="B602" s="234"/>
      <c r="C602" s="228"/>
      <c r="D602" s="229"/>
      <c r="E602" s="229"/>
      <c r="F602" s="244"/>
    </row>
    <row r="603" spans="1:6">
      <c r="A603" s="243"/>
      <c r="B603" s="234"/>
      <c r="C603" s="228"/>
      <c r="D603" s="229"/>
      <c r="E603" s="229"/>
      <c r="F603" s="244"/>
    </row>
    <row r="604" spans="1:6">
      <c r="A604" s="243"/>
      <c r="B604" s="234"/>
      <c r="C604" s="228"/>
      <c r="D604" s="229"/>
      <c r="E604" s="229"/>
      <c r="F604" s="244"/>
    </row>
    <row r="605" spans="1:6">
      <c r="A605" s="243"/>
      <c r="B605" s="234"/>
      <c r="C605" s="228"/>
      <c r="D605" s="229"/>
      <c r="E605" s="229"/>
      <c r="F605" s="244"/>
    </row>
    <row r="606" spans="1:6">
      <c r="A606" s="243"/>
      <c r="B606" s="234"/>
      <c r="C606" s="228"/>
      <c r="D606" s="229"/>
      <c r="E606" s="229"/>
      <c r="F606" s="244"/>
    </row>
    <row r="607" spans="1:6">
      <c r="A607" s="243"/>
      <c r="B607" s="234"/>
      <c r="C607" s="228"/>
      <c r="D607" s="229"/>
      <c r="E607" s="229"/>
      <c r="F607" s="244"/>
    </row>
    <row r="608" spans="1:6">
      <c r="A608" s="243"/>
      <c r="B608" s="234"/>
      <c r="C608" s="228"/>
      <c r="D608" s="229"/>
      <c r="E608" s="229"/>
      <c r="F608" s="244"/>
    </row>
    <row r="609" spans="1:6">
      <c r="A609" s="243"/>
      <c r="B609" s="234"/>
      <c r="C609" s="228"/>
      <c r="D609" s="229"/>
      <c r="E609" s="229"/>
      <c r="F609" s="244"/>
    </row>
    <row r="610" spans="1:6">
      <c r="A610" s="243"/>
      <c r="B610" s="234"/>
      <c r="C610" s="228"/>
      <c r="D610" s="229"/>
      <c r="E610" s="229"/>
      <c r="F610" s="244"/>
    </row>
    <row r="611" spans="1:6">
      <c r="A611" s="243"/>
      <c r="B611" s="234"/>
      <c r="C611" s="228"/>
      <c r="D611" s="229"/>
      <c r="E611" s="229"/>
      <c r="F611" s="244"/>
    </row>
    <row r="612" spans="1:6">
      <c r="A612" s="243"/>
      <c r="B612" s="234"/>
      <c r="C612" s="228"/>
      <c r="D612" s="229"/>
      <c r="E612" s="229"/>
      <c r="F612" s="244"/>
    </row>
    <row r="613" spans="1:6">
      <c r="A613" s="243"/>
      <c r="B613" s="234"/>
      <c r="C613" s="228"/>
      <c r="D613" s="229"/>
      <c r="E613" s="229"/>
      <c r="F613" s="244"/>
    </row>
    <row r="614" spans="1:6">
      <c r="A614" s="243"/>
      <c r="B614" s="234"/>
      <c r="C614" s="228"/>
      <c r="D614" s="229"/>
      <c r="E614" s="229"/>
      <c r="F614" s="244"/>
    </row>
    <row r="615" spans="1:6">
      <c r="A615" s="243"/>
      <c r="B615" s="234"/>
      <c r="C615" s="228"/>
      <c r="D615" s="229"/>
      <c r="E615" s="229"/>
      <c r="F615" s="244"/>
    </row>
    <row r="616" spans="1:6">
      <c r="A616" s="243"/>
      <c r="B616" s="234"/>
      <c r="C616" s="228"/>
      <c r="D616" s="229"/>
      <c r="E616" s="229"/>
      <c r="F616" s="244"/>
    </row>
    <row r="617" spans="1:6">
      <c r="A617" s="243"/>
      <c r="B617" s="234"/>
      <c r="C617" s="228"/>
      <c r="D617" s="229"/>
      <c r="E617" s="229"/>
      <c r="F617" s="244"/>
    </row>
    <row r="618" spans="1:6">
      <c r="A618" s="243"/>
      <c r="B618" s="234"/>
      <c r="C618" s="228"/>
      <c r="D618" s="229"/>
      <c r="E618" s="229"/>
      <c r="F618" s="244"/>
    </row>
    <row r="619" spans="1:6">
      <c r="A619" s="243"/>
      <c r="B619" s="234"/>
      <c r="C619" s="228"/>
      <c r="D619" s="229"/>
      <c r="E619" s="229"/>
      <c r="F619" s="244"/>
    </row>
    <row r="620" spans="1:6">
      <c r="A620" s="243"/>
      <c r="B620" s="234"/>
      <c r="C620" s="228"/>
      <c r="D620" s="229"/>
      <c r="E620" s="229"/>
      <c r="F620" s="244"/>
    </row>
    <row r="621" spans="1:6">
      <c r="A621" s="243"/>
      <c r="B621" s="234"/>
      <c r="C621" s="228"/>
      <c r="D621" s="229"/>
      <c r="E621" s="229"/>
      <c r="F621" s="244"/>
    </row>
    <row r="622" spans="1:6">
      <c r="A622" s="243"/>
      <c r="B622" s="234"/>
      <c r="C622" s="228"/>
      <c r="D622" s="229"/>
      <c r="E622" s="229"/>
      <c r="F622" s="244"/>
    </row>
    <row r="623" spans="1:6">
      <c r="A623" s="243"/>
      <c r="B623" s="234"/>
      <c r="C623" s="228"/>
      <c r="D623" s="229"/>
      <c r="E623" s="229"/>
      <c r="F623" s="244"/>
    </row>
    <row r="624" spans="1:6">
      <c r="A624" s="243"/>
      <c r="B624" s="234"/>
      <c r="C624" s="228"/>
      <c r="D624" s="229"/>
      <c r="E624" s="229"/>
      <c r="F624" s="244"/>
    </row>
    <row r="625" spans="1:6">
      <c r="A625" s="243"/>
      <c r="B625" s="234"/>
      <c r="C625" s="228"/>
      <c r="D625" s="229"/>
      <c r="E625" s="229"/>
      <c r="F625" s="244"/>
    </row>
    <row r="626" spans="1:6">
      <c r="A626" s="243"/>
      <c r="B626" s="234"/>
      <c r="C626" s="228"/>
      <c r="D626" s="229"/>
      <c r="E626" s="229"/>
      <c r="F626" s="244"/>
    </row>
    <row r="627" spans="1:6">
      <c r="A627" s="243"/>
      <c r="B627" s="234"/>
      <c r="C627" s="228"/>
      <c r="D627" s="229"/>
      <c r="E627" s="229"/>
      <c r="F627" s="244"/>
    </row>
    <row r="628" spans="1:6">
      <c r="A628" s="243"/>
      <c r="B628" s="234"/>
      <c r="C628" s="228"/>
      <c r="D628" s="229"/>
      <c r="E628" s="229"/>
      <c r="F628" s="244"/>
    </row>
    <row r="629" spans="1:6">
      <c r="A629" s="243"/>
      <c r="B629" s="234"/>
      <c r="C629" s="228"/>
      <c r="D629" s="229"/>
      <c r="E629" s="229"/>
      <c r="F629" s="244"/>
    </row>
    <row r="630" spans="1:6">
      <c r="A630" s="243"/>
      <c r="B630" s="234"/>
      <c r="C630" s="228"/>
      <c r="D630" s="229"/>
      <c r="E630" s="229"/>
      <c r="F630" s="244"/>
    </row>
    <row r="631" spans="1:6">
      <c r="A631" s="243"/>
      <c r="B631" s="234"/>
      <c r="C631" s="228"/>
      <c r="D631" s="229"/>
      <c r="E631" s="229"/>
      <c r="F631" s="244"/>
    </row>
    <row r="632" spans="1:6">
      <c r="A632" s="243"/>
      <c r="B632" s="234"/>
      <c r="C632" s="228"/>
      <c r="D632" s="229"/>
      <c r="E632" s="229"/>
      <c r="F632" s="244"/>
    </row>
    <row r="633" spans="1:6">
      <c r="A633" s="243"/>
      <c r="B633" s="234"/>
      <c r="C633" s="228"/>
      <c r="D633" s="229"/>
      <c r="E633" s="229"/>
      <c r="F633" s="244"/>
    </row>
    <row r="634" spans="1:6">
      <c r="A634" s="243"/>
      <c r="B634" s="234"/>
      <c r="C634" s="228"/>
      <c r="D634" s="229"/>
      <c r="E634" s="229"/>
      <c r="F634" s="244"/>
    </row>
    <row r="635" spans="1:6">
      <c r="A635" s="243"/>
      <c r="B635" s="234"/>
      <c r="C635" s="228"/>
      <c r="D635" s="229"/>
      <c r="E635" s="229"/>
      <c r="F635" s="244"/>
    </row>
    <row r="636" spans="1:6">
      <c r="A636" s="243"/>
      <c r="B636" s="234"/>
      <c r="C636" s="228"/>
      <c r="D636" s="229"/>
      <c r="E636" s="229"/>
      <c r="F636" s="244"/>
    </row>
    <row r="637" spans="1:6">
      <c r="A637" s="243"/>
      <c r="B637" s="234"/>
      <c r="C637" s="228"/>
      <c r="D637" s="229"/>
      <c r="E637" s="229"/>
      <c r="F637" s="244"/>
    </row>
    <row r="638" spans="1:6">
      <c r="A638" s="243"/>
      <c r="B638" s="234"/>
      <c r="C638" s="228"/>
      <c r="D638" s="229"/>
      <c r="E638" s="229"/>
      <c r="F638" s="244"/>
    </row>
    <row r="639" spans="1:6">
      <c r="A639" s="243"/>
      <c r="B639" s="234"/>
      <c r="C639" s="228"/>
      <c r="D639" s="229"/>
      <c r="E639" s="229"/>
      <c r="F639" s="244"/>
    </row>
    <row r="640" spans="1:6">
      <c r="A640" s="243"/>
      <c r="B640" s="234"/>
      <c r="C640" s="228"/>
      <c r="D640" s="229"/>
      <c r="E640" s="229"/>
      <c r="F640" s="244"/>
    </row>
    <row r="641" spans="1:6">
      <c r="A641" s="243"/>
      <c r="B641" s="234"/>
      <c r="C641" s="228"/>
      <c r="D641" s="229"/>
      <c r="E641" s="229"/>
      <c r="F641" s="244"/>
    </row>
    <row r="642" spans="1:6">
      <c r="A642" s="243"/>
      <c r="B642" s="234"/>
      <c r="C642" s="228"/>
      <c r="D642" s="229"/>
      <c r="E642" s="229"/>
      <c r="F642" s="244"/>
    </row>
    <row r="643" spans="1:6">
      <c r="A643" s="243"/>
      <c r="B643" s="234"/>
      <c r="C643" s="228"/>
      <c r="D643" s="229"/>
      <c r="E643" s="229"/>
      <c r="F643" s="244"/>
    </row>
    <row r="644" spans="1:6">
      <c r="A644" s="243"/>
      <c r="B644" s="234"/>
      <c r="C644" s="228"/>
      <c r="D644" s="229"/>
      <c r="E644" s="229"/>
      <c r="F644" s="244"/>
    </row>
    <row r="645" spans="1:6">
      <c r="A645" s="243"/>
      <c r="B645" s="234"/>
      <c r="C645" s="228"/>
      <c r="D645" s="229"/>
      <c r="E645" s="229"/>
      <c r="F645" s="244"/>
    </row>
    <row r="646" spans="1:6">
      <c r="A646" s="243"/>
      <c r="B646" s="234"/>
      <c r="C646" s="228"/>
      <c r="D646" s="229"/>
      <c r="E646" s="229"/>
      <c r="F646" s="244"/>
    </row>
    <row r="647" spans="1:6">
      <c r="A647" s="243"/>
      <c r="B647" s="234"/>
      <c r="C647" s="228"/>
      <c r="D647" s="229"/>
      <c r="E647" s="229"/>
      <c r="F647" s="244"/>
    </row>
    <row r="648" spans="1:6">
      <c r="A648" s="243"/>
      <c r="B648" s="234"/>
      <c r="C648" s="228"/>
      <c r="D648" s="229"/>
      <c r="E648" s="229"/>
      <c r="F648" s="244"/>
    </row>
    <row r="649" spans="1:6">
      <c r="A649" s="243"/>
      <c r="B649" s="234"/>
      <c r="C649" s="228"/>
      <c r="D649" s="229"/>
      <c r="E649" s="229"/>
      <c r="F649" s="244"/>
    </row>
    <row r="650" spans="1:6">
      <c r="A650" s="243"/>
      <c r="B650" s="234"/>
      <c r="C650" s="228"/>
      <c r="D650" s="229"/>
      <c r="E650" s="229"/>
      <c r="F650" s="244"/>
    </row>
    <row r="651" spans="1:6">
      <c r="A651" s="243"/>
      <c r="B651" s="234"/>
      <c r="C651" s="228"/>
      <c r="D651" s="229"/>
      <c r="E651" s="229"/>
      <c r="F651" s="244"/>
    </row>
    <row r="652" spans="1:6">
      <c r="A652" s="243"/>
      <c r="B652" s="234"/>
      <c r="C652" s="228"/>
      <c r="D652" s="229"/>
      <c r="E652" s="229"/>
      <c r="F652" s="244"/>
    </row>
    <row r="653" spans="1:6">
      <c r="A653" s="243"/>
      <c r="B653" s="234"/>
      <c r="C653" s="228"/>
      <c r="D653" s="229"/>
      <c r="E653" s="229"/>
      <c r="F653" s="244"/>
    </row>
    <row r="654" spans="1:6">
      <c r="A654" s="243"/>
      <c r="B654" s="234"/>
      <c r="C654" s="228"/>
      <c r="D654" s="229"/>
      <c r="E654" s="229"/>
      <c r="F654" s="244"/>
    </row>
    <row r="655" spans="1:6">
      <c r="A655" s="243"/>
      <c r="B655" s="234"/>
      <c r="C655" s="228"/>
      <c r="D655" s="229"/>
      <c r="E655" s="229"/>
      <c r="F655" s="244"/>
    </row>
    <row r="656" spans="1:6">
      <c r="A656" s="243"/>
      <c r="B656" s="234"/>
      <c r="C656" s="228"/>
      <c r="D656" s="229"/>
      <c r="E656" s="229"/>
      <c r="F656" s="244"/>
    </row>
    <row r="657" spans="1:6">
      <c r="A657" s="243"/>
      <c r="B657" s="234"/>
      <c r="C657" s="228"/>
      <c r="D657" s="229"/>
      <c r="E657" s="229"/>
      <c r="F657" s="244"/>
    </row>
    <row r="658" spans="1:6">
      <c r="A658" s="243"/>
      <c r="B658" s="234"/>
      <c r="C658" s="228"/>
      <c r="E658" s="229"/>
      <c r="F658" s="244"/>
    </row>
    <row r="659" spans="1:6">
      <c r="A659" s="243"/>
      <c r="B659" s="234"/>
      <c r="C659" s="228"/>
      <c r="E659" s="229"/>
      <c r="F659" s="244"/>
    </row>
    <row r="660" spans="3:6">
      <c r="C660" s="228"/>
      <c r="F660" s="233">
        <f>SUM(F2:F657)</f>
        <v>38255970</v>
      </c>
    </row>
  </sheetData>
  <mergeCells count="73">
    <mergeCell ref="A2:A17"/>
    <mergeCell ref="A18:A38"/>
    <mergeCell ref="A39:A40"/>
    <mergeCell ref="A41:A62"/>
    <mergeCell ref="A63:A84"/>
    <mergeCell ref="A86:A106"/>
    <mergeCell ref="A107:A109"/>
    <mergeCell ref="A110:A130"/>
    <mergeCell ref="A131:A138"/>
    <mergeCell ref="A139:A157"/>
    <mergeCell ref="A158:A175"/>
    <mergeCell ref="A176:A197"/>
    <mergeCell ref="A198:A199"/>
    <mergeCell ref="A200:A221"/>
    <mergeCell ref="A222:A227"/>
    <mergeCell ref="A228:A248"/>
    <mergeCell ref="A250:A269"/>
    <mergeCell ref="A270:A280"/>
    <mergeCell ref="A282:A295"/>
    <mergeCell ref="A296:A300"/>
    <mergeCell ref="A302:A314"/>
    <mergeCell ref="A315:A336"/>
    <mergeCell ref="A337:A356"/>
    <mergeCell ref="A357:A375"/>
    <mergeCell ref="A376:A393"/>
    <mergeCell ref="A394:A414"/>
    <mergeCell ref="A415:A428"/>
    <mergeCell ref="A429:A449"/>
    <mergeCell ref="A450:A470"/>
    <mergeCell ref="A471:A473"/>
    <mergeCell ref="A474:A494"/>
    <mergeCell ref="A495:A516"/>
    <mergeCell ref="A517:A519"/>
    <mergeCell ref="A520:A540"/>
    <mergeCell ref="A541:A548"/>
    <mergeCell ref="A549:A564"/>
    <mergeCell ref="F2:F17"/>
    <mergeCell ref="F18:F38"/>
    <mergeCell ref="F39:F40"/>
    <mergeCell ref="F41:F62"/>
    <mergeCell ref="F63:F84"/>
    <mergeCell ref="F86:F106"/>
    <mergeCell ref="F107:F109"/>
    <mergeCell ref="F110:F130"/>
    <mergeCell ref="F131:F138"/>
    <mergeCell ref="F139:F157"/>
    <mergeCell ref="F158:F175"/>
    <mergeCell ref="F176:F197"/>
    <mergeCell ref="F198:F199"/>
    <mergeCell ref="F200:F221"/>
    <mergeCell ref="F222:F227"/>
    <mergeCell ref="F228:F248"/>
    <mergeCell ref="F250:F269"/>
    <mergeCell ref="F270:F280"/>
    <mergeCell ref="F282:F295"/>
    <mergeCell ref="F296:F300"/>
    <mergeCell ref="F302:F314"/>
    <mergeCell ref="F315:F336"/>
    <mergeCell ref="F337:F356"/>
    <mergeCell ref="F357:F375"/>
    <mergeCell ref="F376:F393"/>
    <mergeCell ref="F394:F414"/>
    <mergeCell ref="F415:F428"/>
    <mergeCell ref="F429:F449"/>
    <mergeCell ref="F450:F470"/>
    <mergeCell ref="F471:F473"/>
    <mergeCell ref="F474:F494"/>
    <mergeCell ref="F495:F516"/>
    <mergeCell ref="F517:F519"/>
    <mergeCell ref="F520:F540"/>
    <mergeCell ref="F541:F548"/>
    <mergeCell ref="F549:F564"/>
    <mergeCell ref="H475:H49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zoomScale="70" zoomScaleNormal="70" workbookViewId="0">
      <pane ySplit="1" topLeftCell="A25" activePane="bottomLeft" state="frozen"/>
      <selection/>
      <selection pane="bottomLeft" activeCell="E26" sqref="E26:E29"/>
    </sheetView>
  </sheetViews>
  <sheetFormatPr defaultColWidth="9.14285714285714" defaultRowHeight="21" outlineLevelCol="7"/>
  <cols>
    <col min="1" max="1" width="18.8571428571429" style="181" customWidth="1"/>
    <col min="2" max="2" width="35.5714285714286" style="180" customWidth="1"/>
    <col min="3" max="3" width="24.1904761904762" style="180" customWidth="1"/>
    <col min="4" max="4" width="24.7142857142857" style="180" customWidth="1"/>
    <col min="5" max="5" width="36.9619047619048" style="180" customWidth="1"/>
    <col min="6" max="6" width="27.0095238095238" style="180" customWidth="1"/>
    <col min="7" max="7" width="22" style="180" customWidth="1"/>
    <col min="8" max="8" width="15.5714285714286" style="180"/>
    <col min="9" max="11" width="12.8571428571429" style="180"/>
    <col min="12" max="16384" width="9.14285714285714" style="180"/>
  </cols>
  <sheetData>
    <row r="1" ht="28" customHeight="1" spans="1:7">
      <c r="A1" s="182" t="s">
        <v>0</v>
      </c>
      <c r="B1" s="183" t="s">
        <v>217</v>
      </c>
      <c r="C1" s="183" t="s">
        <v>218</v>
      </c>
      <c r="D1" s="183" t="s">
        <v>3</v>
      </c>
      <c r="E1" s="183" t="s">
        <v>219</v>
      </c>
      <c r="F1" s="183" t="s">
        <v>4</v>
      </c>
      <c r="G1" s="183" t="s">
        <v>5</v>
      </c>
    </row>
    <row r="2" s="180" customFormat="1" ht="80" customHeight="1" spans="1:7">
      <c r="A2" s="184">
        <v>45963</v>
      </c>
      <c r="B2" s="185" t="s">
        <v>220</v>
      </c>
      <c r="C2" s="186">
        <v>4.7</v>
      </c>
      <c r="D2" s="187">
        <v>370000</v>
      </c>
      <c r="E2" s="188" t="str">
        <f>_xlfn.DISPIMG("ID_61A6B6D73D3A4854A82E473D394FEE5A",1)</f>
        <v>=DISPIMG("ID_61A6B6D73D3A4854A82E473D394FEE5A",1)</v>
      </c>
      <c r="F2" s="189">
        <f t="shared" ref="F2:F9" si="0">SUM(C2*D2)</f>
        <v>1739000</v>
      </c>
      <c r="G2" s="190">
        <f>SUM(F2:F4)</f>
        <v>2159500</v>
      </c>
    </row>
    <row r="3" s="180" customFormat="1" ht="80" customHeight="1" spans="1:7">
      <c r="A3" s="191"/>
      <c r="B3" s="185" t="s">
        <v>221</v>
      </c>
      <c r="C3" s="186">
        <v>1.7</v>
      </c>
      <c r="D3" s="187">
        <v>115000</v>
      </c>
      <c r="E3" s="192"/>
      <c r="F3" s="189">
        <f t="shared" si="0"/>
        <v>195500</v>
      </c>
      <c r="G3" s="193"/>
    </row>
    <row r="4" s="180" customFormat="1" ht="80" customHeight="1" spans="1:7">
      <c r="A4" s="191"/>
      <c r="B4" s="185" t="s">
        <v>222</v>
      </c>
      <c r="C4" s="186">
        <v>5</v>
      </c>
      <c r="D4" s="187">
        <v>45000</v>
      </c>
      <c r="E4" s="192"/>
      <c r="F4" s="189">
        <f t="shared" si="0"/>
        <v>225000</v>
      </c>
      <c r="G4" s="193"/>
    </row>
    <row r="5" s="180" customFormat="1" ht="120" customHeight="1" spans="1:7">
      <c r="A5" s="184">
        <v>45965</v>
      </c>
      <c r="B5" s="194" t="s">
        <v>223</v>
      </c>
      <c r="C5" s="186">
        <v>3</v>
      </c>
      <c r="D5" s="187">
        <v>180000</v>
      </c>
      <c r="E5" s="188" t="str">
        <f>_xlfn.DISPIMG("ID_7BF01879F5304626B866F9D1EC0B9718",1)</f>
        <v>=DISPIMG("ID_7BF01879F5304626B866F9D1EC0B9718",1)</v>
      </c>
      <c r="F5" s="189">
        <f t="shared" si="0"/>
        <v>540000</v>
      </c>
      <c r="G5" s="190">
        <f>SUM(F5:F6)</f>
        <v>1428000</v>
      </c>
    </row>
    <row r="6" s="180" customFormat="1" ht="120" customHeight="1" spans="1:7">
      <c r="A6" s="191"/>
      <c r="B6" s="194" t="s">
        <v>220</v>
      </c>
      <c r="C6" s="186">
        <v>2.4</v>
      </c>
      <c r="D6" s="187">
        <v>370000</v>
      </c>
      <c r="E6" s="192"/>
      <c r="F6" s="189">
        <f t="shared" si="0"/>
        <v>888000</v>
      </c>
      <c r="G6" s="193"/>
    </row>
    <row r="7" s="180" customFormat="1" ht="50.4" customHeight="1" spans="1:7">
      <c r="A7" s="184">
        <v>45968</v>
      </c>
      <c r="B7" s="195" t="s">
        <v>223</v>
      </c>
      <c r="C7" s="186">
        <v>3</v>
      </c>
      <c r="D7" s="187">
        <v>180000</v>
      </c>
      <c r="E7" s="188" t="str">
        <f>_xlfn.DISPIMG("ID_1931EB1B8CC94F76A8E1ECCB232924DE",1)</f>
        <v>=DISPIMG("ID_1931EB1B8CC94F76A8E1ECCB232924DE",1)</v>
      </c>
      <c r="F7" s="189">
        <f t="shared" si="0"/>
        <v>540000</v>
      </c>
      <c r="G7" s="190">
        <f>SUM(C7*D7+C8*D8+C11*D11)</f>
        <v>2382000</v>
      </c>
    </row>
    <row r="8" s="180" customFormat="1" ht="50.4" customHeight="1" spans="1:7">
      <c r="A8" s="191"/>
      <c r="B8" s="196" t="s">
        <v>224</v>
      </c>
      <c r="C8" s="186">
        <v>3</v>
      </c>
      <c r="D8" s="187">
        <v>85000</v>
      </c>
      <c r="E8" s="192"/>
      <c r="F8" s="189">
        <f t="shared" si="0"/>
        <v>255000</v>
      </c>
      <c r="G8" s="193"/>
    </row>
    <row r="9" s="180" customFormat="1" ht="50.4" customHeight="1" spans="1:7">
      <c r="A9" s="191"/>
      <c r="B9" s="196" t="s">
        <v>221</v>
      </c>
      <c r="C9" s="186">
        <v>1.9</v>
      </c>
      <c r="D9" s="187">
        <v>115000</v>
      </c>
      <c r="E9" s="192"/>
      <c r="F9" s="189"/>
      <c r="G9" s="193"/>
    </row>
    <row r="10" s="180" customFormat="1" ht="50.4" customHeight="1" spans="1:7">
      <c r="A10" s="191"/>
      <c r="B10" s="196" t="s">
        <v>220</v>
      </c>
      <c r="C10" s="186">
        <v>1.7</v>
      </c>
      <c r="D10" s="187">
        <v>370000</v>
      </c>
      <c r="E10" s="192"/>
      <c r="F10" s="189"/>
      <c r="G10" s="193"/>
    </row>
    <row r="11" s="180" customFormat="1" ht="50.4" customHeight="1" spans="1:7">
      <c r="A11" s="197"/>
      <c r="B11" s="196" t="s">
        <v>225</v>
      </c>
      <c r="C11" s="186">
        <v>13.8</v>
      </c>
      <c r="D11" s="187">
        <v>115000</v>
      </c>
      <c r="E11" s="198"/>
      <c r="F11" s="189">
        <f t="shared" ref="F11:F13" si="1">SUM(C11*D11)</f>
        <v>1587000</v>
      </c>
      <c r="G11" s="199"/>
    </row>
    <row r="12" s="180" customFormat="1" ht="125" customHeight="1" spans="1:7">
      <c r="A12" s="23">
        <v>45971</v>
      </c>
      <c r="B12" s="200" t="s">
        <v>223</v>
      </c>
      <c r="C12" s="186">
        <v>2</v>
      </c>
      <c r="D12" s="187">
        <v>180000</v>
      </c>
      <c r="E12" s="54" t="str">
        <f>_xlfn.DISPIMG("ID_C9ED45B96FB44D8A8EA9EB8F2BDEF5E7",1)</f>
        <v>=DISPIMG("ID_C9ED45B96FB44D8A8EA9EB8F2BDEF5E7",1)</v>
      </c>
      <c r="F12" s="189">
        <f t="shared" si="1"/>
        <v>360000</v>
      </c>
      <c r="G12" s="189">
        <f>SUM(F12:F13)</f>
        <v>460000</v>
      </c>
    </row>
    <row r="13" s="180" customFormat="1" ht="125" customHeight="1" spans="1:7">
      <c r="A13" s="23"/>
      <c r="B13" s="196" t="s">
        <v>226</v>
      </c>
      <c r="C13" s="186">
        <v>2</v>
      </c>
      <c r="D13" s="187">
        <v>50000</v>
      </c>
      <c r="E13" s="54"/>
      <c r="F13" s="189">
        <f t="shared" si="1"/>
        <v>100000</v>
      </c>
      <c r="G13" s="189"/>
    </row>
    <row r="14" s="180" customFormat="1" ht="125" customHeight="1" spans="1:7">
      <c r="A14" s="191">
        <v>45972</v>
      </c>
      <c r="B14" s="201" t="s">
        <v>223</v>
      </c>
      <c r="C14" s="202">
        <v>5</v>
      </c>
      <c r="D14" s="203">
        <v>180000</v>
      </c>
      <c r="E14" s="192" t="str">
        <f>_xlfn.DISPIMG("ID_ED1EE2DFF883415D8D5E1866FC075DE1",1)</f>
        <v>=DISPIMG("ID_ED1EE2DFF883415D8D5E1866FC075DE1",1)</v>
      </c>
      <c r="F14" s="199">
        <f>C14*D14</f>
        <v>900000</v>
      </c>
      <c r="G14" s="193">
        <f>SUM(F14:F15)</f>
        <v>1070000</v>
      </c>
    </row>
    <row r="15" s="180" customFormat="1" ht="125" customHeight="1" spans="1:7">
      <c r="A15" s="191"/>
      <c r="B15" s="196" t="s">
        <v>224</v>
      </c>
      <c r="C15" s="186">
        <v>2</v>
      </c>
      <c r="D15" s="187">
        <v>85000</v>
      </c>
      <c r="E15" s="192"/>
      <c r="F15" s="189">
        <f>C15*D15</f>
        <v>170000</v>
      </c>
      <c r="G15" s="193"/>
    </row>
    <row r="16" s="180" customFormat="1" ht="84" customHeight="1" spans="1:7">
      <c r="A16" s="184">
        <v>45974</v>
      </c>
      <c r="B16" s="196" t="s">
        <v>220</v>
      </c>
      <c r="C16" s="186">
        <v>3.8</v>
      </c>
      <c r="D16" s="187">
        <v>370000</v>
      </c>
      <c r="E16" s="188" t="str">
        <f>_xlfn.DISPIMG("ID_DD7C71329EF1420BB6A1F509D8242FB3",1)</f>
        <v>=DISPIMG("ID_DD7C71329EF1420BB6A1F509D8242FB3",1)</v>
      </c>
      <c r="F16" s="189">
        <f t="shared" ref="F16:F27" si="2">SUM(C16*D16)</f>
        <v>1406000</v>
      </c>
      <c r="G16" s="190">
        <f>SUM(C16*D16+C17*D17+C18*D18)</f>
        <v>2024000</v>
      </c>
    </row>
    <row r="17" s="180" customFormat="1" ht="84" customHeight="1" spans="1:7">
      <c r="A17" s="191"/>
      <c r="B17" s="196" t="s">
        <v>227</v>
      </c>
      <c r="C17" s="186">
        <v>5</v>
      </c>
      <c r="D17" s="187">
        <v>60000</v>
      </c>
      <c r="E17" s="192"/>
      <c r="F17" s="189">
        <f t="shared" si="2"/>
        <v>300000</v>
      </c>
      <c r="G17" s="193"/>
    </row>
    <row r="18" s="180" customFormat="1" ht="84" customHeight="1" spans="1:7">
      <c r="A18" s="197"/>
      <c r="B18" s="200" t="s">
        <v>228</v>
      </c>
      <c r="C18" s="186">
        <v>5.3</v>
      </c>
      <c r="D18" s="187">
        <v>60000</v>
      </c>
      <c r="E18" s="198"/>
      <c r="F18" s="189">
        <f t="shared" si="2"/>
        <v>318000</v>
      </c>
      <c r="G18" s="199"/>
    </row>
    <row r="19" s="180" customFormat="1" ht="51" customHeight="1" spans="1:7">
      <c r="A19" s="184">
        <v>45978</v>
      </c>
      <c r="B19" s="200" t="s">
        <v>225</v>
      </c>
      <c r="C19" s="186">
        <v>14.6</v>
      </c>
      <c r="D19" s="187">
        <v>120000</v>
      </c>
      <c r="E19" s="188" t="str">
        <f>_xlfn.DISPIMG("ID_5B5F1B4600184CE69D0AAC65BDEFB0F0",1)</f>
        <v>=DISPIMG("ID_5B5F1B4600184CE69D0AAC65BDEFB0F0",1)</v>
      </c>
      <c r="F19" s="189">
        <f t="shared" si="2"/>
        <v>1752000</v>
      </c>
      <c r="G19" s="190">
        <f>SUM(F19:F23)</f>
        <v>5477000</v>
      </c>
    </row>
    <row r="20" s="180" customFormat="1" ht="51" customHeight="1" spans="1:7">
      <c r="A20" s="191"/>
      <c r="B20" s="200" t="s">
        <v>229</v>
      </c>
      <c r="C20" s="186">
        <v>5.6</v>
      </c>
      <c r="D20" s="187">
        <v>370000</v>
      </c>
      <c r="E20" s="192"/>
      <c r="F20" s="189">
        <f t="shared" si="2"/>
        <v>2072000</v>
      </c>
      <c r="G20" s="193"/>
    </row>
    <row r="21" s="180" customFormat="1" ht="51" customHeight="1" spans="1:7">
      <c r="A21" s="191"/>
      <c r="B21" s="200" t="s">
        <v>230</v>
      </c>
      <c r="C21" s="186">
        <v>3.6</v>
      </c>
      <c r="D21" s="187">
        <v>115000</v>
      </c>
      <c r="E21" s="192"/>
      <c r="F21" s="189">
        <f t="shared" si="2"/>
        <v>414000</v>
      </c>
      <c r="G21" s="193"/>
    </row>
    <row r="22" s="180" customFormat="1" ht="51" customHeight="1" spans="1:7">
      <c r="A22" s="191"/>
      <c r="B22" s="200" t="s">
        <v>231</v>
      </c>
      <c r="C22" s="186">
        <v>4.4</v>
      </c>
      <c r="D22" s="187">
        <v>185000</v>
      </c>
      <c r="E22" s="192"/>
      <c r="F22" s="189">
        <f t="shared" si="2"/>
        <v>814000</v>
      </c>
      <c r="G22" s="193"/>
    </row>
    <row r="23" s="180" customFormat="1" ht="51" customHeight="1" spans="1:7">
      <c r="A23" s="197"/>
      <c r="B23" s="200" t="s">
        <v>232</v>
      </c>
      <c r="C23" s="186">
        <v>5</v>
      </c>
      <c r="D23" s="187">
        <v>85000</v>
      </c>
      <c r="E23" s="198"/>
      <c r="F23" s="189">
        <f t="shared" si="2"/>
        <v>425000</v>
      </c>
      <c r="G23" s="199"/>
    </row>
    <row r="24" s="180" customFormat="1" ht="125" customHeight="1" spans="1:7">
      <c r="A24" s="23">
        <v>45984</v>
      </c>
      <c r="B24" s="200" t="s">
        <v>231</v>
      </c>
      <c r="C24" s="186">
        <v>2.9</v>
      </c>
      <c r="D24" s="187">
        <v>185000</v>
      </c>
      <c r="E24" s="54" t="str">
        <f>_xlfn.DISPIMG("ID_A0F30E7669374D90B0122D8131BA4785",1)</f>
        <v>=DISPIMG("ID_A0F30E7669374D90B0122D8131BA4785",1)</v>
      </c>
      <c r="F24" s="189">
        <f t="shared" si="2"/>
        <v>536500</v>
      </c>
      <c r="G24" s="189">
        <f>SUM(C24*D24+C25*D25)</f>
        <v>1551250</v>
      </c>
    </row>
    <row r="25" s="180" customFormat="1" ht="125" customHeight="1" spans="1:7">
      <c r="A25" s="23"/>
      <c r="B25" s="200" t="s">
        <v>229</v>
      </c>
      <c r="C25" s="186">
        <v>3.69</v>
      </c>
      <c r="D25" s="187">
        <v>275000</v>
      </c>
      <c r="E25" s="54"/>
      <c r="F25" s="189">
        <f t="shared" si="2"/>
        <v>1014750</v>
      </c>
      <c r="G25" s="189"/>
    </row>
    <row r="26" s="180" customFormat="1" ht="63" customHeight="1" spans="1:7">
      <c r="A26" s="204">
        <v>45986</v>
      </c>
      <c r="B26" s="200" t="s">
        <v>225</v>
      </c>
      <c r="C26" s="186">
        <v>7.9</v>
      </c>
      <c r="D26" s="187">
        <v>120000</v>
      </c>
      <c r="E26" s="205" t="str">
        <f>_xlfn.DISPIMG("ID_178B981EF0C2474B958D59670E886CC4",1)</f>
        <v>=DISPIMG("ID_178B981EF0C2474B958D59670E886CC4",1)</v>
      </c>
      <c r="F26" s="189">
        <f t="shared" si="2"/>
        <v>948000</v>
      </c>
      <c r="G26" s="206">
        <f>SUM(F26:F29)</f>
        <v>1938500</v>
      </c>
    </row>
    <row r="27" s="180" customFormat="1" ht="63" customHeight="1" spans="1:7">
      <c r="A27" s="207"/>
      <c r="B27" s="196" t="s">
        <v>230</v>
      </c>
      <c r="C27" s="186">
        <v>3.6</v>
      </c>
      <c r="D27" s="187">
        <v>115000</v>
      </c>
      <c r="E27" s="208"/>
      <c r="F27" s="189">
        <f>SUM(C27*D27)</f>
        <v>414000</v>
      </c>
      <c r="G27" s="209"/>
    </row>
    <row r="28" s="180" customFormat="1" ht="63" customHeight="1" spans="1:7">
      <c r="A28" s="207"/>
      <c r="B28" s="196" t="s">
        <v>222</v>
      </c>
      <c r="C28" s="186">
        <v>5</v>
      </c>
      <c r="D28" s="187">
        <v>45000</v>
      </c>
      <c r="E28" s="208"/>
      <c r="F28" s="189">
        <f>SUM(C28*D28)</f>
        <v>225000</v>
      </c>
      <c r="G28" s="209"/>
    </row>
    <row r="29" s="180" customFormat="1" ht="63" customHeight="1" spans="1:7">
      <c r="A29" s="210"/>
      <c r="B29" s="196" t="s">
        <v>231</v>
      </c>
      <c r="C29" s="186">
        <v>1.9</v>
      </c>
      <c r="D29" s="187">
        <v>185000</v>
      </c>
      <c r="E29" s="211"/>
      <c r="F29" s="189">
        <f>SUM(C29*D29)</f>
        <v>351500</v>
      </c>
      <c r="G29" s="209"/>
    </row>
    <row r="30" s="180" customFormat="1" ht="84" customHeight="1" spans="1:7">
      <c r="A30" s="23"/>
      <c r="B30" s="196"/>
      <c r="C30" s="186"/>
      <c r="D30" s="187"/>
      <c r="E30" s="212"/>
      <c r="F30" s="189">
        <f>C30*D30</f>
        <v>0</v>
      </c>
      <c r="G30" s="190">
        <f>SUM(F30:F32)</f>
        <v>0</v>
      </c>
    </row>
    <row r="31" s="180" customFormat="1" ht="84" customHeight="1" spans="1:7">
      <c r="A31" s="23"/>
      <c r="B31" s="196"/>
      <c r="C31" s="186"/>
      <c r="D31" s="187"/>
      <c r="E31" s="212"/>
      <c r="F31" s="189">
        <f>C31*D31</f>
        <v>0</v>
      </c>
      <c r="G31" s="193"/>
    </row>
    <row r="32" s="180" customFormat="1" ht="84" customHeight="1" spans="1:7">
      <c r="A32" s="23"/>
      <c r="B32" s="196"/>
      <c r="C32" s="186"/>
      <c r="D32" s="187"/>
      <c r="E32" s="212"/>
      <c r="F32" s="189">
        <f>C32*D32</f>
        <v>0</v>
      </c>
      <c r="G32" s="199"/>
    </row>
    <row r="33" s="180" customFormat="1" ht="84" customHeight="1" spans="1:7">
      <c r="A33" s="191"/>
      <c r="B33" s="201"/>
      <c r="C33" s="202"/>
      <c r="D33" s="203"/>
      <c r="E33" s="192"/>
      <c r="F33" s="199">
        <f>SUM(C33*D33)</f>
        <v>0</v>
      </c>
      <c r="G33" s="193">
        <f>SUM(F33:F35)</f>
        <v>0</v>
      </c>
    </row>
    <row r="34" s="180" customFormat="1" ht="84" customHeight="1" spans="1:7">
      <c r="A34" s="191"/>
      <c r="B34" s="201"/>
      <c r="C34" s="202"/>
      <c r="D34" s="203"/>
      <c r="E34" s="192"/>
      <c r="F34" s="199">
        <f>SUM(C34*D34)</f>
        <v>0</v>
      </c>
      <c r="G34" s="193"/>
    </row>
    <row r="35" s="180" customFormat="1" ht="84" customHeight="1" spans="1:7">
      <c r="A35" s="197"/>
      <c r="B35" s="196"/>
      <c r="C35" s="186"/>
      <c r="D35" s="187"/>
      <c r="E35" s="198"/>
      <c r="F35" s="189">
        <f>SUM(C35*D35)</f>
        <v>0</v>
      </c>
      <c r="G35" s="199"/>
    </row>
    <row r="36" s="180" customFormat="1" ht="50" customHeight="1" spans="1:7">
      <c r="A36" s="191"/>
      <c r="B36" s="196"/>
      <c r="C36" s="186"/>
      <c r="D36" s="187"/>
      <c r="E36" s="192"/>
      <c r="F36" s="54"/>
      <c r="G36" s="193"/>
    </row>
    <row r="37" s="180" customFormat="1" ht="50" customHeight="1" spans="1:7">
      <c r="A37" s="191"/>
      <c r="B37" s="196"/>
      <c r="C37" s="186"/>
      <c r="D37" s="187"/>
      <c r="E37" s="192"/>
      <c r="F37" s="54"/>
      <c r="G37" s="193"/>
    </row>
    <row r="38" s="180" customFormat="1" ht="50" customHeight="1" spans="1:7">
      <c r="A38" s="191"/>
      <c r="B38" s="196"/>
      <c r="C38" s="186"/>
      <c r="D38" s="187"/>
      <c r="E38" s="192"/>
      <c r="F38" s="54"/>
      <c r="G38" s="193"/>
    </row>
    <row r="39" s="180" customFormat="1" ht="50" customHeight="1" spans="1:7">
      <c r="A39" s="191"/>
      <c r="B39" s="196"/>
      <c r="C39" s="186"/>
      <c r="D39" s="187"/>
      <c r="E39" s="192"/>
      <c r="F39" s="54"/>
      <c r="G39" s="193"/>
    </row>
    <row r="40" s="180" customFormat="1" ht="50" customHeight="1" spans="1:7">
      <c r="A40" s="197"/>
      <c r="B40" s="196"/>
      <c r="C40" s="186"/>
      <c r="D40" s="187"/>
      <c r="E40" s="198"/>
      <c r="F40" s="54"/>
      <c r="G40" s="199"/>
    </row>
    <row r="41" s="180" customFormat="1" ht="125" customHeight="1" spans="1:7">
      <c r="A41" s="184"/>
      <c r="B41" s="196"/>
      <c r="C41" s="186"/>
      <c r="D41" s="187"/>
      <c r="E41" s="188"/>
      <c r="F41" s="54"/>
      <c r="G41" s="190"/>
    </row>
    <row r="42" s="180" customFormat="1" ht="125" customHeight="1" spans="1:7">
      <c r="A42" s="197"/>
      <c r="B42" s="196"/>
      <c r="C42" s="186"/>
      <c r="D42" s="187"/>
      <c r="E42" s="198"/>
      <c r="F42" s="54"/>
      <c r="G42" s="199"/>
    </row>
    <row r="43" s="180" customFormat="1" ht="62.5" customHeight="1" spans="1:7">
      <c r="A43" s="184"/>
      <c r="B43" s="196"/>
      <c r="C43" s="186"/>
      <c r="D43" s="187"/>
      <c r="E43" s="188"/>
      <c r="F43" s="54"/>
      <c r="G43" s="190"/>
    </row>
    <row r="44" s="180" customFormat="1" ht="62.5" customHeight="1" spans="1:7">
      <c r="A44" s="191"/>
      <c r="B44" s="196"/>
      <c r="C44" s="186"/>
      <c r="D44" s="187"/>
      <c r="E44" s="192"/>
      <c r="F44" s="54"/>
      <c r="G44" s="193"/>
    </row>
    <row r="45" s="180" customFormat="1" ht="62.5" customHeight="1" spans="1:7">
      <c r="A45" s="191"/>
      <c r="B45" s="196"/>
      <c r="C45" s="186"/>
      <c r="D45" s="187"/>
      <c r="E45" s="192"/>
      <c r="F45" s="54"/>
      <c r="G45" s="193"/>
    </row>
    <row r="46" s="180" customFormat="1" ht="62.5" customHeight="1" spans="1:7">
      <c r="A46" s="197"/>
      <c r="B46" s="196"/>
      <c r="C46" s="186"/>
      <c r="D46" s="187"/>
      <c r="E46" s="198"/>
      <c r="F46" s="54"/>
      <c r="G46" s="199"/>
    </row>
    <row r="47" s="180" customFormat="1" ht="42" customHeight="1" spans="1:7">
      <c r="A47" s="184"/>
      <c r="B47" s="196"/>
      <c r="C47" s="186"/>
      <c r="D47" s="187"/>
      <c r="E47" s="188"/>
      <c r="F47" s="54"/>
      <c r="G47" s="190"/>
    </row>
    <row r="48" s="180" customFormat="1" ht="42" customHeight="1" spans="1:7">
      <c r="A48" s="191"/>
      <c r="B48" s="196"/>
      <c r="C48" s="186"/>
      <c r="D48" s="187"/>
      <c r="E48" s="192"/>
      <c r="F48" s="54"/>
      <c r="G48" s="193"/>
    </row>
    <row r="49" s="180" customFormat="1" ht="42" customHeight="1" spans="1:7">
      <c r="A49" s="191"/>
      <c r="B49" s="196"/>
      <c r="C49" s="186"/>
      <c r="D49" s="187"/>
      <c r="E49" s="192"/>
      <c r="F49" s="54"/>
      <c r="G49" s="193"/>
    </row>
    <row r="50" s="180" customFormat="1" ht="42" customHeight="1" spans="1:7">
      <c r="A50" s="191"/>
      <c r="B50" s="196"/>
      <c r="C50" s="186"/>
      <c r="D50" s="187"/>
      <c r="E50" s="192"/>
      <c r="F50" s="54"/>
      <c r="G50" s="193"/>
    </row>
    <row r="51" s="180" customFormat="1" ht="42" customHeight="1" spans="1:7">
      <c r="A51" s="191"/>
      <c r="B51" s="196"/>
      <c r="C51" s="186"/>
      <c r="D51" s="187"/>
      <c r="E51" s="192"/>
      <c r="F51" s="54"/>
      <c r="G51" s="193"/>
    </row>
    <row r="52" s="180" customFormat="1" ht="42" customHeight="1" spans="1:8">
      <c r="A52" s="197"/>
      <c r="B52" s="196"/>
      <c r="C52" s="186"/>
      <c r="D52" s="187"/>
      <c r="E52" s="198"/>
      <c r="F52" s="54"/>
      <c r="G52" s="199"/>
      <c r="H52" s="213"/>
    </row>
    <row r="53" s="180" customFormat="1" ht="125" customHeight="1" spans="1:7">
      <c r="A53" s="184"/>
      <c r="B53" s="196"/>
      <c r="C53" s="186"/>
      <c r="D53" s="187"/>
      <c r="E53" s="39"/>
      <c r="F53" s="46"/>
      <c r="G53" s="190"/>
    </row>
    <row r="54" s="180" customFormat="1" ht="125" customHeight="1" spans="1:7">
      <c r="A54" s="197"/>
      <c r="B54" s="196"/>
      <c r="C54" s="186"/>
      <c r="D54" s="187"/>
      <c r="E54" s="42"/>
      <c r="F54" s="46"/>
      <c r="G54" s="199"/>
    </row>
    <row r="55" s="180" customFormat="1" ht="250" customHeight="1" spans="1:7">
      <c r="A55" s="191"/>
      <c r="B55" s="196"/>
      <c r="C55" s="186"/>
      <c r="D55" s="187"/>
      <c r="E55" s="214"/>
      <c r="F55" s="46"/>
      <c r="G55" s="193"/>
    </row>
    <row r="56" s="180" customFormat="1" ht="50" customHeight="1" spans="1:7">
      <c r="A56" s="184"/>
      <c r="B56" s="196"/>
      <c r="C56" s="186"/>
      <c r="D56" s="187"/>
      <c r="E56" s="39"/>
      <c r="F56" s="46"/>
      <c r="G56" s="190"/>
    </row>
    <row r="57" s="180" customFormat="1" ht="50" customHeight="1" spans="1:7">
      <c r="A57" s="191"/>
      <c r="B57" s="196"/>
      <c r="C57" s="186"/>
      <c r="D57" s="187"/>
      <c r="E57" s="214"/>
      <c r="F57" s="46"/>
      <c r="G57" s="193"/>
    </row>
    <row r="58" s="180" customFormat="1" ht="50" customHeight="1" spans="1:7">
      <c r="A58" s="191"/>
      <c r="B58" s="196"/>
      <c r="C58" s="186"/>
      <c r="D58" s="187"/>
      <c r="E58" s="214"/>
      <c r="F58" s="46"/>
      <c r="G58" s="193"/>
    </row>
    <row r="59" s="180" customFormat="1" ht="50" customHeight="1" spans="1:7">
      <c r="A59" s="191"/>
      <c r="B59" s="196"/>
      <c r="C59" s="186"/>
      <c r="D59" s="187"/>
      <c r="E59" s="214"/>
      <c r="F59" s="46"/>
      <c r="G59" s="193"/>
    </row>
    <row r="60" s="180" customFormat="1" ht="50" customHeight="1" spans="1:7">
      <c r="A60" s="197"/>
      <c r="B60" s="196"/>
      <c r="C60" s="186"/>
      <c r="D60" s="187"/>
      <c r="E60" s="42"/>
      <c r="F60" s="46"/>
      <c r="G60" s="199"/>
    </row>
    <row r="61" s="180" customFormat="1" ht="31" customHeight="1" spans="1:8">
      <c r="A61" s="215"/>
      <c r="B61" s="216"/>
      <c r="C61" s="217"/>
      <c r="D61" s="218">
        <f>SUM(G2:G60)</f>
        <v>18490250</v>
      </c>
      <c r="E61" s="218"/>
      <c r="F61" s="218"/>
      <c r="G61" s="218"/>
      <c r="H61" s="213"/>
    </row>
  </sheetData>
  <mergeCells count="52">
    <mergeCell ref="A61:B61"/>
    <mergeCell ref="D61:G61"/>
    <mergeCell ref="A2:A4"/>
    <mergeCell ref="A5:A6"/>
    <mergeCell ref="A7:A11"/>
    <mergeCell ref="A12:A13"/>
    <mergeCell ref="A14:A15"/>
    <mergeCell ref="A16:A18"/>
    <mergeCell ref="A19:A23"/>
    <mergeCell ref="A24:A25"/>
    <mergeCell ref="A26:A29"/>
    <mergeCell ref="A30:A32"/>
    <mergeCell ref="A33:A35"/>
    <mergeCell ref="A36:A40"/>
    <mergeCell ref="A41:A42"/>
    <mergeCell ref="A43:A46"/>
    <mergeCell ref="A47:A52"/>
    <mergeCell ref="A53:A54"/>
    <mergeCell ref="A56:A60"/>
    <mergeCell ref="E2:E4"/>
    <mergeCell ref="E5:E6"/>
    <mergeCell ref="E7:E11"/>
    <mergeCell ref="E12:E13"/>
    <mergeCell ref="E14:E15"/>
    <mergeCell ref="E16:E18"/>
    <mergeCell ref="E19:E23"/>
    <mergeCell ref="E24:E25"/>
    <mergeCell ref="E26:E29"/>
    <mergeCell ref="E33:E35"/>
    <mergeCell ref="E36:E40"/>
    <mergeCell ref="E41:E42"/>
    <mergeCell ref="E43:E46"/>
    <mergeCell ref="E47:E52"/>
    <mergeCell ref="E53:E54"/>
    <mergeCell ref="E56:E60"/>
    <mergeCell ref="G2:G4"/>
    <mergeCell ref="G5:G6"/>
    <mergeCell ref="G7:G11"/>
    <mergeCell ref="G12:G13"/>
    <mergeCell ref="G14:G15"/>
    <mergeCell ref="G16:G18"/>
    <mergeCell ref="G19:G23"/>
    <mergeCell ref="G24:G25"/>
    <mergeCell ref="G26:G29"/>
    <mergeCell ref="G30:G32"/>
    <mergeCell ref="G33:G35"/>
    <mergeCell ref="G36:G40"/>
    <mergeCell ref="G41:G42"/>
    <mergeCell ref="G43:G46"/>
    <mergeCell ref="G47:G52"/>
    <mergeCell ref="G53:G54"/>
    <mergeCell ref="G56:G6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zoomScale="55" zoomScaleNormal="55" workbookViewId="0">
      <pane ySplit="1" topLeftCell="A9" activePane="bottomLeft" state="frozen"/>
      <selection/>
      <selection pane="bottomLeft" activeCell="D4" sqref="D4"/>
    </sheetView>
  </sheetViews>
  <sheetFormatPr defaultColWidth="9.14285714285714" defaultRowHeight="21" outlineLevelCol="7"/>
  <cols>
    <col min="1" max="1" width="19.1428571428571" style="143" customWidth="1"/>
    <col min="2" max="2" width="26.7142857142857" style="142" customWidth="1"/>
    <col min="3" max="3" width="33.9238095238095" style="144" customWidth="1"/>
    <col min="4" max="4" width="29.7047619047619" style="144" customWidth="1"/>
    <col min="5" max="5" width="48.0476190476191" style="142" customWidth="1"/>
    <col min="6" max="6" width="23.3619047619048" style="142" customWidth="1"/>
    <col min="7" max="8" width="19.2857142857143" style="142" customWidth="1"/>
    <col min="9" max="9" width="12.8571428571429" style="142"/>
    <col min="10" max="16384" width="9.14285714285714" style="142"/>
  </cols>
  <sheetData>
    <row r="1" ht="35" customHeight="1" spans="1:8">
      <c r="A1" s="145" t="s">
        <v>0</v>
      </c>
      <c r="B1" s="146" t="s">
        <v>233</v>
      </c>
      <c r="C1" s="146" t="s">
        <v>234</v>
      </c>
      <c r="D1" s="146" t="s">
        <v>235</v>
      </c>
      <c r="E1" s="146" t="s">
        <v>236</v>
      </c>
      <c r="F1" s="146" t="s">
        <v>3</v>
      </c>
      <c r="G1" s="146" t="s">
        <v>4</v>
      </c>
      <c r="H1" s="147" t="s">
        <v>5</v>
      </c>
    </row>
    <row r="2" s="142" customFormat="1" ht="350" customHeight="1" spans="1:8">
      <c r="A2" s="148">
        <v>45966</v>
      </c>
      <c r="B2" s="149" t="s">
        <v>237</v>
      </c>
      <c r="C2" s="150" t="s">
        <v>238</v>
      </c>
      <c r="D2" s="151">
        <v>2</v>
      </c>
      <c r="E2" s="152" t="str">
        <f>_xlfn.DISPIMG("ID_75F57DB5C38C465492093AF388167662",1)</f>
        <v>=DISPIMG("ID_75F57DB5C38C465492093AF388167662",1)</v>
      </c>
      <c r="F2" s="153">
        <v>160000</v>
      </c>
      <c r="G2" s="154">
        <f>D2*F2</f>
        <v>320000</v>
      </c>
      <c r="H2" s="153">
        <f>SUM(G2)</f>
        <v>320000</v>
      </c>
    </row>
    <row r="3" s="142" customFormat="1" ht="175" customHeight="1" spans="1:8">
      <c r="A3" s="148"/>
      <c r="B3" s="149"/>
      <c r="C3" s="155"/>
      <c r="D3" s="151"/>
      <c r="E3" s="152"/>
      <c r="F3" s="153"/>
      <c r="G3" s="154">
        <f>SUM(D3*F3+D4*F4)</f>
        <v>0</v>
      </c>
      <c r="H3" s="156"/>
    </row>
    <row r="4" s="142" customFormat="1" ht="175" customHeight="1" spans="1:8">
      <c r="A4" s="157"/>
      <c r="B4" s="158"/>
      <c r="C4" s="155"/>
      <c r="D4" s="151"/>
      <c r="E4" s="159"/>
      <c r="F4" s="153"/>
      <c r="G4" s="160"/>
      <c r="H4" s="156"/>
    </row>
    <row r="5" s="142" customFormat="1" ht="117" customHeight="1" spans="1:8">
      <c r="A5" s="148"/>
      <c r="B5" s="149"/>
      <c r="C5" s="161"/>
      <c r="D5" s="162"/>
      <c r="E5" s="152"/>
      <c r="F5" s="153"/>
      <c r="G5" s="154">
        <f>SUM(D5*F5+D6*F6+D7*F7)</f>
        <v>0</v>
      </c>
      <c r="H5" s="156"/>
    </row>
    <row r="6" s="142" customFormat="1" ht="117" customHeight="1" spans="1:8">
      <c r="A6" s="157"/>
      <c r="B6" s="158"/>
      <c r="C6" s="161"/>
      <c r="D6" s="162"/>
      <c r="E6" s="159"/>
      <c r="F6" s="153"/>
      <c r="G6" s="160"/>
      <c r="H6" s="156"/>
    </row>
    <row r="7" s="142" customFormat="1" ht="117" customHeight="1" spans="1:8">
      <c r="A7" s="157"/>
      <c r="B7" s="158"/>
      <c r="C7" s="161"/>
      <c r="D7" s="162"/>
      <c r="E7" s="159"/>
      <c r="F7" s="153"/>
      <c r="G7" s="160"/>
      <c r="H7" s="156"/>
    </row>
    <row r="8" s="142" customFormat="1" ht="350" customHeight="1" spans="1:8">
      <c r="A8" s="163"/>
      <c r="B8" s="164"/>
      <c r="C8" s="161"/>
      <c r="D8" s="162"/>
      <c r="E8" s="165"/>
      <c r="F8" s="153"/>
      <c r="G8" s="166">
        <f>SUM(D8*F8)</f>
        <v>0</v>
      </c>
      <c r="H8" s="156"/>
    </row>
    <row r="9" s="142" customFormat="1" ht="175" customHeight="1" spans="1:8">
      <c r="A9" s="167"/>
      <c r="B9" s="168"/>
      <c r="C9" s="169"/>
      <c r="D9" s="170"/>
      <c r="E9" s="171"/>
      <c r="F9" s="172"/>
      <c r="G9" s="173"/>
      <c r="H9" s="156"/>
    </row>
    <row r="10" s="142" customFormat="1" ht="175" customHeight="1" spans="1:8">
      <c r="A10" s="148"/>
      <c r="B10" s="158"/>
      <c r="C10" s="161"/>
      <c r="D10" s="162"/>
      <c r="E10" s="159"/>
      <c r="F10" s="153"/>
      <c r="G10" s="160"/>
      <c r="H10" s="156"/>
    </row>
    <row r="11" s="142" customFormat="1" ht="175" customHeight="1" spans="1:8">
      <c r="A11" s="174"/>
      <c r="B11" s="175"/>
      <c r="C11" s="161"/>
      <c r="D11" s="162"/>
      <c r="E11" s="176"/>
      <c r="F11" s="153"/>
      <c r="G11" s="176"/>
      <c r="H11" s="156"/>
    </row>
    <row r="12" s="142" customFormat="1" customHeight="1" spans="1:8">
      <c r="A12" s="177"/>
      <c r="B12" s="178"/>
      <c r="C12" s="178"/>
      <c r="D12" s="178"/>
      <c r="E12" s="177" t="s">
        <v>239</v>
      </c>
      <c r="F12" s="178"/>
      <c r="G12" s="178"/>
      <c r="H12" s="179">
        <f>SUM(H2:H11)</f>
        <v>320000</v>
      </c>
    </row>
  </sheetData>
  <mergeCells count="14">
    <mergeCell ref="A12:C12"/>
    <mergeCell ref="E12:G12"/>
    <mergeCell ref="A3:A4"/>
    <mergeCell ref="A5:A7"/>
    <mergeCell ref="A10:A11"/>
    <mergeCell ref="B3:B4"/>
    <mergeCell ref="B5:B7"/>
    <mergeCell ref="B10:B11"/>
    <mergeCell ref="E3:E4"/>
    <mergeCell ref="E5:E7"/>
    <mergeCell ref="E10:E11"/>
    <mergeCell ref="G3:G4"/>
    <mergeCell ref="G5:G7"/>
    <mergeCell ref="G10:G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="85" zoomScaleNormal="85" workbookViewId="0">
      <pane ySplit="1" topLeftCell="A10" activePane="bottomLeft" state="frozen"/>
      <selection/>
      <selection pane="bottomLeft" activeCell="F19" sqref="F19"/>
    </sheetView>
  </sheetViews>
  <sheetFormatPr defaultColWidth="9.14285714285714" defaultRowHeight="15"/>
  <cols>
    <col min="1" max="1" width="8.88571428571429" customWidth="1"/>
    <col min="2" max="2" width="20.1428571428571" customWidth="1"/>
    <col min="3" max="3" width="25.1428571428571" style="7" customWidth="1"/>
    <col min="4" max="4" width="14.7238095238095" style="7" customWidth="1"/>
    <col min="5" max="5" width="35.1238095238095" customWidth="1"/>
    <col min="6" max="8" width="20.9904761904762" customWidth="1"/>
    <col min="9" max="9" width="12.8571428571429"/>
  </cols>
  <sheetData>
    <row r="1" ht="16" customHeight="1" spans="1:8">
      <c r="A1" s="119" t="s">
        <v>0</v>
      </c>
      <c r="B1" s="119" t="s">
        <v>233</v>
      </c>
      <c r="C1" s="120" t="s">
        <v>234</v>
      </c>
      <c r="D1" s="120" t="s">
        <v>235</v>
      </c>
      <c r="E1" s="119" t="s">
        <v>219</v>
      </c>
      <c r="F1" s="119" t="s">
        <v>3</v>
      </c>
      <c r="G1" s="119" t="s">
        <v>240</v>
      </c>
      <c r="H1" s="119" t="s">
        <v>5</v>
      </c>
    </row>
    <row r="2" ht="64" customHeight="1" spans="1:12">
      <c r="A2" s="121">
        <v>45965</v>
      </c>
      <c r="B2" s="121" t="s">
        <v>241</v>
      </c>
      <c r="C2" s="122" t="s">
        <v>242</v>
      </c>
      <c r="D2" s="123">
        <v>7.9</v>
      </c>
      <c r="E2" s="124" t="str">
        <f>_xlfn.DISPIMG("ID_BC41213F5DF34C9FA380163A0DB01F5E",1)</f>
        <v>=DISPIMG("ID_BC41213F5DF34C9FA380163A0DB01F5E",1)</v>
      </c>
      <c r="F2" s="125">
        <v>48000</v>
      </c>
      <c r="G2" s="125">
        <f t="shared" ref="G2:G9" si="0">SUM(D2*F2)</f>
        <v>379200</v>
      </c>
      <c r="H2" s="126">
        <f>SUM(D2*F2+D3*F3)</f>
        <v>1118400</v>
      </c>
      <c r="L2" s="87"/>
    </row>
    <row r="3" ht="64" customHeight="1" spans="1:11">
      <c r="A3" s="127"/>
      <c r="B3" s="127"/>
      <c r="C3" s="128" t="s">
        <v>243</v>
      </c>
      <c r="D3" s="129">
        <v>15.4</v>
      </c>
      <c r="E3" s="130"/>
      <c r="F3" s="125">
        <v>48000</v>
      </c>
      <c r="G3" s="125">
        <f t="shared" si="0"/>
        <v>739200</v>
      </c>
      <c r="H3" s="131"/>
      <c r="K3" s="87"/>
    </row>
    <row r="4" ht="43" customHeight="1" spans="1:11">
      <c r="A4" s="121">
        <v>45968</v>
      </c>
      <c r="B4" s="121" t="s">
        <v>244</v>
      </c>
      <c r="C4" s="128" t="s">
        <v>242</v>
      </c>
      <c r="D4" s="129">
        <v>5.8</v>
      </c>
      <c r="E4" s="124" t="str">
        <f>_xlfn.DISPIMG("ID_840C154ED5C648A3AFFBFA4A3E161E08",1)</f>
        <v>=DISPIMG("ID_840C154ED5C648A3AFFBFA4A3E161E08",1)</v>
      </c>
      <c r="F4" s="132">
        <v>48000</v>
      </c>
      <c r="G4" s="125">
        <f t="shared" si="0"/>
        <v>278400</v>
      </c>
      <c r="H4" s="126">
        <f>SUM(D4*F4+D5*F5+D6*F6)</f>
        <v>960600</v>
      </c>
      <c r="K4" s="87"/>
    </row>
    <row r="5" ht="43" customHeight="1" spans="1:11">
      <c r="A5" s="133"/>
      <c r="B5" s="133"/>
      <c r="C5" s="128" t="s">
        <v>243</v>
      </c>
      <c r="D5" s="129">
        <v>10.6</v>
      </c>
      <c r="E5" s="134"/>
      <c r="F5" s="132">
        <v>48000</v>
      </c>
      <c r="G5" s="125">
        <f t="shared" si="0"/>
        <v>508800</v>
      </c>
      <c r="H5" s="135"/>
      <c r="K5" s="87"/>
    </row>
    <row r="6" ht="43" customHeight="1" spans="1:8">
      <c r="A6" s="127"/>
      <c r="B6" s="127"/>
      <c r="C6" s="128" t="s">
        <v>245</v>
      </c>
      <c r="D6" s="129">
        <v>5.1</v>
      </c>
      <c r="E6" s="130"/>
      <c r="F6" s="136">
        <v>34000</v>
      </c>
      <c r="G6" s="125">
        <f t="shared" si="0"/>
        <v>173400</v>
      </c>
      <c r="H6" s="131"/>
    </row>
    <row r="7" ht="43" customHeight="1" spans="1:8">
      <c r="A7" s="121">
        <v>45975</v>
      </c>
      <c r="B7" s="121" t="s">
        <v>246</v>
      </c>
      <c r="C7" s="4" t="s">
        <v>242</v>
      </c>
      <c r="D7" s="129">
        <v>5.8</v>
      </c>
      <c r="E7" s="124" t="str">
        <f>_xlfn.DISPIMG("ID_E04E53902D31429B9CCCC3BF0D548570",1)</f>
        <v>=DISPIMG("ID_E04E53902D31429B9CCCC3BF0D548570",1)</v>
      </c>
      <c r="F7" s="137">
        <v>48000</v>
      </c>
      <c r="G7" s="125">
        <f t="shared" si="0"/>
        <v>278400</v>
      </c>
      <c r="H7" s="138">
        <f>SUM(G7:G8)</f>
        <v>782400</v>
      </c>
    </row>
    <row r="8" ht="65" customHeight="1" spans="1:8">
      <c r="A8" s="133"/>
      <c r="B8" s="133"/>
      <c r="C8" s="4" t="s">
        <v>243</v>
      </c>
      <c r="D8" s="129">
        <v>10.5</v>
      </c>
      <c r="E8" s="139"/>
      <c r="F8" s="137">
        <v>48000</v>
      </c>
      <c r="G8" s="125">
        <f t="shared" si="0"/>
        <v>504000</v>
      </c>
      <c r="H8" s="139"/>
    </row>
    <row r="9" ht="55" customHeight="1" spans="1:11">
      <c r="A9" s="121">
        <v>45980</v>
      </c>
      <c r="B9" s="121" t="s">
        <v>247</v>
      </c>
      <c r="C9" s="128" t="s">
        <v>248</v>
      </c>
      <c r="D9" s="129">
        <v>4.85</v>
      </c>
      <c r="E9" s="124" t="str">
        <f>_xlfn.DISPIMG("ID_D0D7F85949BC4377AA6D333D4CD41D95",1)</f>
        <v>=DISPIMG("ID_D0D7F85949BC4377AA6D333D4CD41D95",1)</v>
      </c>
      <c r="F9" s="136">
        <v>50000</v>
      </c>
      <c r="G9" s="136">
        <f>D9*F9</f>
        <v>242500</v>
      </c>
      <c r="H9" s="138">
        <f>SUM(G9:G10)</f>
        <v>1187250</v>
      </c>
      <c r="K9" s="87"/>
    </row>
    <row r="10" ht="55" customHeight="1" spans="1:11">
      <c r="A10" s="127"/>
      <c r="B10" s="133"/>
      <c r="C10" s="128" t="s">
        <v>249</v>
      </c>
      <c r="D10" s="129">
        <v>18.895</v>
      </c>
      <c r="E10" s="130"/>
      <c r="F10" s="136">
        <v>50000</v>
      </c>
      <c r="G10" s="136">
        <f>D10*F10</f>
        <v>944750</v>
      </c>
      <c r="H10" s="140"/>
      <c r="K10" s="87"/>
    </row>
    <row r="11" ht="55" customHeight="1" spans="1:11">
      <c r="A11" s="121">
        <v>45989</v>
      </c>
      <c r="B11" s="121" t="s">
        <v>250</v>
      </c>
      <c r="C11" s="128" t="s">
        <v>242</v>
      </c>
      <c r="D11" s="129">
        <v>5.6</v>
      </c>
      <c r="E11" s="124" t="str">
        <f>_xlfn.DISPIMG("ID_3B01175CA21E443B8591D01EA0BFD05B",1)</f>
        <v>=DISPIMG("ID_3B01175CA21E443B8591D01EA0BFD05B",1)</v>
      </c>
      <c r="F11" s="136">
        <v>52000</v>
      </c>
      <c r="G11" s="136">
        <f>D11*F11</f>
        <v>291200</v>
      </c>
      <c r="H11" s="138">
        <f>SUM(G11:G12)</f>
        <v>1021200</v>
      </c>
      <c r="K11" s="87"/>
    </row>
    <row r="12" ht="55" customHeight="1" spans="1:11">
      <c r="A12" s="127"/>
      <c r="B12" s="127"/>
      <c r="C12" s="128" t="s">
        <v>243</v>
      </c>
      <c r="D12" s="129">
        <v>14.6</v>
      </c>
      <c r="E12" s="130"/>
      <c r="F12" s="136">
        <v>50000</v>
      </c>
      <c r="G12" s="136">
        <f>D12*F12</f>
        <v>730000</v>
      </c>
      <c r="H12" s="140"/>
      <c r="K12" s="87"/>
    </row>
    <row r="13" customHeight="1" spans="1:8">
      <c r="A13" s="74"/>
      <c r="B13" s="74"/>
      <c r="C13" s="74"/>
      <c r="D13" s="74"/>
      <c r="E13" s="141">
        <f>SUM(H2:H11)</f>
        <v>5069850</v>
      </c>
      <c r="F13" s="141"/>
      <c r="G13" s="136"/>
      <c r="H13" s="141"/>
    </row>
  </sheetData>
  <mergeCells count="21">
    <mergeCell ref="A13:C13"/>
    <mergeCell ref="A2:A3"/>
    <mergeCell ref="A4:A6"/>
    <mergeCell ref="A7:A8"/>
    <mergeCell ref="A9:A10"/>
    <mergeCell ref="A11:A12"/>
    <mergeCell ref="B2:B3"/>
    <mergeCell ref="B4:B6"/>
    <mergeCell ref="B7:B8"/>
    <mergeCell ref="B9:B10"/>
    <mergeCell ref="B11:B12"/>
    <mergeCell ref="E2:E3"/>
    <mergeCell ref="E4:E6"/>
    <mergeCell ref="E7:E8"/>
    <mergeCell ref="E9:E10"/>
    <mergeCell ref="E11:E12"/>
    <mergeCell ref="H2:H3"/>
    <mergeCell ref="H4:H6"/>
    <mergeCell ref="H7:H8"/>
    <mergeCell ref="H9:H10"/>
    <mergeCell ref="H11:H12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zoomScale="85" zoomScaleNormal="85" workbookViewId="0">
      <selection activeCell="C3" sqref="C3"/>
    </sheetView>
  </sheetViews>
  <sheetFormatPr defaultColWidth="9.14285714285714" defaultRowHeight="15"/>
  <cols>
    <col min="1" max="1" width="19" style="21" customWidth="1"/>
    <col min="2" max="2" width="13.7142857142857" style="87" customWidth="1"/>
    <col min="3" max="3" width="28.8571428571429" customWidth="1"/>
    <col min="4" max="4" width="25.4285714285714" customWidth="1"/>
    <col min="5" max="5" width="36.552380952381" customWidth="1"/>
    <col min="6" max="7" width="18.7142857142857" customWidth="1"/>
    <col min="8" max="8" width="22.8571428571429" customWidth="1"/>
    <col min="9" max="9" width="15.4285714285714" customWidth="1"/>
  </cols>
  <sheetData>
    <row r="1" ht="16" customHeight="1" spans="1:9">
      <c r="A1" s="88" t="s">
        <v>0</v>
      </c>
      <c r="B1" s="89" t="s">
        <v>233</v>
      </c>
      <c r="C1" s="90" t="s">
        <v>234</v>
      </c>
      <c r="D1" s="90" t="s">
        <v>235</v>
      </c>
      <c r="E1" s="90" t="s">
        <v>219</v>
      </c>
      <c r="F1" s="90" t="s">
        <v>3</v>
      </c>
      <c r="G1" s="90" t="s">
        <v>4</v>
      </c>
      <c r="H1" s="90" t="s">
        <v>5</v>
      </c>
      <c r="I1" s="90" t="s">
        <v>251</v>
      </c>
    </row>
    <row r="2" ht="55" customHeight="1" spans="1:9">
      <c r="A2" s="91">
        <v>45962</v>
      </c>
      <c r="B2" s="92" t="s">
        <v>252</v>
      </c>
      <c r="C2" s="93" t="s">
        <v>253</v>
      </c>
      <c r="D2" s="94">
        <v>11.79</v>
      </c>
      <c r="E2" s="95" t="str">
        <f>_xlfn.DISPIMG("ID_B7457DA6CFC04C12B9163F9E9156146E",1)</f>
        <v>=DISPIMG("ID_B7457DA6CFC04C12B9163F9E9156146E",1)</v>
      </c>
      <c r="F2" s="96">
        <v>180000</v>
      </c>
      <c r="G2" s="97">
        <f>D2*F2</f>
        <v>2122200</v>
      </c>
      <c r="H2" s="97">
        <f>SUM(G2:G3)</f>
        <v>5277200</v>
      </c>
      <c r="I2" s="117"/>
    </row>
    <row r="3" ht="55" customHeight="1" spans="1:9">
      <c r="A3" s="98"/>
      <c r="B3" s="99"/>
      <c r="C3" s="93" t="s">
        <v>254</v>
      </c>
      <c r="D3" s="94">
        <v>12.62</v>
      </c>
      <c r="E3" s="100"/>
      <c r="F3" s="96">
        <v>250000</v>
      </c>
      <c r="G3" s="97">
        <f>D3*F3</f>
        <v>3155000</v>
      </c>
      <c r="H3" s="101"/>
      <c r="I3" s="118"/>
    </row>
    <row r="4" ht="55" customHeight="1" spans="1:9">
      <c r="A4" s="91">
        <v>45976</v>
      </c>
      <c r="B4" s="92" t="s">
        <v>255</v>
      </c>
      <c r="C4" s="93" t="s">
        <v>253</v>
      </c>
      <c r="D4" s="94">
        <v>11.28</v>
      </c>
      <c r="E4" s="102" t="str">
        <f>_xlfn.DISPIMG("ID_AD391E00A66A474F8756047855F2805B",1)</f>
        <v>=DISPIMG("ID_AD391E00A66A474F8756047855F2805B",1)</v>
      </c>
      <c r="F4" s="96">
        <v>180000</v>
      </c>
      <c r="G4" s="97">
        <f>D4*F4</f>
        <v>2030400</v>
      </c>
      <c r="H4" s="97">
        <f>SUM(G4:G5)</f>
        <v>8140400</v>
      </c>
      <c r="I4" s="117"/>
    </row>
    <row r="5" ht="55" customHeight="1" spans="1:9">
      <c r="A5" s="98"/>
      <c r="B5" s="99"/>
      <c r="C5" s="93" t="s">
        <v>256</v>
      </c>
      <c r="D5" s="94">
        <v>24.44</v>
      </c>
      <c r="E5" s="103"/>
      <c r="F5" s="96">
        <v>250000</v>
      </c>
      <c r="G5" s="97">
        <f>D5*F5</f>
        <v>6110000</v>
      </c>
      <c r="H5" s="101"/>
      <c r="I5" s="118"/>
    </row>
    <row r="6" ht="60" customHeight="1" spans="1:9">
      <c r="A6" s="104"/>
      <c r="B6" s="105"/>
      <c r="C6" s="106"/>
      <c r="D6" s="106"/>
      <c r="E6" s="105"/>
      <c r="F6" s="107"/>
      <c r="G6" s="97">
        <f>D6*F6</f>
        <v>0</v>
      </c>
      <c r="H6" s="107">
        <f>SUM(D6*F6)</f>
        <v>0</v>
      </c>
      <c r="I6" s="107"/>
    </row>
    <row r="7" ht="60" customHeight="1" spans="1:9">
      <c r="A7" s="108"/>
      <c r="B7" s="109"/>
      <c r="C7" s="106"/>
      <c r="D7" s="106"/>
      <c r="E7" s="109"/>
      <c r="F7" s="107"/>
      <c r="G7" s="97"/>
      <c r="H7" s="107"/>
      <c r="I7" s="107"/>
    </row>
    <row r="8" ht="180" customHeight="1" spans="1:9">
      <c r="A8" s="110"/>
      <c r="B8" s="106"/>
      <c r="C8" s="106"/>
      <c r="D8" s="106"/>
      <c r="E8" s="107"/>
      <c r="F8" s="107"/>
      <c r="G8" s="97">
        <f>D8*F8</f>
        <v>0</v>
      </c>
      <c r="H8" s="107">
        <f>SUM(D8*F8)</f>
        <v>0</v>
      </c>
      <c r="I8" s="107"/>
    </row>
    <row r="9" ht="23.25" spans="1:9">
      <c r="A9" s="111" t="s">
        <v>5</v>
      </c>
      <c r="B9" s="112"/>
      <c r="C9" s="113"/>
      <c r="D9" s="112"/>
      <c r="E9" s="114"/>
      <c r="F9" s="115"/>
      <c r="G9" s="116"/>
      <c r="H9" s="86">
        <f>SUM(H4:H8)</f>
        <v>8140400</v>
      </c>
      <c r="I9" s="86"/>
    </row>
  </sheetData>
  <mergeCells count="14">
    <mergeCell ref="A9:C9"/>
    <mergeCell ref="A2:A3"/>
    <mergeCell ref="A4:A5"/>
    <mergeCell ref="A6:A7"/>
    <mergeCell ref="B2:B3"/>
    <mergeCell ref="B4:B5"/>
    <mergeCell ref="B6:B7"/>
    <mergeCell ref="E2:E3"/>
    <mergeCell ref="E4:E5"/>
    <mergeCell ref="E6:E7"/>
    <mergeCell ref="H2:H3"/>
    <mergeCell ref="H4:H5"/>
    <mergeCell ref="I2:I3"/>
    <mergeCell ref="I4:I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zoomScale="58" zoomScaleNormal="58" workbookViewId="0">
      <selection activeCell="D4" sqref="D4"/>
    </sheetView>
  </sheetViews>
  <sheetFormatPr defaultColWidth="9.14285714285714" defaultRowHeight="15" outlineLevelRow="3" outlineLevelCol="6"/>
  <cols>
    <col min="1" max="1" width="10.8571428571429"/>
    <col min="2" max="2" width="17.1428571428571" customWidth="1"/>
    <col min="3" max="3" width="25.8571428571429" customWidth="1"/>
    <col min="4" max="4" width="19.6952380952381" customWidth="1"/>
    <col min="5" max="5" width="34.7238095238095" customWidth="1"/>
    <col min="6" max="6" width="20.9333333333333" customWidth="1"/>
    <col min="7" max="7" width="24.8761904761905" customWidth="1"/>
  </cols>
  <sheetData>
    <row r="1" s="79" customFormat="1" ht="22" customHeight="1" spans="1:7">
      <c r="A1" s="80" t="s">
        <v>0</v>
      </c>
      <c r="B1" s="80" t="s">
        <v>233</v>
      </c>
      <c r="C1" s="80" t="s">
        <v>234</v>
      </c>
      <c r="D1" s="80" t="s">
        <v>235</v>
      </c>
      <c r="E1" s="80" t="s">
        <v>219</v>
      </c>
      <c r="F1" s="80" t="s">
        <v>3</v>
      </c>
      <c r="G1" s="80" t="s">
        <v>5</v>
      </c>
    </row>
    <row r="2" ht="224" spans="1:7">
      <c r="A2" s="45">
        <v>45976</v>
      </c>
      <c r="B2" s="288" t="s">
        <v>257</v>
      </c>
      <c r="C2" s="81" t="s">
        <v>258</v>
      </c>
      <c r="D2" s="82">
        <v>4</v>
      </c>
      <c r="E2" s="81" t="str">
        <f>_xlfn.DISPIMG("ID_54351053BC8E46418B4A98193A9A278C",1)</f>
        <v>=DISPIMG("ID_54351053BC8E46418B4A98193A9A278C",1)</v>
      </c>
      <c r="F2" s="83">
        <v>975000</v>
      </c>
      <c r="G2" s="83">
        <f>SUM(D2*F2)</f>
        <v>3900000</v>
      </c>
    </row>
    <row r="3" ht="250" customHeight="1" spans="1:7">
      <c r="A3" s="45"/>
      <c r="B3" s="18"/>
      <c r="C3" s="81"/>
      <c r="D3" s="82"/>
      <c r="E3" s="84"/>
      <c r="F3" s="83"/>
      <c r="G3" s="83">
        <f>D3*F3</f>
        <v>0</v>
      </c>
    </row>
    <row r="4" ht="23.25" spans="1:7">
      <c r="A4" s="85" t="s">
        <v>5</v>
      </c>
      <c r="B4" s="85"/>
      <c r="C4" s="85"/>
      <c r="D4" s="85"/>
      <c r="E4" s="86">
        <f>SUM(G2:G3)</f>
        <v>3900000</v>
      </c>
      <c r="F4" s="86"/>
      <c r="G4" s="86"/>
    </row>
  </sheetData>
  <mergeCells count="2">
    <mergeCell ref="A4:C4"/>
    <mergeCell ref="E4:G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D4" sqref="D4"/>
    </sheetView>
  </sheetViews>
  <sheetFormatPr defaultColWidth="9.14285714285714" defaultRowHeight="15" outlineLevelRow="2" outlineLevelCol="4"/>
  <cols>
    <col min="1" max="1" width="6.71428571428571" customWidth="1"/>
    <col min="3" max="3" width="12.7142857142857" customWidth="1"/>
    <col min="4" max="4" width="34.1428571428571" customWidth="1"/>
    <col min="5" max="5" width="10.8571428571429" customWidth="1"/>
  </cols>
  <sheetData>
    <row r="1" s="69" customFormat="1" ht="44" customHeight="1" spans="1:5">
      <c r="A1" s="70" t="s">
        <v>259</v>
      </c>
      <c r="B1" s="71" t="s">
        <v>0</v>
      </c>
      <c r="C1" s="71" t="s">
        <v>5</v>
      </c>
      <c r="D1" s="71" t="s">
        <v>260</v>
      </c>
      <c r="E1" s="71" t="s">
        <v>251</v>
      </c>
    </row>
    <row r="2" ht="246" customHeight="1" spans="1:5">
      <c r="A2" s="72"/>
      <c r="B2" s="73"/>
      <c r="C2" s="4"/>
      <c r="D2" s="74"/>
      <c r="E2" s="74"/>
    </row>
    <row r="3" spans="1:5">
      <c r="A3" s="75" t="s">
        <v>261</v>
      </c>
      <c r="B3" s="76"/>
      <c r="C3" s="77"/>
      <c r="D3" s="78">
        <f>SUM(C2:C2)</f>
        <v>0</v>
      </c>
      <c r="E3" s="77"/>
    </row>
  </sheetData>
  <mergeCells count="2">
    <mergeCell ref="A3:C3"/>
    <mergeCell ref="D3:E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72" zoomScaleNormal="72" workbookViewId="0">
      <selection activeCell="D4" sqref="D4"/>
    </sheetView>
  </sheetViews>
  <sheetFormatPr defaultColWidth="9.14285714285714" defaultRowHeight="15" outlineLevelRow="6" outlineLevelCol="6"/>
  <cols>
    <col min="1" max="1" width="11.0095238095238" customWidth="1"/>
    <col min="2" max="2" width="19.0380952380952" customWidth="1"/>
    <col min="3" max="4" width="30.752380952381" customWidth="1"/>
    <col min="5" max="5" width="67.447619047619" customWidth="1"/>
    <col min="6" max="7" width="32.3333333333333" customWidth="1"/>
  </cols>
  <sheetData>
    <row r="1" s="10" customFormat="1" ht="35" customHeight="1" spans="1:7">
      <c r="A1" s="11" t="s">
        <v>0</v>
      </c>
      <c r="B1" s="11" t="s">
        <v>262</v>
      </c>
      <c r="C1" s="11" t="s">
        <v>217</v>
      </c>
      <c r="D1" s="11" t="s">
        <v>235</v>
      </c>
      <c r="E1" s="11" t="s">
        <v>219</v>
      </c>
      <c r="F1" s="11" t="s">
        <v>3</v>
      </c>
      <c r="G1" s="11" t="s">
        <v>5</v>
      </c>
    </row>
    <row r="2" customFormat="1" ht="76" customHeight="1" spans="1:7">
      <c r="A2" s="45"/>
      <c r="B2" s="45"/>
      <c r="C2" s="13"/>
      <c r="D2" s="14"/>
      <c r="E2" s="29"/>
      <c r="F2" s="16"/>
      <c r="G2" s="66"/>
    </row>
    <row r="3" customFormat="1" ht="76" customHeight="1" spans="1:7">
      <c r="A3" s="45"/>
      <c r="B3" s="45"/>
      <c r="C3" s="13"/>
      <c r="D3" s="24"/>
      <c r="E3" s="25"/>
      <c r="F3" s="16"/>
      <c r="G3" s="67"/>
    </row>
    <row r="4" customFormat="1" ht="76" customHeight="1" spans="1:7">
      <c r="A4" s="45"/>
      <c r="B4" s="45"/>
      <c r="C4" s="13"/>
      <c r="D4" s="24"/>
      <c r="E4" s="51"/>
      <c r="F4" s="16"/>
      <c r="G4" s="68"/>
    </row>
    <row r="5" customFormat="1" ht="39" customHeight="1" spans="1:7">
      <c r="A5" s="47" t="s">
        <v>5</v>
      </c>
      <c r="B5" s="48"/>
      <c r="C5" s="49"/>
      <c r="D5" s="48"/>
      <c r="E5" s="52">
        <f>SUM(G2)</f>
        <v>0</v>
      </c>
      <c r="F5" s="53"/>
      <c r="G5" s="55"/>
    </row>
    <row r="6" ht="65" customHeight="1"/>
    <row r="7" ht="71" customHeight="1"/>
  </sheetData>
  <mergeCells count="6">
    <mergeCell ref="A5:C5"/>
    <mergeCell ref="E5:G5"/>
    <mergeCell ref="A2:A4"/>
    <mergeCell ref="B2:B4"/>
    <mergeCell ref="E2:E4"/>
    <mergeCell ref="G2:G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55" zoomScaleNormal="55" workbookViewId="0">
      <pane ySplit="1" topLeftCell="A2" activePane="bottomLeft" state="frozen"/>
      <selection/>
      <selection pane="bottomLeft" activeCell="D4" sqref="D4"/>
    </sheetView>
  </sheetViews>
  <sheetFormatPr defaultColWidth="9.14285714285714" defaultRowHeight="15" outlineLevelRow="6" outlineLevelCol="7"/>
  <cols>
    <col min="1" max="1" width="19.5809523809524" style="21" customWidth="1"/>
    <col min="2" max="2" width="19.0380952380952" customWidth="1"/>
    <col min="3" max="3" width="34.7142857142857" customWidth="1"/>
    <col min="4" max="4" width="30.752380952381" customWidth="1"/>
    <col min="5" max="5" width="48.0571428571429" customWidth="1"/>
    <col min="6" max="8" width="32.3333333333333" style="57" customWidth="1"/>
    <col min="10" max="10" width="12.8571428571429"/>
  </cols>
  <sheetData>
    <row r="1" s="56" customFormat="1" ht="35" customHeight="1" spans="1:8">
      <c r="A1" s="58" t="s">
        <v>0</v>
      </c>
      <c r="B1" s="59" t="s">
        <v>262</v>
      </c>
      <c r="C1" s="59" t="s">
        <v>217</v>
      </c>
      <c r="D1" s="59" t="s">
        <v>235</v>
      </c>
      <c r="E1" s="59" t="s">
        <v>219</v>
      </c>
      <c r="F1" s="59" t="s">
        <v>3</v>
      </c>
      <c r="G1" s="59" t="s">
        <v>4</v>
      </c>
      <c r="H1" s="59" t="s">
        <v>5</v>
      </c>
    </row>
    <row r="2" customFormat="1" ht="335.95" spans="1:8">
      <c r="A2" s="23">
        <v>45981</v>
      </c>
      <c r="B2" s="46">
        <v>113900</v>
      </c>
      <c r="C2" s="60" t="s">
        <v>263</v>
      </c>
      <c r="D2" s="14">
        <v>1</v>
      </c>
      <c r="E2" s="46" t="str">
        <f>_xlfn.DISPIMG("ID_C848E8246FB7453D95C66010065E8B54",1)</f>
        <v>=DISPIMG("ID_C848E8246FB7453D95C66010065E8B54",1)</v>
      </c>
      <c r="F2" s="16">
        <v>35000</v>
      </c>
      <c r="G2" s="18">
        <f>D2*F2</f>
        <v>35000</v>
      </c>
      <c r="H2" s="18">
        <f>SUM(G2:G2)</f>
        <v>35000</v>
      </c>
    </row>
    <row r="3" customFormat="1" ht="76" customHeight="1" spans="1:8">
      <c r="A3" s="30">
        <v>45981</v>
      </c>
      <c r="B3" s="19">
        <v>113901</v>
      </c>
      <c r="C3" s="19" t="s">
        <v>264</v>
      </c>
      <c r="D3" s="19">
        <v>1</v>
      </c>
      <c r="E3" s="61" t="str">
        <f>_xlfn.DISPIMG("ID_58B4EF0B2AA4427C939B2DA3AAE48B25",1)</f>
        <v>=DISPIMG("ID_58B4EF0B2AA4427C939B2DA3AAE48B25",1)</v>
      </c>
      <c r="F3" s="62">
        <v>35000</v>
      </c>
      <c r="G3" s="18">
        <f>D3*F3</f>
        <v>35000</v>
      </c>
      <c r="H3" s="63">
        <f>SUM(G3:G6)</f>
        <v>117000</v>
      </c>
    </row>
    <row r="4" customFormat="1" ht="76" customHeight="1" spans="1:8">
      <c r="A4" s="30"/>
      <c r="B4" s="19"/>
      <c r="C4" s="19" t="s">
        <v>265</v>
      </c>
      <c r="D4" s="19">
        <v>1</v>
      </c>
      <c r="E4" s="61"/>
      <c r="F4" s="62">
        <v>35000</v>
      </c>
      <c r="G4" s="18">
        <f>D4*F4</f>
        <v>35000</v>
      </c>
      <c r="H4" s="63"/>
    </row>
    <row r="5" customFormat="1" ht="76" customHeight="1" spans="1:8">
      <c r="A5" s="30"/>
      <c r="B5" s="19"/>
      <c r="C5" s="19" t="s">
        <v>266</v>
      </c>
      <c r="D5" s="19">
        <v>1</v>
      </c>
      <c r="E5" s="61"/>
      <c r="F5" s="62">
        <v>22000</v>
      </c>
      <c r="G5" s="18">
        <f>D5*F5</f>
        <v>22000</v>
      </c>
      <c r="H5" s="63"/>
    </row>
    <row r="6" customFormat="1" ht="76" customHeight="1" spans="1:8">
      <c r="A6" s="30"/>
      <c r="B6" s="19"/>
      <c r="C6" s="19" t="s">
        <v>267</v>
      </c>
      <c r="D6" s="19">
        <v>1</v>
      </c>
      <c r="E6" s="61"/>
      <c r="F6" s="62">
        <v>25000</v>
      </c>
      <c r="G6" s="18">
        <f>D6*F6</f>
        <v>25000</v>
      </c>
      <c r="H6" s="63"/>
    </row>
    <row r="7" customFormat="1" ht="39" customHeight="1" spans="1:8">
      <c r="A7" s="64" t="s">
        <v>5</v>
      </c>
      <c r="B7" s="65"/>
      <c r="C7" s="65"/>
      <c r="D7" s="19"/>
      <c r="E7" s="3"/>
      <c r="F7" s="62"/>
      <c r="G7" s="18"/>
      <c r="H7" s="63">
        <f>SUM(H2:H6)</f>
        <v>152000</v>
      </c>
    </row>
  </sheetData>
  <mergeCells count="5">
    <mergeCell ref="A7:C7"/>
    <mergeCell ref="A3:A6"/>
    <mergeCell ref="B3:B6"/>
    <mergeCell ref="E3:E6"/>
    <mergeCell ref="H3:H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70" zoomScaleNormal="70" workbookViewId="0">
      <selection activeCell="D4" sqref="D4"/>
    </sheetView>
  </sheetViews>
  <sheetFormatPr defaultColWidth="9.14285714285714" defaultRowHeight="15" outlineLevelRow="6"/>
  <cols>
    <col min="1" max="1" width="10.5714285714286" customWidth="1"/>
    <col min="2" max="2" width="19.0380952380952" customWidth="1"/>
    <col min="3" max="4" width="30.752380952381" customWidth="1"/>
    <col min="5" max="5" width="37.1333333333333" customWidth="1"/>
    <col min="6" max="9" width="32.3333333333333" customWidth="1"/>
  </cols>
  <sheetData>
    <row r="1" s="10" customFormat="1" ht="35" customHeight="1" spans="1:9">
      <c r="A1" s="11" t="s">
        <v>0</v>
      </c>
      <c r="B1" s="11" t="s">
        <v>262</v>
      </c>
      <c r="C1" s="11" t="s">
        <v>217</v>
      </c>
      <c r="D1" s="11" t="s">
        <v>235</v>
      </c>
      <c r="E1" s="11" t="s">
        <v>219</v>
      </c>
      <c r="F1" s="11" t="s">
        <v>3</v>
      </c>
      <c r="G1" s="11" t="s">
        <v>4</v>
      </c>
      <c r="H1" s="11" t="s">
        <v>5</v>
      </c>
      <c r="I1" s="11" t="s">
        <v>268</v>
      </c>
    </row>
    <row r="2" customFormat="1" ht="76" customHeight="1" spans="1:9">
      <c r="A2" s="45"/>
      <c r="B2" s="46"/>
      <c r="C2" s="13"/>
      <c r="D2" s="14"/>
      <c r="E2" s="29"/>
      <c r="F2" s="16"/>
      <c r="G2" s="17">
        <f>D2*F2</f>
        <v>0</v>
      </c>
      <c r="H2" s="18">
        <f>SUM(G2:G4)</f>
        <v>0</v>
      </c>
      <c r="I2" s="18">
        <f>(H2*10%)+H2</f>
        <v>0</v>
      </c>
    </row>
    <row r="3" customFormat="1" ht="76" customHeight="1" spans="1:9">
      <c r="A3" s="45"/>
      <c r="B3" s="46"/>
      <c r="C3" s="13"/>
      <c r="D3" s="24"/>
      <c r="E3" s="25"/>
      <c r="F3" s="16"/>
      <c r="G3" s="17">
        <f>D3*F3</f>
        <v>0</v>
      </c>
      <c r="H3" s="18"/>
      <c r="I3" s="54"/>
    </row>
    <row r="4" customFormat="1" ht="76" customHeight="1" spans="1:9">
      <c r="A4" s="45"/>
      <c r="B4" s="46"/>
      <c r="C4" s="13"/>
      <c r="D4" s="24"/>
      <c r="E4" s="51"/>
      <c r="F4" s="16"/>
      <c r="G4" s="17">
        <f>D4*F4</f>
        <v>0</v>
      </c>
      <c r="H4" s="18"/>
      <c r="I4" s="54"/>
    </row>
    <row r="5" customFormat="1" ht="39" customHeight="1" spans="1:9">
      <c r="A5" s="47" t="s">
        <v>5</v>
      </c>
      <c r="B5" s="48"/>
      <c r="C5" s="49"/>
      <c r="D5" s="48"/>
      <c r="E5" s="52">
        <f>SUM(I2)</f>
        <v>0</v>
      </c>
      <c r="F5" s="53"/>
      <c r="G5" s="53"/>
      <c r="H5" s="53"/>
      <c r="I5" s="55"/>
    </row>
    <row r="6" customFormat="1" ht="65" customHeight="1"/>
    <row r="7" customFormat="1" ht="71" customHeight="1"/>
  </sheetData>
  <mergeCells count="7">
    <mergeCell ref="A5:C5"/>
    <mergeCell ref="E5:I5"/>
    <mergeCell ref="A2:A4"/>
    <mergeCell ref="B2:B4"/>
    <mergeCell ref="E2:E4"/>
    <mergeCell ref="H2:H4"/>
    <mergeCell ref="I2:I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70" zoomScaleNormal="70" workbookViewId="0">
      <selection activeCell="D3" sqref="D3"/>
    </sheetView>
  </sheetViews>
  <sheetFormatPr defaultColWidth="9.14285714285714" defaultRowHeight="15" outlineLevelCol="7"/>
  <cols>
    <col min="1" max="1" width="10.5714285714286" customWidth="1"/>
    <col min="2" max="2" width="19.0380952380952" customWidth="1"/>
    <col min="3" max="4" width="30.752380952381" customWidth="1"/>
    <col min="5" max="5" width="53.1428571428571" customWidth="1"/>
    <col min="6" max="8" width="32.3333333333333" customWidth="1"/>
  </cols>
  <sheetData>
    <row r="1" s="10" customFormat="1" ht="35" customHeight="1" spans="1:8">
      <c r="A1" s="11" t="s">
        <v>0</v>
      </c>
      <c r="B1" s="11" t="s">
        <v>262</v>
      </c>
      <c r="C1" s="11" t="s">
        <v>217</v>
      </c>
      <c r="D1" s="11" t="s">
        <v>235</v>
      </c>
      <c r="E1" s="11" t="s">
        <v>219</v>
      </c>
      <c r="F1" s="11" t="s">
        <v>3</v>
      </c>
      <c r="G1" s="11" t="s">
        <v>4</v>
      </c>
      <c r="H1" s="11" t="s">
        <v>5</v>
      </c>
    </row>
    <row r="2" customFormat="1" ht="114" customHeight="1" spans="1:8">
      <c r="A2" s="12">
        <v>45961</v>
      </c>
      <c r="B2" s="39">
        <v>1825</v>
      </c>
      <c r="C2" s="13" t="s">
        <v>269</v>
      </c>
      <c r="D2" s="14">
        <v>5</v>
      </c>
      <c r="E2" s="15" t="str">
        <f>_xlfn.DISPIMG("ID_17DCA37126B64375B1E971D9A82062AB",1)</f>
        <v>=DISPIMG("ID_17DCA37126B64375B1E971D9A82062AB",1)</v>
      </c>
      <c r="F2" s="16">
        <v>25000</v>
      </c>
      <c r="G2" s="17">
        <f t="shared" ref="G2:G7" si="0">D2*F2</f>
        <v>125000</v>
      </c>
      <c r="H2" s="40">
        <f>SUM(G2:G3)</f>
        <v>230000</v>
      </c>
    </row>
    <row r="3" customFormat="1" ht="114" customHeight="1" spans="1:8">
      <c r="A3" s="41"/>
      <c r="B3" s="42"/>
      <c r="C3" s="13" t="s">
        <v>270</v>
      </c>
      <c r="D3" s="14">
        <v>7</v>
      </c>
      <c r="E3" s="43"/>
      <c r="F3" s="16">
        <v>15000</v>
      </c>
      <c r="G3" s="17">
        <f t="shared" si="0"/>
        <v>105000</v>
      </c>
      <c r="H3" s="44"/>
    </row>
    <row r="4" customFormat="1" ht="114" customHeight="1" spans="1:8">
      <c r="A4" s="45">
        <v>45966</v>
      </c>
      <c r="B4" s="46">
        <v>1919</v>
      </c>
      <c r="C4" s="13" t="s">
        <v>271</v>
      </c>
      <c r="D4" s="14">
        <v>5</v>
      </c>
      <c r="E4" s="15" t="str">
        <f>_xlfn.DISPIMG("ID_C9ADF786CFF24CE1BB935EEA7A797571",1)</f>
        <v>=DISPIMG("ID_C9ADF786CFF24CE1BB935EEA7A797571",1)</v>
      </c>
      <c r="F4" s="16">
        <v>85000</v>
      </c>
      <c r="G4" s="17">
        <f t="shared" si="0"/>
        <v>425000</v>
      </c>
      <c r="H4" s="18">
        <f>SUM(G4:G5)</f>
        <v>595000</v>
      </c>
    </row>
    <row r="5" customFormat="1" ht="114" customHeight="1" spans="1:8">
      <c r="A5" s="45"/>
      <c r="B5" s="46"/>
      <c r="C5" s="13" t="s">
        <v>272</v>
      </c>
      <c r="D5" s="24">
        <v>1</v>
      </c>
      <c r="E5" s="25"/>
      <c r="F5" s="16">
        <v>170000</v>
      </c>
      <c r="G5" s="17">
        <f t="shared" si="0"/>
        <v>170000</v>
      </c>
      <c r="H5" s="18"/>
    </row>
    <row r="6" customFormat="1" ht="114" customHeight="1" spans="1:8">
      <c r="A6" s="12">
        <v>45982</v>
      </c>
      <c r="B6" s="39">
        <v>471</v>
      </c>
      <c r="C6" s="13" t="s">
        <v>273</v>
      </c>
      <c r="D6" s="14">
        <v>3</v>
      </c>
      <c r="E6" s="15" t="str">
        <f>_xlfn.DISPIMG("ID_2C31F25015B34051AF8982974BA995BD",1)</f>
        <v>=DISPIMG("ID_2C31F25015B34051AF8982974BA995BD",1)</v>
      </c>
      <c r="F6" s="16">
        <v>55000</v>
      </c>
      <c r="G6" s="17">
        <f t="shared" si="0"/>
        <v>165000</v>
      </c>
      <c r="H6" s="40">
        <f>SUM(G6:G7)</f>
        <v>195000</v>
      </c>
    </row>
    <row r="7" customFormat="1" ht="114" customHeight="1" spans="1:8">
      <c r="A7" s="41"/>
      <c r="B7" s="42"/>
      <c r="C7" s="13" t="s">
        <v>274</v>
      </c>
      <c r="D7" s="24">
        <v>1</v>
      </c>
      <c r="E7" s="43"/>
      <c r="F7" s="16">
        <v>30000</v>
      </c>
      <c r="G7" s="17">
        <f t="shared" si="0"/>
        <v>30000</v>
      </c>
      <c r="H7" s="44"/>
    </row>
    <row r="8" customFormat="1" ht="39" customHeight="1" spans="1:8">
      <c r="A8" s="47" t="s">
        <v>275</v>
      </c>
      <c r="B8" s="48"/>
      <c r="C8" s="49"/>
      <c r="D8" s="50">
        <f>SUM(H4)</f>
        <v>595000</v>
      </c>
      <c r="E8" s="48"/>
      <c r="F8" s="48"/>
      <c r="G8" s="48"/>
      <c r="H8" s="48"/>
    </row>
    <row r="9" ht="65" customHeight="1"/>
    <row r="10" ht="71" customHeight="1"/>
  </sheetData>
  <mergeCells count="14">
    <mergeCell ref="A8:C8"/>
    <mergeCell ref="D8:H8"/>
    <mergeCell ref="A2:A3"/>
    <mergeCell ref="A4:A5"/>
    <mergeCell ref="A6:A7"/>
    <mergeCell ref="B2:B3"/>
    <mergeCell ref="B4:B5"/>
    <mergeCell ref="B6:B7"/>
    <mergeCell ref="E2:E3"/>
    <mergeCell ref="E4:E5"/>
    <mergeCell ref="E6:E7"/>
    <mergeCell ref="H2:H3"/>
    <mergeCell ref="H4:H5"/>
    <mergeCell ref="H6:H7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zoomScale="55" zoomScaleNormal="55" workbookViewId="0">
      <pane ySplit="1" topLeftCell="A7" activePane="bottomLeft" state="frozen"/>
      <selection/>
      <selection pane="bottomLeft" activeCell="J11" sqref="J11"/>
    </sheetView>
  </sheetViews>
  <sheetFormatPr defaultColWidth="9.14285714285714" defaultRowHeight="15" outlineLevelCol="6"/>
  <cols>
    <col min="1" max="1" width="21.1428571428571" style="21" customWidth="1"/>
    <col min="2" max="2" width="27.5714285714286" customWidth="1"/>
    <col min="3" max="3" width="30.752380952381" customWidth="1"/>
    <col min="4" max="4" width="65.7047619047619" customWidth="1"/>
    <col min="5" max="7" width="32.3333333333333" customWidth="1"/>
  </cols>
  <sheetData>
    <row r="1" s="10" customFormat="1" ht="35" customHeight="1" spans="1:7">
      <c r="A1" s="22" t="s">
        <v>0</v>
      </c>
      <c r="B1" s="11" t="s">
        <v>217</v>
      </c>
      <c r="C1" s="11" t="s">
        <v>235</v>
      </c>
      <c r="D1" s="11" t="s">
        <v>219</v>
      </c>
      <c r="E1" s="11" t="s">
        <v>3</v>
      </c>
      <c r="F1" s="11" t="s">
        <v>4</v>
      </c>
      <c r="G1" s="11" t="s">
        <v>5</v>
      </c>
    </row>
    <row r="2" customFormat="1" ht="50" customHeight="1" spans="1:7">
      <c r="A2" s="23">
        <v>45968</v>
      </c>
      <c r="B2" s="13" t="s">
        <v>276</v>
      </c>
      <c r="C2" s="14">
        <v>1</v>
      </c>
      <c r="D2" s="15" t="str">
        <f>_xlfn.DISPIMG("ID_572945C48E0B49BFB280D76E62452999",1)</f>
        <v>=DISPIMG("ID_572945C48E0B49BFB280D76E62452999",1)</v>
      </c>
      <c r="E2" s="16">
        <v>95000</v>
      </c>
      <c r="F2" s="17">
        <f t="shared" ref="F2:F9" si="0">C2*E2</f>
        <v>95000</v>
      </c>
      <c r="G2" s="18">
        <f>SUM(F2:F6)</f>
        <v>515000</v>
      </c>
    </row>
    <row r="3" customFormat="1" ht="50" customHeight="1" spans="1:7">
      <c r="A3" s="23"/>
      <c r="B3" s="13" t="s">
        <v>277</v>
      </c>
      <c r="C3" s="24">
        <v>1</v>
      </c>
      <c r="D3" s="25"/>
      <c r="E3" s="16">
        <v>200000</v>
      </c>
      <c r="F3" s="17">
        <f t="shared" si="0"/>
        <v>200000</v>
      </c>
      <c r="G3" s="18"/>
    </row>
    <row r="4" customFormat="1" ht="50" customHeight="1" spans="1:7">
      <c r="A4" s="23"/>
      <c r="B4" s="13" t="s">
        <v>278</v>
      </c>
      <c r="C4" s="24">
        <v>2</v>
      </c>
      <c r="D4" s="25"/>
      <c r="E4" s="16">
        <v>55000</v>
      </c>
      <c r="F4" s="17">
        <f t="shared" si="0"/>
        <v>110000</v>
      </c>
      <c r="G4" s="18"/>
    </row>
    <row r="5" customFormat="1" ht="50" customHeight="1" spans="1:7">
      <c r="A5" s="23"/>
      <c r="B5" s="13" t="s">
        <v>279</v>
      </c>
      <c r="C5" s="24">
        <v>1</v>
      </c>
      <c r="D5" s="25"/>
      <c r="E5" s="16">
        <v>60000</v>
      </c>
      <c r="F5" s="17">
        <f t="shared" si="0"/>
        <v>60000</v>
      </c>
      <c r="G5" s="18"/>
    </row>
    <row r="6" customFormat="1" ht="50" customHeight="1" spans="1:7">
      <c r="A6" s="23"/>
      <c r="B6" s="26" t="s">
        <v>280</v>
      </c>
      <c r="C6" s="27">
        <v>1</v>
      </c>
      <c r="D6" s="25"/>
      <c r="E6" s="28">
        <v>50000</v>
      </c>
      <c r="F6" s="29">
        <f t="shared" si="0"/>
        <v>50000</v>
      </c>
      <c r="G6" s="18"/>
    </row>
    <row r="7" customFormat="1" ht="80" customHeight="1" spans="1:7">
      <c r="A7" s="30">
        <v>45975</v>
      </c>
      <c r="B7" s="31" t="s">
        <v>278</v>
      </c>
      <c r="C7" s="32">
        <v>3</v>
      </c>
      <c r="D7" s="33" t="str">
        <f>_xlfn.DISPIMG("ID_7224370257A0448C93AE4AA79F37205D",1)</f>
        <v>=DISPIMG("ID_7224370257A0448C93AE4AA79F37205D",1)</v>
      </c>
      <c r="E7" s="34">
        <v>55000</v>
      </c>
      <c r="F7" s="29">
        <f t="shared" si="0"/>
        <v>165000</v>
      </c>
      <c r="G7" s="35">
        <f>SUM(F7:F9)</f>
        <v>315000</v>
      </c>
    </row>
    <row r="8" customFormat="1" ht="80" customHeight="1" spans="1:7">
      <c r="A8" s="30"/>
      <c r="B8" s="31" t="s">
        <v>281</v>
      </c>
      <c r="C8" s="32">
        <v>1</v>
      </c>
      <c r="D8" s="33"/>
      <c r="E8" s="34">
        <v>95000</v>
      </c>
      <c r="F8" s="29">
        <f t="shared" si="0"/>
        <v>95000</v>
      </c>
      <c r="G8" s="36"/>
    </row>
    <row r="9" customFormat="1" ht="80" customHeight="1" spans="1:7">
      <c r="A9" s="30"/>
      <c r="B9" s="31" t="s">
        <v>282</v>
      </c>
      <c r="C9" s="32">
        <v>1</v>
      </c>
      <c r="D9" s="33"/>
      <c r="E9" s="34">
        <v>55000</v>
      </c>
      <c r="F9" s="29">
        <f t="shared" si="0"/>
        <v>55000</v>
      </c>
      <c r="G9" s="37"/>
    </row>
    <row r="10" customFormat="1" ht="232.5" spans="1:7">
      <c r="A10" s="30">
        <v>45982</v>
      </c>
      <c r="B10" s="31" t="s">
        <v>278</v>
      </c>
      <c r="C10" s="32">
        <v>1</v>
      </c>
      <c r="D10" s="33" t="str">
        <f>_xlfn.DISPIMG("ID_3E1B11DEFFB948E4B654DAF46EF42C73",1)</f>
        <v>=DISPIMG("ID_3E1B11DEFFB948E4B654DAF46EF42C73",1)</v>
      </c>
      <c r="E10" s="34">
        <v>55000</v>
      </c>
      <c r="F10" s="29">
        <f>SUM(E10)</f>
        <v>55000</v>
      </c>
      <c r="G10" s="38">
        <f>SUM(F10)</f>
        <v>55000</v>
      </c>
    </row>
    <row r="11" customFormat="1" ht="39" customHeight="1" spans="1:7">
      <c r="A11" s="30" t="s">
        <v>275</v>
      </c>
      <c r="B11" s="19"/>
      <c r="C11" s="19"/>
      <c r="D11" s="19"/>
      <c r="E11" s="19"/>
      <c r="F11" s="29"/>
      <c r="G11" s="20">
        <f>SUM(G2)</f>
        <v>515000</v>
      </c>
    </row>
  </sheetData>
  <mergeCells count="6">
    <mergeCell ref="A2:A6"/>
    <mergeCell ref="A7:A9"/>
    <mergeCell ref="D2:D6"/>
    <mergeCell ref="D7:D9"/>
    <mergeCell ref="G2:G6"/>
    <mergeCell ref="G7:G9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70" zoomScaleNormal="70" workbookViewId="0">
      <selection activeCell="D4" sqref="D4"/>
    </sheetView>
  </sheetViews>
  <sheetFormatPr defaultColWidth="9.14285714285714" defaultRowHeight="15" outlineLevelRow="2" outlineLevelCol="6"/>
  <cols>
    <col min="1" max="1" width="10.5714285714286" customWidth="1"/>
    <col min="2" max="2" width="27.5714285714286" customWidth="1"/>
    <col min="3" max="3" width="30.752380952381" customWidth="1"/>
    <col min="4" max="4" width="28.3714285714286" customWidth="1"/>
    <col min="5" max="7" width="32.3333333333333" customWidth="1"/>
  </cols>
  <sheetData>
    <row r="1" s="10" customFormat="1" ht="35" customHeight="1" spans="1:7">
      <c r="A1" s="11" t="s">
        <v>0</v>
      </c>
      <c r="B1" s="11" t="s">
        <v>217</v>
      </c>
      <c r="C1" s="11" t="s">
        <v>235</v>
      </c>
      <c r="D1" s="11" t="s">
        <v>219</v>
      </c>
      <c r="E1" s="11" t="s">
        <v>3</v>
      </c>
      <c r="F1" s="11" t="s">
        <v>4</v>
      </c>
      <c r="G1" s="11" t="s">
        <v>5</v>
      </c>
    </row>
    <row r="2" customFormat="1" ht="219" customHeight="1" spans="1:7">
      <c r="A2" s="12"/>
      <c r="B2" s="13"/>
      <c r="C2" s="14"/>
      <c r="D2" s="15"/>
      <c r="E2" s="16"/>
      <c r="F2" s="17"/>
      <c r="G2" s="18"/>
    </row>
    <row r="3" customFormat="1" ht="39" customHeight="1" spans="1:7">
      <c r="A3" s="19" t="s">
        <v>275</v>
      </c>
      <c r="B3" s="19"/>
      <c r="C3" s="19"/>
      <c r="D3" s="19"/>
      <c r="E3" s="19"/>
      <c r="F3" s="19"/>
      <c r="G3" s="20">
        <f>SUM(G2)</f>
        <v>0</v>
      </c>
    </row>
  </sheetData>
  <mergeCells count="1">
    <mergeCell ref="A3:F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D4" sqref="D4"/>
    </sheetView>
  </sheetViews>
  <sheetFormatPr defaultColWidth="9.14285714285714" defaultRowHeight="15" outlineLevelCol="2"/>
  <cols>
    <col min="1" max="1" width="28.5714285714286" customWidth="1"/>
    <col min="2" max="2" width="16" customWidth="1"/>
    <col min="3" max="3" width="15.4285714285714"/>
  </cols>
  <sheetData>
    <row r="1" ht="33" customHeight="1" spans="1:2">
      <c r="A1" s="1" t="s">
        <v>283</v>
      </c>
      <c r="B1" s="2" t="s">
        <v>284</v>
      </c>
    </row>
    <row r="2" spans="1:2">
      <c r="A2" s="3" t="s">
        <v>285</v>
      </c>
      <c r="B2" s="4">
        <f>'BUK BUNGA (Groceries)'!F467</f>
        <v>38122200</v>
      </c>
    </row>
    <row r="3" spans="1:2">
      <c r="A3" s="3" t="s">
        <v>286</v>
      </c>
      <c r="B3" s="4">
        <f>'SEDANA JAYA (Groceries)'!F660</f>
        <v>38255970</v>
      </c>
    </row>
    <row r="4" spans="1:2">
      <c r="A4" s="3" t="s">
        <v>287</v>
      </c>
      <c r="B4" s="4">
        <f>'RAFI SEAFOOD (Seafood)'!D61</f>
        <v>18490250</v>
      </c>
    </row>
    <row r="5" spans="1:2">
      <c r="A5" s="3" t="s">
        <v>288</v>
      </c>
      <c r="B5" s="4">
        <f>'MAMA RADA PRODUCTION (Dumpling)'!H12</f>
        <v>320000</v>
      </c>
    </row>
    <row r="6" spans="1:2">
      <c r="A6" s="3" t="s">
        <v>289</v>
      </c>
      <c r="B6" s="5">
        <f>'KSP (Chicken)'!E13</f>
        <v>5069850</v>
      </c>
    </row>
    <row r="7" spans="1:2">
      <c r="A7" s="3" t="s">
        <v>290</v>
      </c>
      <c r="B7" s="4">
        <f>'SURYA CIPTA NIAGA BALI (Beef)'!E9</f>
        <v>0</v>
      </c>
    </row>
    <row r="8" spans="1:2">
      <c r="A8" s="3" t="s">
        <v>291</v>
      </c>
      <c r="B8" s="4">
        <f>'BAYU AGNI MERTA (Gas)'!E4</f>
        <v>3900000</v>
      </c>
    </row>
    <row r="9" spans="1:2">
      <c r="A9" s="6" t="s">
        <v>292</v>
      </c>
      <c r="B9" s="5">
        <f>'Joy Green (Mix Berry)'!D3</f>
        <v>0</v>
      </c>
    </row>
    <row r="10" spans="1:3">
      <c r="A10" s="6" t="s">
        <v>293</v>
      </c>
      <c r="B10" s="5">
        <f>'CELEBRITY BAKERY (Bakery)'!E5</f>
        <v>0</v>
      </c>
      <c r="C10" s="7"/>
    </row>
    <row r="11" spans="1:2">
      <c r="A11" s="6" t="s">
        <v>294</v>
      </c>
      <c r="B11" s="5">
        <f>'Krop (Edible flower)'!H7</f>
        <v>152000</v>
      </c>
    </row>
    <row r="12" spans="1:3">
      <c r="A12" s="6" t="s">
        <v>295</v>
      </c>
      <c r="B12" s="5">
        <f>'Boiler (Dumplings&amp;Syrniki)'!E5</f>
        <v>0</v>
      </c>
      <c r="C12" s="7"/>
    </row>
    <row r="13" spans="1:2">
      <c r="A13" s="6" t="s">
        <v>296</v>
      </c>
      <c r="B13" s="5">
        <f>'Abdi Jaya (TKW, Vacuum Bag)'!D8</f>
        <v>595000</v>
      </c>
    </row>
    <row r="14" spans="1:2">
      <c r="A14" s="6" t="s">
        <v>297</v>
      </c>
      <c r="B14" s="5">
        <f>'Dishy Soap (Chemicals)'!G11</f>
        <v>515000</v>
      </c>
    </row>
    <row r="15" spans="1:2">
      <c r="A15" s="6" t="s">
        <v>298</v>
      </c>
      <c r="B15" s="5">
        <f>'Abiseka (Fresh Milk)'!G3</f>
        <v>0</v>
      </c>
    </row>
    <row r="16" spans="1:2">
      <c r="A16" s="8" t="s">
        <v>5</v>
      </c>
      <c r="B16" s="9">
        <f>SUM(B2:B12)</f>
        <v>104310270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BUK BUNGA (Groceries)</vt:lpstr>
      <vt:lpstr>SEDANA JAYA (Groceries)</vt:lpstr>
      <vt:lpstr>RAFI SEAFOOD (Seafood)</vt:lpstr>
      <vt:lpstr>MAMA RADA PRODUCTION (Dumpling)</vt:lpstr>
      <vt:lpstr>KSP (Chicken)</vt:lpstr>
      <vt:lpstr>SURYA CIPTA NIAGA BALI (Beef)</vt:lpstr>
      <vt:lpstr>BAYU AGNI MERTA (Gas)</vt:lpstr>
      <vt:lpstr>Joy Green (Mix Berry)</vt:lpstr>
      <vt:lpstr>CELEBRITY BAKERY (Bakery)</vt:lpstr>
      <vt:lpstr>Krop (Edible flower)</vt:lpstr>
      <vt:lpstr>Boiler (Dumplings&amp;Syrniki)</vt:lpstr>
      <vt:lpstr>Abdi Jaya (TKW, Vacuum Bag)</vt:lpstr>
      <vt:lpstr>Dishy Soap (Chemicals)</vt:lpstr>
      <vt:lpstr>Abiseka (Fresh Milk)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2025-01-20T00:20:00Z</dcterms:created>
  <dcterms:modified xsi:type="dcterms:W3CDTF">2025-11-26T08:16:02Z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681904DB34F748D6A06A134C0A5051D5_13</vt:lpwstr>
  </property>
  <property fmtid="{D5CDD505-2E9C-101B-9397-08002B2CF9AE}" pid="3" name="KSOProductBuildVer">
    <vt:lpwstr>1033-12.2.0.23155</vt:lpwstr>
  </property>
</Properties>
</file>