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020"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<sst xmlns="http://schemas.openxmlformats.org/spreadsheetml/2006/main" count="86" uniqueCount="63">
  <si>
    <t>Tanggal</t>
  </si>
  <si>
    <t>Rincian Transaksi</t>
  </si>
  <si>
    <t>Debit</t>
  </si>
  <si>
    <t>Kredit</t>
  </si>
  <si>
    <t>Saldo</t>
  </si>
  <si>
    <t>Deskripsi</t>
  </si>
  <si>
    <t>Invoice</t>
  </si>
  <si>
    <t>COST CODE</t>
  </si>
  <si>
    <t>&gt;&gt;&gt;</t>
  </si>
  <si>
    <t>LEGEND :</t>
  </si>
  <si>
    <t>FLOOR</t>
  </si>
  <si>
    <t>BAR</t>
  </si>
  <si>
    <t>KITCHEN</t>
  </si>
  <si>
    <t>SHISHA</t>
  </si>
  <si>
    <t>MISC.</t>
  </si>
  <si>
    <t>TOP UP</t>
  </si>
  <si>
    <t>INTEREST</t>
  </si>
  <si>
    <t>MATCHING BALANCE</t>
  </si>
  <si>
    <t>PREVIOUS BALANCE</t>
  </si>
  <si>
    <t>DEPT. TOTAL :</t>
  </si>
  <si>
    <t>BANK BRI</t>
  </si>
  <si>
    <t>TOPPED UP RP. 3.000.000</t>
  </si>
  <si>
    <t>T</t>
  </si>
  <si>
    <t>OVO</t>
  </si>
  <si>
    <t>ADMIN FEE RP. 1.200</t>
  </si>
  <si>
    <t>TRANSFER KE LADANG ROTI KREATIF PT</t>
  </si>
  <si>
    <t>PAYMENT FOR PURCHASE OF 20 PCS OF BRIOCHE BUN FROM BRAUD</t>
  </si>
  <si>
    <t>K</t>
  </si>
  <si>
    <t>PAYMENT FOR PURCHASE OF 10 PCS OF PLAIN CROISSANT FROM BRAUD</t>
  </si>
  <si>
    <t>TRANSFER KE KADEK ANDIKA PUTRA</t>
  </si>
  <si>
    <t>REIMBURSE PURCHASE OF WATER FILTER REFILL FOR EMERGENCY TO ANDIKA PURCHASING FOR TRANSACTION DATED 10TH FEB 2026</t>
  </si>
  <si>
    <t>F</t>
  </si>
  <si>
    <t>REIMBURSE PRINTIS OF BAR INVENTORY AND RECIPEE USING TO ANDIKA PURCHASING FOR TRANSACTION DATED 11TH FEB 2026</t>
  </si>
  <si>
    <t>B</t>
  </si>
  <si>
    <t>TRANSFER KE OLMEC INDUSTRIES INDONESIA PT</t>
  </si>
  <si>
    <t>PURCHASE 1 KG OF NACHOS AND 6 PAX OF TORTILLA</t>
  </si>
  <si>
    <t>TRANSFER KE BALI STARS CV</t>
  </si>
  <si>
    <t>PRINT FLOOR STICKERS AND FLOOR JOB DESK ON SHIFT</t>
  </si>
  <si>
    <t>TOKO KARYA NIRMALA</t>
  </si>
  <si>
    <t>PURCHASE 3 PAINT COLOR SAMPLE FOR BAR CEILLING 1 KG EACH</t>
  </si>
  <si>
    <t>REIMBURSE CHAI CHITAI GOJEK TEAS DELIVERY USING ANDIKA PURHASING PERSONAL CASH TO CASHIER AND REIMBURSED BY OVO</t>
  </si>
  <si>
    <t>TRANSFER KE PT PACHIRA AQUATICA GROUP</t>
  </si>
  <si>
    <t>PAYMENT TO REST OF 10% OF THE PAYMENT OF CHERRY KISS DUMPLINGS INVOICE #38</t>
  </si>
  <si>
    <t>TRUE LOVE FLOWERS</t>
  </si>
  <si>
    <t>PURCHASE FLOWERS FOR FLOOR</t>
  </si>
  <si>
    <t>PURCHASE SAMPLE PAINT JADE JAZZ SPOTLESS 1 KG AND THINNER TO FIX ART BRUSHES</t>
  </si>
  <si>
    <t>TOKOPEDIA</t>
  </si>
  <si>
    <t>PURCHASE DIGITAL SCALE ON TOKOPEDIA FOR BAR</t>
  </si>
  <si>
    <t>TRANSFER KE SDRI CINDY FITRIA CAHYANI</t>
  </si>
  <si>
    <t>REIMBURSE PRINTOUT OF FLOOR EVALUATION FORM TO CINDY FLOOR</t>
  </si>
  <si>
    <t>TRANSFER KE RIKI</t>
  </si>
  <si>
    <t>REIMBURSE PURCHASE OF DOUBLE TAPE TO RIKI FLOOR</t>
  </si>
  <si>
    <t>TRANSFER KE LUH DINA ANGGRA WAHY</t>
  </si>
  <si>
    <t>REIMBURSE PURCHASE OF BALINESE OFFERING TO DINA FLOOR</t>
  </si>
  <si>
    <t>TRANSFER KE DINETA JAYA PT</t>
  </si>
  <si>
    <t>PAYMENT TO PURCHASE 1 PCS POLYMORPH NAPKIN TO DINETA JAYA</t>
  </si>
  <si>
    <t>PAYMENT TO PURCHASE 3 PCS OF TATUA SOUR CREAM TO DINETA JAYA</t>
  </si>
  <si>
    <t>GRAB</t>
  </si>
  <si>
    <t>GRAB DELIVERY TO SEND 30L OF ABISEKA FRESH MILK</t>
  </si>
  <si>
    <t>TRANSFER KE I PUTU SANCITHA</t>
  </si>
  <si>
    <t>PURCHASE 2 PCS OF LED BULB FOR KITCHEN EXHAUST</t>
  </si>
  <si>
    <t>FEBRUARY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</si>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</sst>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Rp-421]#,##0.00;[Red][$Rp-421]#,##0.00"/>
    <numFmt numFmtId="181" formatCode="_-* #,##0_-;\-* #,##0_-;_-* &quot;-&quot;_-;_-@"/>
    <numFmt numFmtId="182" formatCode="_(* #,##0.00_);_(* \(#,##0.00\);_(* &quot;-&quot;??_);_(@_)"/>
    <numFmt numFmtId="183" formatCode="dd\-mmm\-yy"/>
  </numFmts>
  <fonts count="29">
    <font>
      <sz val="11"/>
      <color theme="1"/>
      <name val="Calibri"/>
      <charset val="134"/>
      <scheme val="minor"/>
    </font>
    <font>
      <sz val="10"/>
      <color theme="1"/>
      <name val="Sansserif"/>
      <charset val="134"/>
    </font>
    <font>
      <b/>
      <sz val="16"/>
      <color rgb="FF000000"/>
      <name val="Sansserif"/>
      <charset val="134"/>
    </font>
    <font>
      <sz val="16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b/>
      <sz val="36"/>
      <color rgb="FF000000"/>
      <name val="Calibri"/>
      <charset val="134"/>
    </font>
    <font>
      <b/>
      <sz val="10"/>
      <color rgb="FF000000"/>
      <name val="Calibri"/>
      <charset val="134"/>
    </font>
    <font>
      <sz val="36"/>
      <color rgb="FF000000"/>
      <name val="Calibri"/>
      <charset val="134"/>
    </font>
    <font>
      <b/>
      <sz val="3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1" borderId="1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19" applyNumberFormat="0" applyAlignment="0" applyProtection="0">
      <alignment vertical="center"/>
    </xf>
    <xf numFmtId="0" fontId="19" fillId="13" borderId="20" applyNumberFormat="0" applyAlignment="0" applyProtection="0">
      <alignment vertical="center"/>
    </xf>
    <xf numFmtId="0" fontId="20" fillId="13" borderId="19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181" fontId="2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2" fontId="2" fillId="3" borderId="2" xfId="0" applyNumberFormat="1" applyFont="1" applyFill="1" applyBorder="1" applyAlignment="1">
      <alignment horizontal="center" vertical="center" wrapText="1"/>
    </xf>
    <xf numFmtId="181" fontId="2" fillId="2" borderId="3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182" fontId="2" fillId="3" borderId="4" xfId="0" applyNumberFormat="1" applyFont="1" applyFill="1" applyBorder="1" applyAlignment="1">
      <alignment horizontal="center" vertical="center" wrapText="1"/>
    </xf>
    <xf numFmtId="183" fontId="4" fillId="4" borderId="5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182" fontId="4" fillId="0" borderId="7" xfId="0" applyNumberFormat="1" applyFont="1" applyBorder="1" applyAlignment="1">
      <alignment horizontal="right" vertical="center" wrapText="1"/>
    </xf>
    <xf numFmtId="182" fontId="2" fillId="3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82" fontId="2" fillId="3" borderId="10" xfId="0" applyNumberFormat="1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82" fontId="4" fillId="5" borderId="5" xfId="0" applyNumberFormat="1" applyFont="1" applyFill="1" applyBorder="1" applyAlignment="1">
      <alignment horizontal="right" vertical="center" wrapText="1"/>
    </xf>
    <xf numFmtId="0" fontId="4" fillId="0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0" fontId="0" fillId="0" borderId="7" xfId="0" applyBorder="1" applyAlignment="1">
      <alignment horizontal="center" vertical="center"/>
    </xf>
    <xf numFmtId="182" fontId="4" fillId="0" borderId="13" xfId="0" applyNumberFormat="1" applyFont="1" applyBorder="1" applyAlignment="1">
      <alignment vertical="center" wrapText="1"/>
    </xf>
    <xf numFmtId="0" fontId="4" fillId="0" borderId="14" xfId="0" applyNumberFormat="1" applyFont="1" applyBorder="1" applyAlignment="1">
      <alignment horizontal="center" vertical="center"/>
    </xf>
    <xf numFmtId="181" fontId="4" fillId="0" borderId="15" xfId="0" applyNumberFormat="1" applyFont="1" applyBorder="1" applyAlignment="1">
      <alignment horizontal="center" vertical="center"/>
    </xf>
    <xf numFmtId="0" fontId="4" fillId="6" borderId="12" xfId="0" applyFont="1" applyFill="1" applyBorder="1" applyAlignment="1">
      <alignment vertical="center" wrapText="1"/>
    </xf>
    <xf numFmtId="0" fontId="4" fillId="7" borderId="12" xfId="0" applyFont="1" applyFill="1" applyBorder="1" applyAlignment="1">
      <alignment vertical="center" wrapText="1"/>
    </xf>
    <xf numFmtId="0" fontId="4" fillId="8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81" fontId="4" fillId="0" borderId="12" xfId="0" applyNumberFormat="1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7" xfId="0" applyFont="1" applyFill="1" applyBorder="1" applyAlignment="1">
      <alignment horizontal="left" vertical="center"/>
    </xf>
    <xf numFmtId="180" fontId="7" fillId="7" borderId="7" xfId="0" applyNumberFormat="1" applyFont="1" applyFill="1" applyBorder="1" applyAlignment="1">
      <alignment horizontal="center" vertical="center"/>
    </xf>
    <xf numFmtId="180" fontId="7" fillId="8" borderId="7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80" fontId="0" fillId="0" borderId="7" xfId="0" applyNumberFormat="1" applyBorder="1" applyAlignment="1">
      <alignment vertical="center"/>
    </xf>
    <xf numFmtId="0" fontId="9" fillId="0" borderId="0" xfId="0" applyFont="1">
      <alignment vertical="center"/>
    </xf>
    <xf numFmtId="0" fontId="7" fillId="0" borderId="7" xfId="0" applyFont="1" applyFill="1" applyBorder="1" applyAlignment="1">
      <alignment horizontal="center" vertical="center" wrapText="1"/>
    </xf>
    <xf numFmtId="180" fontId="0" fillId="7" borderId="7" xfId="0" applyNumberFormat="1" applyFill="1" applyBorder="1">
      <alignment vertical="center"/>
    </xf>
    <xf numFmtId="180" fontId="0" fillId="8" borderId="7" xfId="0" applyNumberFormat="1" applyFill="1" applyBorder="1">
      <alignment vertical="center"/>
    </xf>
    <xf numFmtId="180" fontId="7" fillId="6" borderId="7" xfId="0" applyNumberFormat="1" applyFont="1" applyFill="1" applyBorder="1" applyAlignment="1">
      <alignment horizontal="center" vertical="center"/>
    </xf>
    <xf numFmtId="180" fontId="5" fillId="9" borderId="7" xfId="0" applyNumberFormat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0" fillId="0" borderId="0" xfId="0" applyNumberFormat="1" applyFill="1">
      <alignment vertical="center"/>
    </xf>
    <xf numFmtId="180" fontId="0" fillId="6" borderId="7" xfId="0" applyNumberFormat="1" applyFill="1" applyBorder="1">
      <alignment vertical="center"/>
    </xf>
    <xf numFmtId="180" fontId="0" fillId="9" borderId="7" xfId="0" applyNumberFormat="1" applyFill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180" fontId="0" fillId="4" borderId="7" xfId="0" applyNumberForma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180" fontId="0" fillId="10" borderId="7" xfId="0" applyNumberFormat="1" applyFill="1" applyBorder="1" applyAlignment="1">
      <alignment horizontal="center" vertical="center"/>
    </xf>
    <xf numFmtId="0" fontId="0" fillId="0" borderId="7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36830</xdr:colOff>
      <xdr:row>3</xdr:row>
      <xdr:rowOff>26035</xdr:rowOff>
    </xdr:from>
    <xdr:to>
      <xdr:col>6</xdr:col>
      <xdr:colOff>2186305</xdr:colOff>
      <xdr:row>4</xdr:row>
      <xdr:rowOff>932815</xdr:rowOff>
    </xdr:to>
    <xdr:pic>
      <xdr:nvPicPr>
        <xdr:cNvPr id="60" name="ID_117AF324B2E54403A0027958D97597D3" descr="PHOTO-2026-02-17-23-16-57"/>
        <xdr:cNvPicPr>
          <a:picLocks noChangeAspect="1"/>
        </xdr:cNvPicPr>
      </xdr:nvPicPr>
      <xdr:blipFill>
        <a:blip r:embed="rId1"/>
        <a:srcRect t="5844" b="56620"/>
        <a:stretch>
          <a:fillRect/>
        </a:stretch>
      </xdr:blipFill>
      <xdr:spPr>
        <a:xfrm>
          <a:off x="11974195" y="1249045"/>
          <a:ext cx="2149475" cy="185928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5</xdr:row>
      <xdr:rowOff>25717</xdr:rowOff>
    </xdr:from>
    <xdr:to>
      <xdr:col>6</xdr:col>
      <xdr:colOff>2184717</xdr:colOff>
      <xdr:row>5</xdr:row>
      <xdr:rowOff>1276032</xdr:rowOff>
    </xdr:to>
    <xdr:pic>
      <xdr:nvPicPr>
        <xdr:cNvPr id="61" name="ID_2F942794101A48C3BF74ECEE9AFD71FE" descr="PHOTO-2026-02-17-22-35-0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12423140" y="2705100"/>
          <a:ext cx="1250315" cy="214630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6</xdr:row>
      <xdr:rowOff>26035</xdr:rowOff>
    </xdr:from>
    <xdr:to>
      <xdr:col>6</xdr:col>
      <xdr:colOff>2185035</xdr:colOff>
      <xdr:row>6</xdr:row>
      <xdr:rowOff>1276350</xdr:rowOff>
    </xdr:to>
    <xdr:pic>
      <xdr:nvPicPr>
        <xdr:cNvPr id="62" name="ID_EDA91336CEC046F4B728A084FA2F716D" descr="PHOTO-2026-02-17-22-56-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2423775" y="4004310"/>
          <a:ext cx="1250315" cy="21469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</xdr:row>
      <xdr:rowOff>33020</xdr:rowOff>
    </xdr:from>
    <xdr:to>
      <xdr:col>6</xdr:col>
      <xdr:colOff>2202180</xdr:colOff>
      <xdr:row>7</xdr:row>
      <xdr:rowOff>3344545</xdr:rowOff>
    </xdr:to>
    <xdr:pic>
      <xdr:nvPicPr>
        <xdr:cNvPr id="63" name="ID_C5C3DA62DE964683A31FBC51A073DD7F" descr="PHOTO-2026-02-11-16-03-32"/>
        <xdr:cNvPicPr>
          <a:picLocks noChangeAspect="1"/>
        </xdr:cNvPicPr>
      </xdr:nvPicPr>
      <xdr:blipFill>
        <a:blip r:embed="rId4"/>
        <a:srcRect b="32881"/>
        <a:stretch>
          <a:fillRect/>
        </a:stretch>
      </xdr:blipFill>
      <xdr:spPr>
        <a:xfrm>
          <a:off x="11964670" y="5757545"/>
          <a:ext cx="2174875" cy="3311525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8</xdr:row>
      <xdr:rowOff>27305</xdr:rowOff>
    </xdr:from>
    <xdr:to>
      <xdr:col>6</xdr:col>
      <xdr:colOff>2197100</xdr:colOff>
      <xdr:row>8</xdr:row>
      <xdr:rowOff>4804410</xdr:rowOff>
    </xdr:to>
    <xdr:pic>
      <xdr:nvPicPr>
        <xdr:cNvPr id="64" name="ID_9DE52905BF4246028F84F6828B2B9C31" descr="PHOTO-2026-02-11-13-07-42"/>
        <xdr:cNvPicPr>
          <a:picLocks noChangeAspect="1"/>
        </xdr:cNvPicPr>
      </xdr:nvPicPr>
      <xdr:blipFill>
        <a:blip r:embed="rId5"/>
        <a:srcRect l="12490" t="4626" r="8009"/>
        <a:stretch>
          <a:fillRect/>
        </a:stretch>
      </xdr:blipFill>
      <xdr:spPr>
        <a:xfrm>
          <a:off x="11969750" y="9120505"/>
          <a:ext cx="2164715" cy="477710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12</xdr:row>
      <xdr:rowOff>24130</xdr:rowOff>
    </xdr:from>
    <xdr:to>
      <xdr:col>6</xdr:col>
      <xdr:colOff>2207895</xdr:colOff>
      <xdr:row>12</xdr:row>
      <xdr:rowOff>3328035</xdr:rowOff>
    </xdr:to>
    <xdr:pic>
      <xdr:nvPicPr>
        <xdr:cNvPr id="65" name="ID_FE39A3A6CDCD48C091E3BBAC8D22C38B" descr="PHOTO-2026-02-18-01-10-3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1964035" y="20387310"/>
          <a:ext cx="2181225" cy="330390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11</xdr:row>
      <xdr:rowOff>24130</xdr:rowOff>
    </xdr:from>
    <xdr:to>
      <xdr:col>6</xdr:col>
      <xdr:colOff>2208530</xdr:colOff>
      <xdr:row>11</xdr:row>
      <xdr:rowOff>3164205</xdr:rowOff>
    </xdr:to>
    <xdr:pic>
      <xdr:nvPicPr>
        <xdr:cNvPr id="66" name="ID_2E9BA3D1A2AC44599D4692A6B3708819" descr="PHOTO-2026-02-18-15-06-41"/>
        <xdr:cNvPicPr>
          <a:picLocks noChangeAspect="1"/>
        </xdr:cNvPicPr>
      </xdr:nvPicPr>
      <xdr:blipFill>
        <a:blip r:embed="rId7"/>
        <a:srcRect t="9460" b="12746"/>
        <a:stretch>
          <a:fillRect/>
        </a:stretch>
      </xdr:blipFill>
      <xdr:spPr>
        <a:xfrm>
          <a:off x="11963400" y="17204055"/>
          <a:ext cx="2182495" cy="314007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10</xdr:row>
      <xdr:rowOff>24130</xdr:rowOff>
    </xdr:from>
    <xdr:to>
      <xdr:col>6</xdr:col>
      <xdr:colOff>2209800</xdr:colOff>
      <xdr:row>10</xdr:row>
      <xdr:rowOff>1988185</xdr:rowOff>
    </xdr:to>
    <xdr:pic>
      <xdr:nvPicPr>
        <xdr:cNvPr id="67" name="ID_3518130A34914F028D897E409584859F" descr="PHOTO-2026-02-18-12-18-22"/>
        <xdr:cNvPicPr>
          <a:picLocks noChangeAspect="1"/>
        </xdr:cNvPicPr>
      </xdr:nvPicPr>
      <xdr:blipFill>
        <a:blip r:embed="rId8"/>
        <a:srcRect t="9085" b="41047"/>
        <a:stretch>
          <a:fillRect/>
        </a:stretch>
      </xdr:blipFill>
      <xdr:spPr>
        <a:xfrm>
          <a:off x="11962130" y="15209520"/>
          <a:ext cx="2185035" cy="1964055"/>
        </a:xfrm>
        <a:prstGeom prst="rect">
          <a:avLst/>
        </a:prstGeom>
      </xdr:spPr>
    </xdr:pic>
    <xdr:clientData/>
  </xdr:twoCellAnchor>
  <xdr:twoCellAnchor editAs="oneCell">
    <xdr:from>
      <xdr:col>6</xdr:col>
      <xdr:colOff>41592</xdr:colOff>
      <xdr:row>9</xdr:row>
      <xdr:rowOff>23812</xdr:rowOff>
    </xdr:from>
    <xdr:to>
      <xdr:col>6</xdr:col>
      <xdr:colOff>2192337</xdr:colOff>
      <xdr:row>9</xdr:row>
      <xdr:rowOff>1234122</xdr:rowOff>
    </xdr:to>
    <xdr:pic>
      <xdr:nvPicPr>
        <xdr:cNvPr id="68" name="ID_B70ADF5FEC274604B67AE4FEB8E28880" descr="PHOTO-2026-02-18-10-46-2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 rot="16200000">
          <a:off x="12448540" y="13482955"/>
          <a:ext cx="1210310" cy="21507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14</xdr:row>
      <xdr:rowOff>24130</xdr:rowOff>
    </xdr:from>
    <xdr:to>
      <xdr:col>6</xdr:col>
      <xdr:colOff>2209800</xdr:colOff>
      <xdr:row>14</xdr:row>
      <xdr:rowOff>3536315</xdr:rowOff>
    </xdr:to>
    <xdr:pic>
      <xdr:nvPicPr>
        <xdr:cNvPr id="69" name="ID_5B37C77A3F4140AF9DA2299E1EDEBF35" descr="PHOTO-2026-02-20-12-45-05"/>
        <xdr:cNvPicPr>
          <a:picLocks noChangeAspect="1"/>
        </xdr:cNvPicPr>
      </xdr:nvPicPr>
      <xdr:blipFill>
        <a:blip r:embed="rId10"/>
        <a:srcRect b="17023"/>
        <a:stretch>
          <a:fillRect/>
        </a:stretch>
      </xdr:blipFill>
      <xdr:spPr>
        <a:xfrm>
          <a:off x="11961495" y="28784550"/>
          <a:ext cx="2185670" cy="351218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13</xdr:row>
      <xdr:rowOff>33655</xdr:rowOff>
    </xdr:from>
    <xdr:to>
      <xdr:col>6</xdr:col>
      <xdr:colOff>2210435</xdr:colOff>
      <xdr:row>13</xdr:row>
      <xdr:rowOff>5026660</xdr:rowOff>
    </xdr:to>
    <xdr:pic>
      <xdr:nvPicPr>
        <xdr:cNvPr id="70" name="ID_1B6332B2AE8E43E5985E9DF6A1B918BD" descr="PHOTO-2026-02-20-12-07-21"/>
        <xdr:cNvPicPr>
          <a:picLocks noChangeAspect="1"/>
        </xdr:cNvPicPr>
      </xdr:nvPicPr>
      <xdr:blipFill>
        <a:blip r:embed="rId11"/>
        <a:srcRect t="4047" b="33969"/>
        <a:stretch>
          <a:fillRect/>
        </a:stretch>
      </xdr:blipFill>
      <xdr:spPr>
        <a:xfrm>
          <a:off x="11961495" y="23748365"/>
          <a:ext cx="2186305" cy="499300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15</xdr:row>
      <xdr:rowOff>24130</xdr:rowOff>
    </xdr:from>
    <xdr:to>
      <xdr:col>6</xdr:col>
      <xdr:colOff>2207260</xdr:colOff>
      <xdr:row>15</xdr:row>
      <xdr:rowOff>3338830</xdr:rowOff>
    </xdr:to>
    <xdr:pic>
      <xdr:nvPicPr>
        <xdr:cNvPr id="71" name="ID_C66982ED8AA241EFBFF6CCE4CCF8196C" descr="PHOTO-2026-02-20-16-31-49"/>
        <xdr:cNvPicPr>
          <a:picLocks noChangeAspect="1"/>
        </xdr:cNvPicPr>
      </xdr:nvPicPr>
      <xdr:blipFill>
        <a:blip r:embed="rId12"/>
        <a:srcRect t="9250" b="10835"/>
        <a:stretch>
          <a:fillRect/>
        </a:stretch>
      </xdr:blipFill>
      <xdr:spPr>
        <a:xfrm>
          <a:off x="11964035" y="32338645"/>
          <a:ext cx="2180590" cy="3314700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16</xdr:row>
      <xdr:rowOff>24130</xdr:rowOff>
    </xdr:from>
    <xdr:to>
      <xdr:col>6</xdr:col>
      <xdr:colOff>2205990</xdr:colOff>
      <xdr:row>16</xdr:row>
      <xdr:rowOff>2512695</xdr:rowOff>
    </xdr:to>
    <xdr:pic>
      <xdr:nvPicPr>
        <xdr:cNvPr id="72" name="ID_A8891272E2D04A62BD4AB7874D2F4850" descr="PHOTO-2026-02-20-18-06-06"/>
        <xdr:cNvPicPr>
          <a:picLocks noChangeAspect="1"/>
        </xdr:cNvPicPr>
      </xdr:nvPicPr>
      <xdr:blipFill>
        <a:blip r:embed="rId13"/>
        <a:srcRect t="7524" b="44265"/>
        <a:stretch>
          <a:fillRect/>
        </a:stretch>
      </xdr:blipFill>
      <xdr:spPr>
        <a:xfrm>
          <a:off x="11965940" y="35701605"/>
          <a:ext cx="2177415" cy="24885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17</xdr:row>
      <xdr:rowOff>31750</xdr:rowOff>
    </xdr:from>
    <xdr:to>
      <xdr:col>6</xdr:col>
      <xdr:colOff>2210435</xdr:colOff>
      <xdr:row>17</xdr:row>
      <xdr:rowOff>5029200</xdr:rowOff>
    </xdr:to>
    <xdr:pic>
      <xdr:nvPicPr>
        <xdr:cNvPr id="73" name="ID_C89AE3992AE740D78413CAF51B71106C" descr="PHOTO-2026-02-20-18-13-10"/>
        <xdr:cNvPicPr>
          <a:picLocks noChangeAspect="1"/>
        </xdr:cNvPicPr>
      </xdr:nvPicPr>
      <xdr:blipFill>
        <a:blip r:embed="rId14"/>
        <a:srcRect t="4047" b="33855"/>
        <a:stretch>
          <a:fillRect/>
        </a:stretch>
      </xdr:blipFill>
      <xdr:spPr>
        <a:xfrm>
          <a:off x="11961495" y="38241605"/>
          <a:ext cx="2186305" cy="49974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19</xdr:row>
      <xdr:rowOff>24130</xdr:rowOff>
    </xdr:from>
    <xdr:to>
      <xdr:col>6</xdr:col>
      <xdr:colOff>2212340</xdr:colOff>
      <xdr:row>19</xdr:row>
      <xdr:rowOff>2916555</xdr:rowOff>
    </xdr:to>
    <xdr:pic>
      <xdr:nvPicPr>
        <xdr:cNvPr id="74" name="ID_678587135DE747779861E02B3AF4E6FD" descr="PHOTO-2026-02-22-11-43-42"/>
        <xdr:cNvPicPr>
          <a:picLocks noChangeAspect="1"/>
        </xdr:cNvPicPr>
      </xdr:nvPicPr>
      <xdr:blipFill>
        <a:blip r:embed="rId15"/>
        <a:srcRect t="8876" b="21597"/>
        <a:stretch>
          <a:fillRect/>
        </a:stretch>
      </xdr:blipFill>
      <xdr:spPr>
        <a:xfrm>
          <a:off x="11960225" y="47490380"/>
          <a:ext cx="2189480" cy="28924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25400</xdr:rowOff>
    </xdr:from>
    <xdr:to>
      <xdr:col>6</xdr:col>
      <xdr:colOff>2212340</xdr:colOff>
      <xdr:row>18</xdr:row>
      <xdr:rowOff>4191000</xdr:rowOff>
    </xdr:to>
    <xdr:pic>
      <xdr:nvPicPr>
        <xdr:cNvPr id="75" name="ID_9A2284CC8EBF4C76BE520007BD6057DB" descr="PHOTO-2026-02-20-18-21-28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1960225" y="43285410"/>
          <a:ext cx="2189480" cy="41656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21</xdr:row>
      <xdr:rowOff>25400</xdr:rowOff>
    </xdr:from>
    <xdr:to>
      <xdr:col>6</xdr:col>
      <xdr:colOff>2212340</xdr:colOff>
      <xdr:row>21</xdr:row>
      <xdr:rowOff>5041265</xdr:rowOff>
    </xdr:to>
    <xdr:pic>
      <xdr:nvPicPr>
        <xdr:cNvPr id="76" name="ID_F2A158B94E594F90BC09C9625656A8F1" descr="PHOTO-2026-02-23-11-42-03"/>
        <xdr:cNvPicPr>
          <a:picLocks noChangeAspect="1"/>
        </xdr:cNvPicPr>
      </xdr:nvPicPr>
      <xdr:blipFill>
        <a:blip r:embed="rId17"/>
        <a:srcRect t="3820" b="33973"/>
        <a:stretch>
          <a:fillRect/>
        </a:stretch>
      </xdr:blipFill>
      <xdr:spPr>
        <a:xfrm>
          <a:off x="11960225" y="55451375"/>
          <a:ext cx="2189480" cy="501586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28575</xdr:rowOff>
    </xdr:from>
    <xdr:to>
      <xdr:col>6</xdr:col>
      <xdr:colOff>2212340</xdr:colOff>
      <xdr:row>20</xdr:row>
      <xdr:rowOff>5017770</xdr:rowOff>
    </xdr:to>
    <xdr:pic>
      <xdr:nvPicPr>
        <xdr:cNvPr id="77" name="ID_F3D76F275C1341CD9471C68A6BE43978" descr="PHOTO-2026-02-23-11-36-35"/>
        <xdr:cNvPicPr>
          <a:picLocks noChangeAspect="1"/>
        </xdr:cNvPicPr>
      </xdr:nvPicPr>
      <xdr:blipFill>
        <a:blip r:embed="rId18"/>
        <a:srcRect t="3692" b="34132"/>
        <a:stretch>
          <a:fillRect/>
        </a:stretch>
      </xdr:blipFill>
      <xdr:spPr>
        <a:xfrm>
          <a:off x="11960225" y="50419635"/>
          <a:ext cx="2189480" cy="49891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22</xdr:row>
      <xdr:rowOff>40640</xdr:rowOff>
    </xdr:from>
    <xdr:to>
      <xdr:col>6</xdr:col>
      <xdr:colOff>2199640</xdr:colOff>
      <xdr:row>22</xdr:row>
      <xdr:rowOff>4909185</xdr:rowOff>
    </xdr:to>
    <xdr:pic>
      <xdr:nvPicPr>
        <xdr:cNvPr id="78" name="ID_625EDB0EB15440C69473D927C9EABAA0" descr="PHOTO-2026-02-23-18-08-22"/>
        <xdr:cNvPicPr>
          <a:picLocks noChangeAspect="1"/>
        </xdr:cNvPicPr>
      </xdr:nvPicPr>
      <xdr:blipFill>
        <a:blip r:embed="rId19"/>
        <a:srcRect t="5588"/>
        <a:stretch>
          <a:fillRect/>
        </a:stretch>
      </xdr:blipFill>
      <xdr:spPr>
        <a:xfrm>
          <a:off x="11963400" y="60528200"/>
          <a:ext cx="2173605" cy="486854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23</xdr:row>
      <xdr:rowOff>35560</xdr:rowOff>
    </xdr:from>
    <xdr:to>
      <xdr:col>6</xdr:col>
      <xdr:colOff>2199640</xdr:colOff>
      <xdr:row>23</xdr:row>
      <xdr:rowOff>4250055</xdr:rowOff>
    </xdr:to>
    <xdr:pic>
      <xdr:nvPicPr>
        <xdr:cNvPr id="79" name="ID_D1DB5161487C43E489B231D987B2E0F4" descr="PHOTO-2026-02-23-17-01-25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1963400" y="65472310"/>
          <a:ext cx="2173605" cy="4214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790"/>
  <sheetViews>
    <sheetView tabSelected="1" zoomScale="92" zoomScaleNormal="92" workbookViewId="0">
      <pane xSplit="1" ySplit="2" topLeftCell="B17" activePane="bottomRight" state="frozen"/>
      <selection/>
      <selection pane="topRight"/>
      <selection pane="bottomLeft"/>
      <selection pane="bottomRight" activeCell="B3" sqref="B3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2" customWidth="1"/>
    <col min="7" max="7" width="27.2890625" customWidth="1"/>
    <col min="8" max="8" width="10.4375" style="3" customWidth="1"/>
    <col min="9" max="9" width="13.015625" customWidth="1"/>
    <col min="10" max="10" width="13.859375" customWidth="1"/>
    <col min="11" max="13" width="14.6875" style="4" customWidth="1"/>
    <col min="14" max="14" width="13.0625" style="5" customWidth="1"/>
    <col min="15" max="15" width="10.875" style="3" customWidth="1"/>
    <col min="16" max="16" width="15.8125" style="5" customWidth="1"/>
    <col min="17" max="17" width="13.9921875" style="5" customWidth="1"/>
    <col min="18" max="18" width="17.875" style="5" customWidth="1"/>
    <col min="19" max="19" width="11.9375" style="3" customWidth="1"/>
    <col min="20" max="57" width="8.6640625" customWidth="1"/>
  </cols>
  <sheetData>
    <row r="1" ht="39.75" customHeight="1" spans="1:57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15" t="s">
        <v>6</v>
      </c>
      <c r="H1" s="16" t="s">
        <v>7</v>
      </c>
      <c r="I1" s="32" t="s">
        <v>8</v>
      </c>
      <c r="J1" s="33" t="s">
        <v>9</v>
      </c>
      <c r="K1" s="34" t="s">
        <v>10</v>
      </c>
      <c r="L1" s="35" t="s">
        <v>11</v>
      </c>
      <c r="M1" s="42" t="s">
        <v>12</v>
      </c>
      <c r="N1" s="43" t="s">
        <v>13</v>
      </c>
      <c r="O1" s="44" t="s">
        <v>14</v>
      </c>
      <c r="P1" s="45" t="s">
        <v>15</v>
      </c>
      <c r="Q1" s="45" t="s">
        <v>16</v>
      </c>
      <c r="R1" s="45" t="s">
        <v>17</v>
      </c>
      <c r="S1" s="51" t="s">
        <v>18</v>
      </c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</row>
    <row r="2" customFormat="1" ht="39.75" customHeight="1" spans="1:57">
      <c r="A2" s="9"/>
      <c r="B2" s="10"/>
      <c r="C2" s="11"/>
      <c r="D2" s="11"/>
      <c r="E2" s="11"/>
      <c r="F2" s="11"/>
      <c r="G2" s="17"/>
      <c r="H2" s="18"/>
      <c r="I2" s="36"/>
      <c r="J2" s="33" t="s">
        <v>19</v>
      </c>
      <c r="K2" s="37">
        <f>SUMIF(H:H,"F",D:D)</f>
        <v>831005</v>
      </c>
      <c r="L2" s="37">
        <f>SUMIF(H:H,"B",D:D)</f>
        <v>293120</v>
      </c>
      <c r="M2" s="37">
        <f>SUMIF(H:H,"K",D:D)</f>
        <v>1289730</v>
      </c>
      <c r="N2" s="37">
        <f>SUMIF(H:H,"S",D:D)</f>
        <v>0</v>
      </c>
      <c r="O2" s="37">
        <f>SUMIF(H:H,"M",D:D)-SUMIF(H:H,"M",C:C)</f>
        <v>0</v>
      </c>
      <c r="P2" s="37">
        <f>SUMIF(H:H,"T",C:C)-SUMIF(H:H,"T",D:D)</f>
        <v>2998800</v>
      </c>
      <c r="Q2" s="37">
        <f>SUMIF(H:H,"I",C:C)</f>
        <v>0</v>
      </c>
      <c r="R2" s="37" t="e">
        <f>(#REF!-#REF!+#REF!)+(SUM(C:C)-SUM(D:D))</f>
        <v>#REF!</v>
      </c>
      <c r="S2" s="49">
        <v>307000</v>
      </c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</row>
    <row r="3" customFormat="1" ht="16.8" spans="1:20">
      <c r="A3" s="12"/>
      <c r="B3" s="13"/>
      <c r="C3" s="14"/>
      <c r="D3" s="14"/>
      <c r="E3" s="19">
        <v>54143</v>
      </c>
      <c r="F3" s="20"/>
      <c r="G3" s="21"/>
      <c r="H3" s="22"/>
      <c r="J3" s="3"/>
      <c r="K3" s="4"/>
      <c r="L3" s="4"/>
      <c r="M3" s="4"/>
      <c r="N3" s="5"/>
      <c r="O3" s="3"/>
      <c r="P3" s="5"/>
      <c r="Q3" s="5"/>
      <c r="R3" s="5"/>
      <c r="S3" s="3"/>
      <c r="T3" s="3"/>
    </row>
    <row r="4" customFormat="1" ht="75" customHeight="1" spans="1:20">
      <c r="A4" s="12">
        <v>46070</v>
      </c>
      <c r="B4" s="13" t="s">
        <v>20</v>
      </c>
      <c r="C4" s="14">
        <v>3000000</v>
      </c>
      <c r="D4" s="14"/>
      <c r="E4" s="19">
        <f t="shared" ref="E3:E38" si="0">E3+C4-D4</f>
        <v>3054143</v>
      </c>
      <c r="F4" s="23" t="s">
        <v>21</v>
      </c>
      <c r="G4" s="24"/>
      <c r="H4" s="22" t="s">
        <v>22</v>
      </c>
      <c r="J4" s="3"/>
      <c r="K4" s="4"/>
      <c r="L4" s="4"/>
      <c r="M4" s="4"/>
      <c r="N4" s="5"/>
      <c r="O4" s="3"/>
      <c r="P4" s="5"/>
      <c r="Q4" s="5"/>
      <c r="R4" s="5"/>
      <c r="S4" s="3"/>
      <c r="T4" s="3"/>
    </row>
    <row r="5" customFormat="1" ht="75" customHeight="1" spans="1:20">
      <c r="A5" s="12">
        <v>46070</v>
      </c>
      <c r="B5" s="13" t="s">
        <v>23</v>
      </c>
      <c r="C5" s="14"/>
      <c r="D5" s="14">
        <v>1200</v>
      </c>
      <c r="E5" s="19">
        <f t="shared" si="0"/>
        <v>3052943</v>
      </c>
      <c r="F5" s="23" t="s">
        <v>24</v>
      </c>
      <c r="G5" s="25"/>
      <c r="H5" s="22" t="s">
        <v>22</v>
      </c>
      <c r="J5" s="3"/>
      <c r="K5" s="4"/>
      <c r="L5" s="4"/>
      <c r="M5" s="4"/>
      <c r="N5" s="5"/>
      <c r="O5" s="3"/>
      <c r="P5" s="5"/>
      <c r="Q5" s="5"/>
      <c r="R5" s="5"/>
      <c r="S5" s="3"/>
      <c r="T5" s="3"/>
    </row>
    <row r="6" customFormat="1" ht="102.25" customHeight="1" spans="1:20">
      <c r="A6" s="12">
        <v>46070</v>
      </c>
      <c r="B6" s="13" t="s">
        <v>25</v>
      </c>
      <c r="C6" s="14"/>
      <c r="D6" s="14">
        <v>182500</v>
      </c>
      <c r="E6" s="19">
        <f t="shared" si="0"/>
        <v>2870443</v>
      </c>
      <c r="F6" s="26" t="s">
        <v>26</v>
      </c>
      <c r="G6" s="21"/>
      <c r="H6" s="22" t="s">
        <v>27</v>
      </c>
      <c r="J6" s="3"/>
      <c r="K6" s="4"/>
      <c r="L6" s="4"/>
      <c r="M6" s="4"/>
      <c r="N6" s="5"/>
      <c r="O6" s="3"/>
      <c r="P6" s="5"/>
      <c r="Q6" s="5"/>
      <c r="R6" s="5"/>
      <c r="S6" s="3"/>
      <c r="T6" s="3"/>
    </row>
    <row r="7" customFormat="1" ht="102.2" customHeight="1" spans="1:20">
      <c r="A7" s="12">
        <v>46070</v>
      </c>
      <c r="B7" s="13" t="s">
        <v>25</v>
      </c>
      <c r="C7" s="14"/>
      <c r="D7" s="14">
        <v>167500</v>
      </c>
      <c r="E7" s="19">
        <f t="shared" si="0"/>
        <v>2702943</v>
      </c>
      <c r="F7" s="26" t="s">
        <v>28</v>
      </c>
      <c r="G7" s="21"/>
      <c r="H7" s="22" t="s">
        <v>27</v>
      </c>
      <c r="J7" s="3"/>
      <c r="K7" s="4"/>
      <c r="L7" s="4"/>
      <c r="M7" s="4"/>
      <c r="N7" s="5"/>
      <c r="O7" s="3"/>
      <c r="P7" s="5"/>
      <c r="Q7" s="5"/>
      <c r="R7" s="5"/>
      <c r="S7" s="3"/>
      <c r="T7" s="3"/>
    </row>
    <row r="8" customFormat="1" ht="265.25" customHeight="1" spans="1:20">
      <c r="A8" s="12">
        <v>46070</v>
      </c>
      <c r="B8" s="13" t="s">
        <v>29</v>
      </c>
      <c r="C8" s="14"/>
      <c r="D8" s="14">
        <v>43005</v>
      </c>
      <c r="E8" s="19">
        <f t="shared" si="0"/>
        <v>2659938</v>
      </c>
      <c r="F8" s="27" t="s">
        <v>30</v>
      </c>
      <c r="G8" s="21"/>
      <c r="H8" s="22" t="s">
        <v>31</v>
      </c>
      <c r="J8" s="3"/>
      <c r="K8" s="4"/>
      <c r="L8" s="4"/>
      <c r="M8" s="46"/>
      <c r="N8" s="5"/>
      <c r="O8" s="3"/>
      <c r="P8" s="5"/>
      <c r="Q8" s="5"/>
      <c r="R8" s="5"/>
      <c r="S8" s="3"/>
      <c r="T8" s="3"/>
    </row>
    <row r="9" customFormat="1" ht="380.85" customHeight="1" spans="1:20">
      <c r="A9" s="12">
        <v>46070</v>
      </c>
      <c r="B9" s="13" t="s">
        <v>29</v>
      </c>
      <c r="C9" s="14"/>
      <c r="D9" s="14">
        <v>37500</v>
      </c>
      <c r="E9" s="19">
        <f t="shared" si="0"/>
        <v>2622438</v>
      </c>
      <c r="F9" s="28" t="s">
        <v>32</v>
      </c>
      <c r="G9" s="21"/>
      <c r="H9" s="22" t="s">
        <v>33</v>
      </c>
      <c r="J9" s="3"/>
      <c r="K9" s="4"/>
      <c r="L9" s="4"/>
      <c r="M9" s="4"/>
      <c r="N9" s="5"/>
      <c r="O9" s="3"/>
      <c r="P9" s="5"/>
      <c r="Q9" s="5"/>
      <c r="R9" s="5"/>
      <c r="S9" s="3"/>
      <c r="T9" s="3"/>
    </row>
    <row r="10" customFormat="1" ht="98.85" customHeight="1" spans="1:20">
      <c r="A10" s="12">
        <v>46071</v>
      </c>
      <c r="B10" s="13" t="s">
        <v>34</v>
      </c>
      <c r="C10" s="14"/>
      <c r="D10" s="14">
        <v>319960</v>
      </c>
      <c r="E10" s="19">
        <f t="shared" si="0"/>
        <v>2302478</v>
      </c>
      <c r="F10" s="26" t="s">
        <v>35</v>
      </c>
      <c r="G10" s="21"/>
      <c r="H10" s="22" t="s">
        <v>27</v>
      </c>
      <c r="J10" s="3"/>
      <c r="K10" s="4"/>
      <c r="L10" s="4"/>
      <c r="M10" s="4"/>
      <c r="N10" s="5"/>
      <c r="O10" s="3"/>
      <c r="P10" s="5"/>
      <c r="Q10" s="5"/>
      <c r="R10" s="5"/>
      <c r="S10" s="3"/>
      <c r="T10" s="3"/>
    </row>
    <row r="11" customFormat="1" ht="157.05" customHeight="1" spans="1:20">
      <c r="A11" s="12">
        <v>46071</v>
      </c>
      <c r="B11" s="13" t="s">
        <v>36</v>
      </c>
      <c r="C11" s="14"/>
      <c r="D11" s="14">
        <v>215500</v>
      </c>
      <c r="E11" s="19">
        <f t="shared" si="0"/>
        <v>2086978</v>
      </c>
      <c r="F11" s="27" t="s">
        <v>37</v>
      </c>
      <c r="G11" s="21"/>
      <c r="H11" s="22" t="s">
        <v>31</v>
      </c>
      <c r="J11" s="3"/>
      <c r="K11" s="4"/>
      <c r="L11" s="4"/>
      <c r="M11" s="4"/>
      <c r="N11" s="5"/>
      <c r="O11" s="3"/>
      <c r="P11" s="5"/>
      <c r="Q11" s="5"/>
      <c r="R11" s="5"/>
      <c r="S11" s="3"/>
      <c r="T11" s="3"/>
    </row>
    <row r="12" customFormat="1" ht="250.65" customHeight="1" spans="1:20">
      <c r="A12" s="12">
        <v>46071</v>
      </c>
      <c r="B12" s="13" t="s">
        <v>38</v>
      </c>
      <c r="C12" s="14"/>
      <c r="D12" s="14">
        <v>240000</v>
      </c>
      <c r="E12" s="19">
        <f t="shared" si="0"/>
        <v>1846978</v>
      </c>
      <c r="F12" s="27" t="s">
        <v>39</v>
      </c>
      <c r="G12" s="21"/>
      <c r="H12" s="22" t="s">
        <v>31</v>
      </c>
      <c r="J12" s="3"/>
      <c r="K12" s="4"/>
      <c r="L12" s="4"/>
      <c r="M12" s="4"/>
      <c r="N12" s="5"/>
      <c r="O12" s="3"/>
      <c r="P12" s="5"/>
      <c r="Q12" s="5"/>
      <c r="R12" s="5"/>
      <c r="S12" s="3"/>
      <c r="T12" s="3"/>
    </row>
    <row r="13" customFormat="1" ht="263.9" customHeight="1" spans="1:20">
      <c r="A13" s="12">
        <v>46071</v>
      </c>
      <c r="B13" s="13" t="s">
        <v>29</v>
      </c>
      <c r="C13" s="14"/>
      <c r="D13" s="14">
        <v>62500</v>
      </c>
      <c r="E13" s="19">
        <f t="shared" si="0"/>
        <v>1784478</v>
      </c>
      <c r="F13" s="28" t="s">
        <v>40</v>
      </c>
      <c r="G13" s="21"/>
      <c r="H13" s="22" t="s">
        <v>33</v>
      </c>
      <c r="J13" s="3"/>
      <c r="K13" s="4"/>
      <c r="L13" s="4"/>
      <c r="M13" s="4"/>
      <c r="N13" s="5"/>
      <c r="O13" s="3"/>
      <c r="P13" s="5"/>
      <c r="Q13" s="5"/>
      <c r="R13" s="5"/>
      <c r="S13" s="3"/>
      <c r="T13" s="3"/>
    </row>
    <row r="14" customFormat="1" ht="397.3" customHeight="1" spans="1:20">
      <c r="A14" s="12">
        <v>46073</v>
      </c>
      <c r="B14" s="13" t="s">
        <v>41</v>
      </c>
      <c r="C14" s="14"/>
      <c r="D14" s="14">
        <v>66300</v>
      </c>
      <c r="E14" s="19">
        <f t="shared" si="0"/>
        <v>1718178</v>
      </c>
      <c r="F14" s="26" t="s">
        <v>42</v>
      </c>
      <c r="G14" s="21"/>
      <c r="H14" s="22" t="s">
        <v>27</v>
      </c>
      <c r="J14" s="3"/>
      <c r="K14" s="4"/>
      <c r="L14" s="4"/>
      <c r="M14" s="4"/>
      <c r="N14" s="5"/>
      <c r="O14" s="3"/>
      <c r="P14" s="5"/>
      <c r="Q14" s="5"/>
      <c r="R14" s="5"/>
      <c r="S14" s="3"/>
      <c r="T14" s="3"/>
    </row>
    <row r="15" customFormat="1" ht="279.85" customHeight="1" spans="1:20">
      <c r="A15" s="12">
        <v>46073</v>
      </c>
      <c r="B15" s="13" t="s">
        <v>43</v>
      </c>
      <c r="C15" s="14"/>
      <c r="D15" s="14">
        <v>70000</v>
      </c>
      <c r="E15" s="19">
        <f t="shared" si="0"/>
        <v>1648178</v>
      </c>
      <c r="F15" s="27" t="s">
        <v>44</v>
      </c>
      <c r="G15" s="21"/>
      <c r="H15" s="22" t="s">
        <v>31</v>
      </c>
      <c r="J15" s="3"/>
      <c r="K15" s="4"/>
      <c r="L15" s="4"/>
      <c r="M15" s="4"/>
      <c r="N15" s="5"/>
      <c r="O15" s="3"/>
      <c r="P15" s="5"/>
      <c r="Q15" s="5"/>
      <c r="R15" s="5"/>
      <c r="S15" s="3"/>
      <c r="T15" s="3"/>
    </row>
    <row r="16" customFormat="1" ht="264.8" customHeight="1" spans="1:20">
      <c r="A16" s="12">
        <v>46073</v>
      </c>
      <c r="B16" s="13" t="s">
        <v>38</v>
      </c>
      <c r="C16" s="14"/>
      <c r="D16" s="14">
        <v>182000</v>
      </c>
      <c r="E16" s="19">
        <f t="shared" si="0"/>
        <v>1466178</v>
      </c>
      <c r="F16" s="27" t="s">
        <v>45</v>
      </c>
      <c r="G16" s="21"/>
      <c r="H16" s="22" t="s">
        <v>31</v>
      </c>
      <c r="J16" s="3"/>
      <c r="K16" s="4"/>
      <c r="L16" s="4"/>
      <c r="M16" s="4"/>
      <c r="N16" s="5"/>
      <c r="O16" s="3"/>
      <c r="P16" s="5"/>
      <c r="Q16" s="5"/>
      <c r="R16" s="5"/>
      <c r="S16" s="3"/>
      <c r="T16" s="3"/>
    </row>
    <row r="17" customFormat="1" ht="199.4" customHeight="1" spans="1:20">
      <c r="A17" s="12">
        <v>46073</v>
      </c>
      <c r="B17" s="13" t="s">
        <v>46</v>
      </c>
      <c r="C17" s="14"/>
      <c r="D17" s="14">
        <v>193120</v>
      </c>
      <c r="E17" s="19">
        <f t="shared" si="0"/>
        <v>1273058</v>
      </c>
      <c r="F17" s="28" t="s">
        <v>47</v>
      </c>
      <c r="G17" s="21"/>
      <c r="H17" s="22" t="s">
        <v>33</v>
      </c>
      <c r="J17" s="3"/>
      <c r="K17" s="4"/>
      <c r="L17" s="4"/>
      <c r="M17" s="4"/>
      <c r="N17" s="5"/>
      <c r="O17" s="3"/>
      <c r="P17" s="5"/>
      <c r="Q17" s="5"/>
      <c r="R17" s="5"/>
      <c r="S17" s="3"/>
      <c r="T17" s="3"/>
    </row>
    <row r="18" customFormat="1" ht="397.65" customHeight="1" spans="1:20">
      <c r="A18" s="12">
        <v>46073</v>
      </c>
      <c r="B18" s="13" t="s">
        <v>48</v>
      </c>
      <c r="C18" s="14"/>
      <c r="D18" s="14">
        <v>23500</v>
      </c>
      <c r="E18" s="19">
        <f t="shared" si="0"/>
        <v>1249558</v>
      </c>
      <c r="F18" s="27" t="s">
        <v>49</v>
      </c>
      <c r="G18" s="21"/>
      <c r="H18" s="22" t="s">
        <v>31</v>
      </c>
      <c r="J18" s="3"/>
      <c r="K18" s="4"/>
      <c r="L18" s="4"/>
      <c r="M18" s="4"/>
      <c r="N18" s="5"/>
      <c r="O18" s="3"/>
      <c r="P18" s="5"/>
      <c r="Q18" s="5"/>
      <c r="R18" s="5"/>
      <c r="S18" s="3"/>
      <c r="T18" s="3"/>
    </row>
    <row r="19" customFormat="1" ht="331.2" customHeight="1" spans="1:20">
      <c r="A19" s="12">
        <v>46073</v>
      </c>
      <c r="B19" s="13" t="s">
        <v>50</v>
      </c>
      <c r="C19" s="14"/>
      <c r="D19" s="14">
        <v>24500</v>
      </c>
      <c r="E19" s="19">
        <f t="shared" si="0"/>
        <v>1225058</v>
      </c>
      <c r="F19" s="27" t="s">
        <v>51</v>
      </c>
      <c r="G19" s="21"/>
      <c r="H19" s="22" t="s">
        <v>31</v>
      </c>
      <c r="J19" s="3"/>
      <c r="K19" s="4"/>
      <c r="L19" s="4"/>
      <c r="M19" s="4"/>
      <c r="N19" s="5"/>
      <c r="O19" s="3"/>
      <c r="P19" s="5"/>
      <c r="Q19" s="5"/>
      <c r="R19" s="5"/>
      <c r="S19" s="3"/>
      <c r="T19" s="3"/>
    </row>
    <row r="20" customFormat="1" ht="230.3" customHeight="1" spans="1:20">
      <c r="A20" s="12">
        <v>46075</v>
      </c>
      <c r="B20" s="13" t="s">
        <v>52</v>
      </c>
      <c r="C20" s="14"/>
      <c r="D20" s="14">
        <v>32500</v>
      </c>
      <c r="E20" s="19">
        <f t="shared" si="0"/>
        <v>1192558</v>
      </c>
      <c r="F20" s="27" t="s">
        <v>53</v>
      </c>
      <c r="G20" s="21"/>
      <c r="H20" s="22" t="s">
        <v>31</v>
      </c>
      <c r="J20" s="3"/>
      <c r="K20" s="4"/>
      <c r="L20" s="4"/>
      <c r="M20" s="4"/>
      <c r="N20" s="5"/>
      <c r="O20" s="3"/>
      <c r="P20" s="5"/>
      <c r="Q20" s="5"/>
      <c r="R20" s="5"/>
      <c r="S20" s="3"/>
      <c r="T20" s="3"/>
    </row>
    <row r="21" customFormat="1" ht="396.45" customHeight="1" spans="1:20">
      <c r="A21" s="12">
        <v>46076</v>
      </c>
      <c r="B21" s="13" t="s">
        <v>54</v>
      </c>
      <c r="C21" s="14"/>
      <c r="D21" s="14">
        <v>52500</v>
      </c>
      <c r="E21" s="19">
        <f t="shared" si="0"/>
        <v>1140058</v>
      </c>
      <c r="F21" s="26" t="s">
        <v>55</v>
      </c>
      <c r="G21" s="21"/>
      <c r="H21" s="22" t="s">
        <v>27</v>
      </c>
      <c r="J21" s="3"/>
      <c r="K21" s="4"/>
      <c r="L21" s="4"/>
      <c r="M21" s="4"/>
      <c r="N21" s="5"/>
      <c r="O21" s="3"/>
      <c r="P21" s="5"/>
      <c r="Q21" s="5"/>
      <c r="R21" s="5"/>
      <c r="S21" s="3"/>
      <c r="T21" s="3"/>
    </row>
    <row r="22" customFormat="1" ht="398.55" customHeight="1" spans="1:20">
      <c r="A22" s="12">
        <v>46076</v>
      </c>
      <c r="B22" s="13" t="s">
        <v>54</v>
      </c>
      <c r="C22" s="14"/>
      <c r="D22" s="14">
        <v>381970</v>
      </c>
      <c r="E22" s="19">
        <f t="shared" si="0"/>
        <v>758088</v>
      </c>
      <c r="F22" s="26" t="s">
        <v>56</v>
      </c>
      <c r="G22" s="21"/>
      <c r="H22" s="22" t="s">
        <v>27</v>
      </c>
      <c r="J22" s="3"/>
      <c r="K22" s="4"/>
      <c r="L22" s="4"/>
      <c r="M22" s="4"/>
      <c r="N22" s="5"/>
      <c r="O22" s="3"/>
      <c r="P22" s="5"/>
      <c r="Q22" s="5"/>
      <c r="R22" s="5"/>
      <c r="S22" s="3"/>
      <c r="T22" s="3"/>
    </row>
    <row r="23" customFormat="1" ht="389.7" customHeight="1" spans="1:20">
      <c r="A23" s="12">
        <v>46076</v>
      </c>
      <c r="B23" s="13" t="s">
        <v>57</v>
      </c>
      <c r="C23" s="14"/>
      <c r="D23" s="14">
        <v>64500</v>
      </c>
      <c r="E23" s="19">
        <f t="shared" si="0"/>
        <v>693588</v>
      </c>
      <c r="F23" s="26" t="s">
        <v>58</v>
      </c>
      <c r="G23" s="21"/>
      <c r="H23" s="22" t="s">
        <v>27</v>
      </c>
      <c r="J23" s="3"/>
      <c r="K23" s="4"/>
      <c r="L23" s="4"/>
      <c r="M23" s="4"/>
      <c r="N23" s="5"/>
      <c r="O23" s="3"/>
      <c r="P23" s="5"/>
      <c r="Q23" s="5"/>
      <c r="R23" s="5"/>
      <c r="S23" s="3"/>
      <c r="T23" s="3"/>
    </row>
    <row r="24" customFormat="1" ht="337.5" customHeight="1" spans="1:20">
      <c r="A24" s="12">
        <v>46076</v>
      </c>
      <c r="B24" s="13" t="s">
        <v>59</v>
      </c>
      <c r="C24" s="14"/>
      <c r="D24" s="14">
        <v>54500</v>
      </c>
      <c r="E24" s="19">
        <f t="shared" si="0"/>
        <v>639088</v>
      </c>
      <c r="F24" s="26" t="s">
        <v>60</v>
      </c>
      <c r="G24" s="21"/>
      <c r="H24" s="22" t="s">
        <v>27</v>
      </c>
      <c r="J24" s="3"/>
      <c r="K24" s="4"/>
      <c r="L24" s="4"/>
      <c r="M24" s="4"/>
      <c r="N24" s="5"/>
      <c r="O24" s="3"/>
      <c r="P24" s="5"/>
      <c r="Q24" s="5"/>
      <c r="R24" s="5"/>
      <c r="S24" s="3"/>
      <c r="T24" s="3"/>
    </row>
    <row r="25" customFormat="1" ht="15.75" customHeight="1" spans="1:20">
      <c r="A25" s="12"/>
      <c r="B25" s="13"/>
      <c r="C25" s="14"/>
      <c r="D25" s="14"/>
      <c r="E25" s="19">
        <f t="shared" si="0"/>
        <v>639088</v>
      </c>
      <c r="F25" s="29"/>
      <c r="G25" s="30"/>
      <c r="H25" s="22"/>
      <c r="J25" s="3"/>
      <c r="K25" s="4"/>
      <c r="L25" s="4"/>
      <c r="M25" s="4"/>
      <c r="N25" s="5"/>
      <c r="O25" s="3"/>
      <c r="P25" s="5"/>
      <c r="Q25" s="5"/>
      <c r="R25" s="5"/>
      <c r="S25" s="3"/>
      <c r="T25" s="3"/>
    </row>
    <row r="26" customFormat="1" ht="15.75" customHeight="1" spans="1:20">
      <c r="A26" s="12"/>
      <c r="B26" s="13"/>
      <c r="C26" s="14"/>
      <c r="D26" s="14"/>
      <c r="E26" s="19">
        <f t="shared" si="0"/>
        <v>639088</v>
      </c>
      <c r="F26" s="29"/>
      <c r="G26" s="30"/>
      <c r="H26" s="22"/>
      <c r="J26" s="3"/>
      <c r="K26" s="4"/>
      <c r="L26" s="4"/>
      <c r="M26" s="4"/>
      <c r="N26" s="5"/>
      <c r="O26" s="3"/>
      <c r="P26" s="5"/>
      <c r="Q26" s="5"/>
      <c r="R26" s="5"/>
      <c r="S26" s="3"/>
      <c r="T26" s="3"/>
    </row>
    <row r="27" customFormat="1" ht="15.75" customHeight="1" spans="1:20">
      <c r="A27" s="12"/>
      <c r="B27" s="13"/>
      <c r="C27" s="14"/>
      <c r="D27" s="14"/>
      <c r="E27" s="19">
        <f t="shared" si="0"/>
        <v>639088</v>
      </c>
      <c r="F27" s="29"/>
      <c r="G27" s="30"/>
      <c r="H27" s="22"/>
      <c r="J27" s="3"/>
      <c r="K27" s="4"/>
      <c r="L27" s="4"/>
      <c r="M27" s="4"/>
      <c r="N27" s="5"/>
      <c r="O27" s="3"/>
      <c r="P27" s="5"/>
      <c r="Q27" s="5"/>
      <c r="R27" s="5"/>
      <c r="S27" s="3"/>
      <c r="T27" s="3"/>
    </row>
    <row r="28" customFormat="1" ht="15.75" customHeight="1" spans="1:20">
      <c r="A28" s="12"/>
      <c r="B28" s="13"/>
      <c r="C28" s="14"/>
      <c r="D28" s="14"/>
      <c r="E28" s="19">
        <f t="shared" si="0"/>
        <v>639088</v>
      </c>
      <c r="F28" s="29"/>
      <c r="G28" s="30"/>
      <c r="H28" s="22"/>
      <c r="J28" s="3"/>
      <c r="K28" s="4"/>
      <c r="L28" s="4"/>
      <c r="M28" s="4"/>
      <c r="N28" s="5"/>
      <c r="O28" s="3"/>
      <c r="P28" s="5"/>
      <c r="Q28" s="5"/>
      <c r="R28" s="5"/>
      <c r="S28" s="3"/>
      <c r="T28" s="3"/>
    </row>
    <row r="29" customFormat="1" ht="15.75" customHeight="1" spans="1:20">
      <c r="A29" s="12"/>
      <c r="B29" s="13"/>
      <c r="C29" s="14"/>
      <c r="D29" s="14"/>
      <c r="E29" s="19">
        <f t="shared" si="0"/>
        <v>639088</v>
      </c>
      <c r="F29" s="29"/>
      <c r="G29" s="30"/>
      <c r="H29" s="22"/>
      <c r="J29" s="3"/>
      <c r="K29" s="4"/>
      <c r="L29" s="4"/>
      <c r="M29" s="4"/>
      <c r="N29" s="5"/>
      <c r="O29" s="3"/>
      <c r="P29" s="5"/>
      <c r="Q29" s="5"/>
      <c r="R29" s="5"/>
      <c r="S29" s="3"/>
      <c r="T29" s="3"/>
    </row>
    <row r="30" customFormat="1" ht="15.75" customHeight="1" spans="1:20">
      <c r="A30" s="12"/>
      <c r="B30" s="13"/>
      <c r="C30" s="14"/>
      <c r="D30" s="14"/>
      <c r="E30" s="19">
        <f t="shared" si="0"/>
        <v>639088</v>
      </c>
      <c r="F30" s="29"/>
      <c r="G30" s="30"/>
      <c r="H30" s="22"/>
      <c r="J30" s="3"/>
      <c r="K30" s="4"/>
      <c r="L30" s="4"/>
      <c r="M30" s="4"/>
      <c r="N30" s="5"/>
      <c r="O30" s="3"/>
      <c r="P30" s="5"/>
      <c r="Q30" s="5"/>
      <c r="R30" s="5"/>
      <c r="S30" s="3"/>
      <c r="T30" s="3"/>
    </row>
    <row r="31" customFormat="1" ht="15.75" customHeight="1" spans="1:20">
      <c r="A31" s="12"/>
      <c r="B31" s="13"/>
      <c r="C31" s="14"/>
      <c r="D31" s="14"/>
      <c r="E31" s="19">
        <f t="shared" si="0"/>
        <v>639088</v>
      </c>
      <c r="F31" s="29"/>
      <c r="G31" s="30"/>
      <c r="H31" s="22"/>
      <c r="J31" s="3"/>
      <c r="K31" s="4"/>
      <c r="L31" s="4"/>
      <c r="M31" s="4"/>
      <c r="N31" s="5"/>
      <c r="O31" s="3"/>
      <c r="P31" s="5"/>
      <c r="Q31" s="5"/>
      <c r="R31" s="5"/>
      <c r="S31" s="3"/>
      <c r="T31" s="3"/>
    </row>
    <row r="32" customFormat="1" ht="15.75" customHeight="1" spans="1:20">
      <c r="A32" s="12"/>
      <c r="B32" s="13"/>
      <c r="C32" s="14"/>
      <c r="D32" s="14"/>
      <c r="E32" s="19">
        <f t="shared" si="0"/>
        <v>639088</v>
      </c>
      <c r="F32" s="29"/>
      <c r="G32" s="30"/>
      <c r="H32" s="22"/>
      <c r="J32" s="3"/>
      <c r="K32" s="4"/>
      <c r="L32" s="4"/>
      <c r="M32" s="4"/>
      <c r="N32" s="5"/>
      <c r="O32" s="3"/>
      <c r="P32" s="5"/>
      <c r="Q32" s="5"/>
      <c r="R32" s="5"/>
      <c r="S32" s="3"/>
      <c r="T32" s="3"/>
    </row>
    <row r="33" customFormat="1" ht="15.75" customHeight="1" spans="1:20">
      <c r="A33" s="12"/>
      <c r="B33" s="13"/>
      <c r="C33" s="14"/>
      <c r="D33" s="14"/>
      <c r="E33" s="19">
        <f t="shared" si="0"/>
        <v>639088</v>
      </c>
      <c r="F33" s="29"/>
      <c r="G33" s="30"/>
      <c r="H33" s="22"/>
      <c r="J33" s="3"/>
      <c r="K33" s="4"/>
      <c r="L33" s="4"/>
      <c r="M33" s="4"/>
      <c r="N33" s="5"/>
      <c r="O33" s="3"/>
      <c r="P33" s="5"/>
      <c r="Q33" s="5"/>
      <c r="R33" s="5"/>
      <c r="S33" s="3"/>
      <c r="T33" s="3"/>
    </row>
    <row r="34" customFormat="1" ht="15.75" customHeight="1" spans="1:20">
      <c r="A34" s="12"/>
      <c r="B34" s="13"/>
      <c r="C34" s="14"/>
      <c r="D34" s="14"/>
      <c r="E34" s="19">
        <f t="shared" si="0"/>
        <v>639088</v>
      </c>
      <c r="F34" s="29"/>
      <c r="G34" s="30"/>
      <c r="H34" s="22"/>
      <c r="J34" s="3"/>
      <c r="K34" s="4"/>
      <c r="L34" s="4"/>
      <c r="M34" s="4"/>
      <c r="N34" s="5"/>
      <c r="O34" s="3"/>
      <c r="P34" s="5"/>
      <c r="Q34" s="5"/>
      <c r="R34" s="5"/>
      <c r="S34" s="3"/>
      <c r="T34" s="3"/>
    </row>
    <row r="35" customFormat="1" ht="15.75" customHeight="1" spans="1:20">
      <c r="A35" s="12"/>
      <c r="B35" s="13"/>
      <c r="C35" s="14"/>
      <c r="D35" s="14"/>
      <c r="E35" s="19">
        <f t="shared" si="0"/>
        <v>639088</v>
      </c>
      <c r="F35" s="29"/>
      <c r="G35" s="30"/>
      <c r="H35" s="22"/>
      <c r="J35" s="3"/>
      <c r="K35" s="4"/>
      <c r="L35" s="4"/>
      <c r="M35" s="4"/>
      <c r="N35" s="5"/>
      <c r="O35" s="3"/>
      <c r="P35" s="5"/>
      <c r="Q35" s="5"/>
      <c r="R35" s="5"/>
      <c r="S35" s="3"/>
      <c r="T35" s="3"/>
    </row>
    <row r="36" customFormat="1" ht="15.75" customHeight="1" spans="1:20">
      <c r="A36" s="12"/>
      <c r="B36" s="13"/>
      <c r="C36" s="14"/>
      <c r="D36" s="14"/>
      <c r="E36" s="19">
        <f t="shared" si="0"/>
        <v>639088</v>
      </c>
      <c r="F36" s="29"/>
      <c r="G36" s="30"/>
      <c r="H36" s="22"/>
      <c r="J36" s="3"/>
      <c r="K36" s="4"/>
      <c r="L36" s="4"/>
      <c r="M36" s="4"/>
      <c r="N36" s="5"/>
      <c r="O36" s="3"/>
      <c r="P36" s="5"/>
      <c r="Q36" s="5"/>
      <c r="R36" s="5"/>
      <c r="S36" s="3"/>
      <c r="T36" s="3"/>
    </row>
    <row r="37" customFormat="1" ht="15.75" customHeight="1" spans="1:20">
      <c r="A37" s="12"/>
      <c r="B37" s="13"/>
      <c r="C37" s="14"/>
      <c r="D37" s="14"/>
      <c r="E37" s="19">
        <f t="shared" si="0"/>
        <v>639088</v>
      </c>
      <c r="F37" s="29"/>
      <c r="G37" s="30"/>
      <c r="H37" s="22"/>
      <c r="J37" s="3"/>
      <c r="K37" s="4"/>
      <c r="L37" s="4"/>
      <c r="M37" s="4"/>
      <c r="N37" s="5"/>
      <c r="O37" s="3"/>
      <c r="P37" s="5"/>
      <c r="Q37" s="5"/>
      <c r="R37" s="5"/>
      <c r="S37" s="3"/>
      <c r="T37" s="3"/>
    </row>
    <row r="38" customFormat="1" ht="51.2" spans="1:20">
      <c r="A38" s="12"/>
      <c r="B38" s="13"/>
      <c r="C38" s="14"/>
      <c r="D38" s="14"/>
      <c r="E38" s="19">
        <f t="shared" si="0"/>
        <v>639088</v>
      </c>
      <c r="F38" s="31"/>
      <c r="G38" s="30"/>
      <c r="H38" s="22"/>
      <c r="I38" s="38" t="s">
        <v>8</v>
      </c>
      <c r="J38" s="39" t="s">
        <v>61</v>
      </c>
      <c r="K38" s="40">
        <f>SUMIFS(D:D,H:H,"F",A:A,S38,A:A,T38)</f>
        <v>831005</v>
      </c>
      <c r="L38" s="41">
        <f>SUMIFS(D:D,H:H,"B",A:A,S38,A:A,T38)</f>
        <v>293120</v>
      </c>
      <c r="M38" s="47">
        <f>SUMIFS(D:D,H:H,"K",A:A,S38,A:A,T38)</f>
        <v>1289730</v>
      </c>
      <c r="N38" s="48">
        <f>SUMIFS(D:D,H:H,"S",A:A,S38,A:A,T38)</f>
        <v>0</v>
      </c>
      <c r="O38" s="49">
        <f>SUMIFS(D:D,H:H,"M",A:A,S38,A:A,T38)-SUMIFS(C:C,H:H,"M",A:A,S38,A:A,T38)</f>
        <v>0</v>
      </c>
      <c r="P38" s="50">
        <f>SUMIFS(C:C,H:H,"T",A:A,S38,A:A,T38)-SUMIFS(D:D,H:H,"T",A:A,S38,A:A,T38)</f>
        <v>2998800</v>
      </c>
      <c r="Q38" s="53">
        <f>SUMIFS(C:C,H:H,"I",A:A,S38,A:A,T38)</f>
        <v>0</v>
      </c>
      <c r="R38" s="49" t="s">
        <v>62</v>
      </c>
      <c r="S38" s="22" t="str">
        <f>"&gt;="&amp;DATE(2026,2,1)</f>
        <v>&gt;=46054</v>
      </c>
      <c r="T38" s="54" t="str">
        <f>"&lt;="&amp;DATE(2026,2,31)</f>
        <v>&lt;=46084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</sheetData>
  <mergeCells count="10">
    <mergeCell ref="A1:A2"/>
    <mergeCell ref="B1:B2"/>
    <mergeCell ref="C1:C2"/>
    <mergeCell ref="D1:D2"/>
    <mergeCell ref="E1:E2"/>
    <mergeCell ref="F1:F2"/>
    <mergeCell ref="G1:G2"/>
    <mergeCell ref="G4:G5"/>
    <mergeCell ref="H1:H2"/>
    <mergeCell ref="I1:I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2025-02-01T04:20:00Z</dcterms:created>
  <dcterms:modified xsi:type="dcterms:W3CDTF">2026-02-24T10:50:18Z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1033-12.1.23155.23155</vt:lpwstr>
  </property>
</Properties>
</file>