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6000" windowHeight="17020" firstSheet="2"/>
  </bookViews>
  <sheets>
    <sheet name="Petty Cash Andika" sheetId="3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<sst xmlns="http://schemas.openxmlformats.org/spreadsheetml/2006/main" count="113" uniqueCount="76">
  <si>
    <t>Tanggal</t>
  </si>
  <si>
    <t>Rincian Transaksi</t>
  </si>
  <si>
    <t>Debit</t>
  </si>
  <si>
    <t>Kredit</t>
  </si>
  <si>
    <t>Saldo</t>
  </si>
  <si>
    <t>Deskripsi</t>
  </si>
  <si>
    <t>Invoice</t>
  </si>
  <si>
    <t>COST CODE</t>
  </si>
  <si>
    <t>&gt;&gt;&gt;</t>
  </si>
  <si>
    <t>LEGEND :</t>
  </si>
  <si>
    <t>FLOOR</t>
  </si>
  <si>
    <t>BAR</t>
  </si>
  <si>
    <t>KITCHEN</t>
  </si>
  <si>
    <t>SHISHA</t>
  </si>
  <si>
    <t>MISC.</t>
  </si>
  <si>
    <t>TOP UP</t>
  </si>
  <si>
    <t>INTEREST</t>
  </si>
  <si>
    <t>MATCHING BALANCE</t>
  </si>
  <si>
    <t>PREVIOUS BALANCE</t>
  </si>
  <si>
    <t>DEPT. TOTAL :</t>
  </si>
  <si>
    <t>KEMFOOD BALI</t>
  </si>
  <si>
    <t>PURCHASE SALAMI 1 KG</t>
  </si>
  <si>
    <t>K</t>
  </si>
  <si>
    <t>TRANSFER KE OLMEC INDUSTRIES INDONESIA PT</t>
  </si>
  <si>
    <t>PURCHASE NACHOS 2 PAX</t>
  </si>
  <si>
    <t>KIMMY LISTRIK</t>
  </si>
  <si>
    <t>PURCHASE TRAVO FOR BAR LED LIGHTS</t>
  </si>
  <si>
    <t>F</t>
  </si>
  <si>
    <t>TRANSFER KE LADANG ROTI KREATIF PT</t>
  </si>
  <si>
    <t>PAYMENT TO BRAUD FOR BREAD ORDER</t>
  </si>
  <si>
    <t>BANK BRI</t>
  </si>
  <si>
    <t>TOPPED UP RP. 3.000.000</t>
  </si>
  <si>
    <t>T</t>
  </si>
  <si>
    <t>OVO ADMIN FEE</t>
  </si>
  <si>
    <t>ADMIN FEE RP. 1.200</t>
  </si>
  <si>
    <t>TRANSFER KE KADEK ANDIKA PUTRA</t>
  </si>
  <si>
    <t>REIMBURSE DOWNPAYMENT OF HADYMAN FOR BAR CEILLING WORK TO ANDIKA PURCHASING</t>
  </si>
  <si>
    <t>TRANSFER KE DINETA JAYA PT</t>
  </si>
  <si>
    <t>PAYMENT FOR 3 PCS OF 1 KG OF SOUR CREAM TO DINETA JAYA</t>
  </si>
  <si>
    <t>DEWATA INDAH</t>
  </si>
  <si>
    <t>PURCHASE 4 PCS OF PLANTS</t>
  </si>
  <si>
    <t>ANNA FLORIST, JLNRAYA ULU</t>
  </si>
  <si>
    <t>PURCHASE FLOWERS FOR FLOOR</t>
  </si>
  <si>
    <t>CM ULUWATU</t>
  </si>
  <si>
    <t>REPAYMENT ACTION FOR STUCKED TRANSACTIONS REFERRING TO 11TH OF JANUARY 2026 PENDING PAYMENT TRANSACTION TO PURCHASE HAIRNET AND MASKER FOR HACCP INSPECTIONS TO CLAIM MY PERSONAL COLLATERAL CASH MONEY.</t>
  </si>
  <si>
    <t>PURCHASE 3 PCS OF KEBAB STICKS</t>
  </si>
  <si>
    <t>JANUARY</t>
  </si>
  <si>
    <t>N/A</t>
  </si>
  <si>
    <t>JIMBARAN BARU ULUWATU</t>
  </si>
  <si>
    <t>PURCHASE DOOR HINGE</t>
  </si>
  <si>
    <t>PAYMENT OF 2 PCS OF NAPKIN ROLL</t>
  </si>
  <si>
    <t>PURCHASE 4 PCS TORTILLA WRAP AT EL TORTILLA</t>
  </si>
  <si>
    <t>TOKOPEDIA</t>
  </si>
  <si>
    <t>PURCHASE DEXTONE EPOXY GLUE 48 GR</t>
  </si>
  <si>
    <t>PURCHASE 4 PACKS OF TORTILLA WRAP AT EL TORTILLA</t>
  </si>
  <si>
    <t>MR.D.I.Y RK JIMBARAN</t>
  </si>
  <si>
    <t>PURCHASE 3 PACKS OF  WHITE BOARD MARKER</t>
  </si>
  <si>
    <t>ARTHAYASA PHOTO HO</t>
  </si>
  <si>
    <t>PURCHASE 1 BOX OF STAPLES REFILL FOR FLOOR</t>
  </si>
  <si>
    <t>SURYA JAYA ELEKTRIK HO</t>
  </si>
  <si>
    <t>PURCHASE CUSTOM MADE ELECTRICAL SOCKET 15 METER CABLE LENGTH</t>
  </si>
  <si>
    <t>TRANSFER KE NI LUH MULIA DEWI</t>
  </si>
  <si>
    <t>PAYMENT TO MULIA JAYA FOR PASSION FRUIT</t>
  </si>
  <si>
    <t>B</t>
  </si>
  <si>
    <t>REFUND TOKOPEDIA CANCELLED TRANSACTIONS BY SELLER (REFERENCE: 6 FEB 2026 PURCHASE DEXTONE EPOXY GLUE 48 GR)</t>
  </si>
  <si>
    <t>MITRA 10 GATSU, BALI</t>
  </si>
  <si>
    <t>PURCHASE 4 PCS OF DEXTONE EPOXY GLUE 48 GR TO FIX RESTAURANT TABLE</t>
  </si>
  <si>
    <t>TRANSFER KE I WAYAN GEDE SUDIARTHA S</t>
  </si>
  <si>
    <t>PURCHASE OF NAILS TO FIX KITCHEN DOOR</t>
  </si>
  <si>
    <t>TRANSFER KE LUH DINA ANGGRA WAHY</t>
  </si>
  <si>
    <t>REIMBURSE FLOOR BALINESE OFFERING TO DINA FLOOR</t>
  </si>
  <si>
    <t xml:space="preserve">PAYMENT FOR BRAUD BREAD </t>
  </si>
  <si>
    <t>1ST ATTEMPT ON PURCHASE OF TORTILLA FAILED AND RESULTING IN PENDING PAYMENT.</t>
  </si>
  <si>
    <t>PURCHASE OF TORTILLA</t>
  </si>
  <si>
    <t>PURCHASE FLOOR FLOWER</t>
  </si>
  <si>
    <t>FEBRUARY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</si>
</sst>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[$Rp-421]#,##0.00;[Red][$Rp-421]#,##0.00"/>
    <numFmt numFmtId="181" formatCode="_-* #,##0_-;\-* #,##0_-;_-* &quot;-&quot;_-;_-@"/>
    <numFmt numFmtId="182" formatCode="_(* #,##0.00_);_(* \(#,##0.00\);_(* &quot;-&quot;??_);_(@_)"/>
    <numFmt numFmtId="183" formatCode="dd\-mmm\-yy"/>
    <numFmt numFmtId="184" formatCode="[$-409]d\-mmm\-yyyy;@"/>
  </numFmts>
  <fonts count="29">
    <font>
      <sz val="11"/>
      <color theme="1"/>
      <name val="Calibri"/>
      <charset val="134"/>
      <scheme val="minor"/>
    </font>
    <font>
      <sz val="10"/>
      <color theme="1"/>
      <name val="Sansserif"/>
      <charset val="134"/>
    </font>
    <font>
      <b/>
      <sz val="16"/>
      <color rgb="FF000000"/>
      <name val="Sansserif"/>
      <charset val="134"/>
    </font>
    <font>
      <sz val="16"/>
      <color rgb="FF000000"/>
      <name val="Sansserif"/>
      <charset val="134"/>
    </font>
    <font>
      <sz val="10"/>
      <color rgb="FF000000"/>
      <name val="Sansserif"/>
      <charset val="134"/>
    </font>
    <font>
      <sz val="10"/>
      <color rgb="FF000000"/>
      <name val="Calibri"/>
      <charset val="134"/>
    </font>
    <font>
      <b/>
      <sz val="36"/>
      <color rgb="FF000000"/>
      <name val="Calibri"/>
      <charset val="134"/>
    </font>
    <font>
      <b/>
      <sz val="10"/>
      <color rgb="FF000000"/>
      <name val="Calibri"/>
      <charset val="134"/>
    </font>
    <font>
      <sz val="36"/>
      <color rgb="FF000000"/>
      <name val="Calibri"/>
      <charset val="134"/>
    </font>
    <font>
      <b/>
      <sz val="36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9" borderId="17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8" applyNumberFormat="0" applyFill="0" applyAlignment="0" applyProtection="0">
      <alignment vertical="center"/>
    </xf>
    <xf numFmtId="0" fontId="16" fillId="0" borderId="18" applyNumberFormat="0" applyFill="0" applyAlignment="0" applyProtection="0">
      <alignment vertical="center"/>
    </xf>
    <xf numFmtId="0" fontId="17" fillId="0" borderId="19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0" borderId="20" applyNumberFormat="0" applyAlignment="0" applyProtection="0">
      <alignment vertical="center"/>
    </xf>
    <xf numFmtId="0" fontId="19" fillId="11" borderId="21" applyNumberFormat="0" applyAlignment="0" applyProtection="0">
      <alignment vertical="center"/>
    </xf>
    <xf numFmtId="0" fontId="20" fillId="11" borderId="20" applyNumberFormat="0" applyAlignment="0" applyProtection="0">
      <alignment vertical="center"/>
    </xf>
    <xf numFmtId="0" fontId="21" fillId="12" borderId="22" applyNumberFormat="0" applyAlignment="0" applyProtection="0">
      <alignment vertical="center"/>
    </xf>
    <xf numFmtId="0" fontId="22" fillId="0" borderId="23" applyNumberFormat="0" applyFill="0" applyAlignment="0" applyProtection="0">
      <alignment vertical="center"/>
    </xf>
    <xf numFmtId="0" fontId="23" fillId="0" borderId="24" applyNumberFormat="0" applyFill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7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</cellStyleXfs>
  <cellXfs count="60">
    <xf numFmtId="0" fontId="0" fillId="0" borderId="0" xfId="0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180" fontId="0" fillId="0" borderId="0" xfId="0" applyNumberFormat="1">
      <alignment vertical="center"/>
    </xf>
    <xf numFmtId="180" fontId="0" fillId="0" borderId="0" xfId="0" applyNumberFormat="1" applyAlignment="1">
      <alignment horizontal="center" vertical="center"/>
    </xf>
    <xf numFmtId="181" fontId="2" fillId="2" borderId="1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182" fontId="2" fillId="3" borderId="2" xfId="0" applyNumberFormat="1" applyFont="1" applyFill="1" applyBorder="1" applyAlignment="1">
      <alignment horizontal="center" vertical="center" wrapText="1"/>
    </xf>
    <xf numFmtId="181" fontId="2" fillId="2" borderId="3" xfId="0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 wrapText="1"/>
    </xf>
    <xf numFmtId="182" fontId="2" fillId="3" borderId="4" xfId="0" applyNumberFormat="1" applyFont="1" applyFill="1" applyBorder="1" applyAlignment="1">
      <alignment horizontal="center" vertical="center" wrapText="1"/>
    </xf>
    <xf numFmtId="183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left" vertical="center" wrapText="1"/>
    </xf>
    <xf numFmtId="182" fontId="4" fillId="0" borderId="7" xfId="0" applyNumberFormat="1" applyFont="1" applyBorder="1" applyAlignment="1">
      <alignment horizontal="right" vertical="center" wrapText="1"/>
    </xf>
    <xf numFmtId="182" fontId="2" fillId="3" borderId="8" xfId="0" applyNumberFormat="1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182" fontId="2" fillId="3" borderId="10" xfId="0" applyNumberFormat="1" applyFont="1" applyFill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182" fontId="4" fillId="4" borderId="5" xfId="0" applyNumberFormat="1" applyFont="1" applyFill="1" applyBorder="1" applyAlignment="1">
      <alignment horizontal="right" vertical="center" wrapText="1"/>
    </xf>
    <xf numFmtId="0" fontId="4" fillId="5" borderId="7" xfId="0" applyFont="1" applyFill="1" applyBorder="1" applyAlignment="1">
      <alignment vertical="center" wrapText="1"/>
    </xf>
    <xf numFmtId="0" fontId="4" fillId="0" borderId="12" xfId="0" applyNumberFormat="1" applyFont="1" applyBorder="1">
      <alignment vertical="center"/>
    </xf>
    <xf numFmtId="0" fontId="0" fillId="0" borderId="7" xfId="0" applyBorder="1" applyAlignment="1">
      <alignment horizontal="center" vertical="center"/>
    </xf>
    <xf numFmtId="0" fontId="4" fillId="6" borderId="7" xfId="0" applyFont="1" applyFill="1" applyBorder="1" applyAlignment="1">
      <alignment vertical="center" wrapText="1"/>
    </xf>
    <xf numFmtId="182" fontId="4" fillId="0" borderId="13" xfId="0" applyNumberFormat="1" applyFont="1" applyBorder="1" applyAlignment="1">
      <alignment vertical="center" wrapText="1"/>
    </xf>
    <xf numFmtId="0" fontId="4" fillId="0" borderId="14" xfId="0" applyNumberFormat="1" applyFont="1" applyBorder="1" applyAlignment="1">
      <alignment horizontal="center" vertical="center"/>
    </xf>
    <xf numFmtId="182" fontId="4" fillId="0" borderId="15" xfId="0" applyNumberFormat="1" applyFont="1" applyBorder="1" applyAlignment="1">
      <alignment vertical="center" wrapText="1"/>
    </xf>
    <xf numFmtId="0" fontId="4" fillId="0" borderId="16" xfId="0" applyNumberFormat="1" applyFont="1" applyBorder="1" applyAlignment="1">
      <alignment horizontal="center" vertical="center"/>
    </xf>
    <xf numFmtId="0" fontId="4" fillId="6" borderId="12" xfId="0" applyFont="1" applyFill="1" applyBorder="1" applyAlignment="1">
      <alignment vertical="center" wrapText="1"/>
    </xf>
    <xf numFmtId="0" fontId="4" fillId="0" borderId="7" xfId="0" applyNumberFormat="1" applyFont="1" applyBorder="1" applyAlignment="1">
      <alignment vertical="center"/>
    </xf>
    <xf numFmtId="0" fontId="4" fillId="5" borderId="12" xfId="0" applyFont="1" applyFill="1" applyBorder="1" applyAlignment="1">
      <alignment vertical="center" wrapText="1"/>
    </xf>
    <xf numFmtId="0" fontId="4" fillId="0" borderId="12" xfId="0" applyFont="1" applyBorder="1" applyAlignment="1">
      <alignment vertical="center" wrapText="1"/>
    </xf>
    <xf numFmtId="0" fontId="4" fillId="7" borderId="12" xfId="0" applyFont="1" applyFill="1" applyBorder="1" applyAlignment="1">
      <alignment vertical="center" wrapText="1"/>
    </xf>
    <xf numFmtId="0" fontId="4" fillId="0" borderId="12" xfId="0" applyFont="1" applyFill="1" applyBorder="1" applyAlignment="1">
      <alignment vertical="center" wrapText="1"/>
    </xf>
    <xf numFmtId="181" fontId="4" fillId="0" borderId="12" xfId="0" applyNumberFormat="1" applyFont="1" applyBorder="1">
      <alignment vertical="center"/>
    </xf>
    <xf numFmtId="0" fontId="4" fillId="0" borderId="7" xfId="0" applyFont="1" applyBorder="1" applyAlignment="1">
      <alignment vertical="center" wrapText="1"/>
    </xf>
    <xf numFmtId="0" fontId="6" fillId="0" borderId="0" xfId="0" applyFont="1" applyAlignment="1">
      <alignment horizontal="center" vertical="center"/>
    </xf>
    <xf numFmtId="0" fontId="7" fillId="0" borderId="7" xfId="0" applyFont="1" applyFill="1" applyBorder="1" applyAlignment="1">
      <alignment horizontal="left" vertical="center"/>
    </xf>
    <xf numFmtId="180" fontId="7" fillId="6" borderId="7" xfId="0" applyNumberFormat="1" applyFont="1" applyFill="1" applyBorder="1" applyAlignment="1">
      <alignment horizontal="center" vertical="center"/>
    </xf>
    <xf numFmtId="180" fontId="7" fillId="7" borderId="7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80" fontId="0" fillId="0" borderId="7" xfId="0" applyNumberFormat="1" applyBorder="1" applyAlignment="1">
      <alignment vertical="center"/>
    </xf>
    <xf numFmtId="0" fontId="9" fillId="0" borderId="0" xfId="0" applyFont="1">
      <alignment vertical="center"/>
    </xf>
    <xf numFmtId="0" fontId="7" fillId="0" borderId="7" xfId="0" applyFont="1" applyFill="1" applyBorder="1" applyAlignment="1">
      <alignment horizontal="center" vertical="center" wrapText="1"/>
    </xf>
    <xf numFmtId="180" fontId="0" fillId="0" borderId="7" xfId="0" applyNumberFormat="1" applyBorder="1">
      <alignment vertical="center"/>
    </xf>
    <xf numFmtId="0" fontId="7" fillId="0" borderId="0" xfId="0" applyFont="1" applyFill="1" applyBorder="1" applyAlignment="1">
      <alignment horizontal="center" vertical="center" wrapText="1"/>
    </xf>
    <xf numFmtId="180" fontId="0" fillId="0" borderId="0" xfId="0" applyNumberFormat="1" applyBorder="1">
      <alignment vertical="center"/>
    </xf>
    <xf numFmtId="0" fontId="9" fillId="0" borderId="0" xfId="0" applyFont="1" applyBorder="1">
      <alignment vertical="center"/>
    </xf>
    <xf numFmtId="180" fontId="7" fillId="5" borderId="7" xfId="0" applyNumberFormat="1" applyFont="1" applyFill="1" applyBorder="1" applyAlignment="1">
      <alignment horizontal="center" vertical="center"/>
    </xf>
    <xf numFmtId="180" fontId="5" fillId="8" borderId="7" xfId="0" applyNumberFormat="1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80" fontId="5" fillId="0" borderId="7" xfId="0" applyNumberFormat="1" applyFont="1" applyBorder="1" applyAlignment="1">
      <alignment horizontal="center" vertical="center"/>
    </xf>
    <xf numFmtId="180" fontId="0" fillId="0" borderId="7" xfId="0" applyNumberFormat="1" applyBorder="1" applyAlignment="1">
      <alignment horizontal="center" vertical="center"/>
    </xf>
    <xf numFmtId="180" fontId="0" fillId="0" borderId="0" xfId="0" applyNumberForma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0" xfId="0" applyFont="1">
      <alignment vertical="center"/>
    </xf>
    <xf numFmtId="0" fontId="0" fillId="0" borderId="7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Border="1">
      <alignment vertical="center"/>
    </xf>
    <xf numFmtId="184" fontId="0" fillId="0" borderId="0" xfId="0" applyNumberForma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png"/><Relationship Id="rId3" Type="http://schemas.openxmlformats.org/officeDocument/2006/relationships/image" Target="../media/image3.jpeg"/><Relationship Id="rId28" Type="http://schemas.openxmlformats.org/officeDocument/2006/relationships/image" Target="../media/image28.jpeg"/><Relationship Id="rId27" Type="http://schemas.openxmlformats.org/officeDocument/2006/relationships/image" Target="../media/image27.jpeg"/><Relationship Id="rId26" Type="http://schemas.openxmlformats.org/officeDocument/2006/relationships/image" Target="../media/image26.jpeg"/><Relationship Id="rId25" Type="http://schemas.openxmlformats.org/officeDocument/2006/relationships/image" Target="../media/image25.jpeg"/><Relationship Id="rId24" Type="http://schemas.openxmlformats.org/officeDocument/2006/relationships/image" Target="../media/image24.jpeg"/><Relationship Id="rId23" Type="http://schemas.openxmlformats.org/officeDocument/2006/relationships/image" Target="../media/image23.jpeg"/><Relationship Id="rId22" Type="http://schemas.openxmlformats.org/officeDocument/2006/relationships/image" Target="../media/image22.jpeg"/><Relationship Id="rId21" Type="http://schemas.openxmlformats.org/officeDocument/2006/relationships/image" Target="../media/image21.jpeg"/><Relationship Id="rId20" Type="http://schemas.openxmlformats.org/officeDocument/2006/relationships/image" Target="../media/image20.jpeg"/><Relationship Id="rId2" Type="http://schemas.openxmlformats.org/officeDocument/2006/relationships/image" Target="../media/image2.jpeg"/><Relationship Id="rId19" Type="http://schemas.openxmlformats.org/officeDocument/2006/relationships/image" Target="../media/image19.jpeg"/><Relationship Id="rId18" Type="http://schemas.openxmlformats.org/officeDocument/2006/relationships/image" Target="../media/image18.jpeg"/><Relationship Id="rId17" Type="http://schemas.openxmlformats.org/officeDocument/2006/relationships/image" Target="../media/image17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" Type="http://schemas.openxmlformats.org/officeDocument/2006/relationships/image" Target="../media/image13.jpeg"/><Relationship Id="rId12" Type="http://schemas.openxmlformats.org/officeDocument/2006/relationships/image" Target="../media/image1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35877</xdr:colOff>
      <xdr:row>2</xdr:row>
      <xdr:rowOff>24447</xdr:rowOff>
    </xdr:from>
    <xdr:to>
      <xdr:col>6</xdr:col>
      <xdr:colOff>2189797</xdr:colOff>
      <xdr:row>2</xdr:row>
      <xdr:rowOff>1386522</xdr:rowOff>
    </xdr:to>
    <xdr:pic>
      <xdr:nvPicPr>
        <xdr:cNvPr id="7" name="ID_F0AC9804840F4BB9BB272032208A820C" descr="PHOTO-2026-01-28-10-32-20"/>
        <xdr:cNvPicPr>
          <a:picLocks noChangeAspect="1"/>
        </xdr:cNvPicPr>
      </xdr:nvPicPr>
      <xdr:blipFill>
        <a:blip r:embed="rId1"/>
        <a:srcRect t="7965" b="5200"/>
        <a:stretch>
          <a:fillRect/>
        </a:stretch>
      </xdr:blipFill>
      <xdr:spPr>
        <a:xfrm rot="16200000">
          <a:off x="12368530" y="637540"/>
          <a:ext cx="1362075" cy="2153920"/>
        </a:xfrm>
        <a:prstGeom prst="rect">
          <a:avLst/>
        </a:prstGeom>
      </xdr:spPr>
    </xdr:pic>
    <xdr:clientData/>
  </xdr:twoCellAnchor>
  <xdr:twoCellAnchor editAs="oneCell">
    <xdr:from>
      <xdr:col>6</xdr:col>
      <xdr:colOff>29527</xdr:colOff>
      <xdr:row>3</xdr:row>
      <xdr:rowOff>24447</xdr:rowOff>
    </xdr:from>
    <xdr:to>
      <xdr:col>6</xdr:col>
      <xdr:colOff>2196782</xdr:colOff>
      <xdr:row>3</xdr:row>
      <xdr:rowOff>1398587</xdr:rowOff>
    </xdr:to>
    <xdr:pic>
      <xdr:nvPicPr>
        <xdr:cNvPr id="8" name="ID_F71D9C669D8C4463B4C7EEA86E536043" descr="PHOTO-2026-01-28-11-08-21"/>
        <xdr:cNvPicPr>
          <a:picLocks noChangeAspect="1"/>
        </xdr:cNvPicPr>
      </xdr:nvPicPr>
      <xdr:blipFill>
        <a:blip r:embed="rId2"/>
        <a:srcRect t="8832"/>
        <a:stretch>
          <a:fillRect/>
        </a:stretch>
      </xdr:blipFill>
      <xdr:spPr>
        <a:xfrm rot="16200000">
          <a:off x="12362815" y="2045335"/>
          <a:ext cx="1374140" cy="2167255"/>
        </a:xfrm>
        <a:prstGeom prst="rect">
          <a:avLst/>
        </a:prstGeom>
      </xdr:spPr>
    </xdr:pic>
    <xdr:clientData/>
  </xdr:twoCellAnchor>
  <xdr:twoCellAnchor editAs="oneCell">
    <xdr:from>
      <xdr:col>6</xdr:col>
      <xdr:colOff>39052</xdr:colOff>
      <xdr:row>4</xdr:row>
      <xdr:rowOff>23812</xdr:rowOff>
    </xdr:from>
    <xdr:to>
      <xdr:col>6</xdr:col>
      <xdr:colOff>2186622</xdr:colOff>
      <xdr:row>4</xdr:row>
      <xdr:rowOff>1263967</xdr:rowOff>
    </xdr:to>
    <xdr:pic>
      <xdr:nvPicPr>
        <xdr:cNvPr id="9" name="ID_9A15E299FC5845389941E72A5069E4F8" descr="PHOTO-2026-01-28-12-12-05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 rot="16200000">
          <a:off x="12429490" y="3399790"/>
          <a:ext cx="1240155" cy="2147570"/>
        </a:xfrm>
        <a:prstGeom prst="rect">
          <a:avLst/>
        </a:prstGeom>
      </xdr:spPr>
    </xdr:pic>
    <xdr:clientData/>
  </xdr:twoCellAnchor>
  <xdr:twoCellAnchor editAs="oneCell">
    <xdr:from>
      <xdr:col>6</xdr:col>
      <xdr:colOff>33020</xdr:colOff>
      <xdr:row>5</xdr:row>
      <xdr:rowOff>24765</xdr:rowOff>
    </xdr:from>
    <xdr:to>
      <xdr:col>6</xdr:col>
      <xdr:colOff>2193290</xdr:colOff>
      <xdr:row>5</xdr:row>
      <xdr:rowOff>1447800</xdr:rowOff>
    </xdr:to>
    <xdr:pic>
      <xdr:nvPicPr>
        <xdr:cNvPr id="10" name="ID_EC0844A916624A2F93221FEB4CD1F711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1970385" y="5142865"/>
          <a:ext cx="2160270" cy="14230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6</xdr:col>
      <xdr:colOff>35560</xdr:colOff>
      <xdr:row>6</xdr:row>
      <xdr:rowOff>22860</xdr:rowOff>
    </xdr:from>
    <xdr:to>
      <xdr:col>6</xdr:col>
      <xdr:colOff>2192020</xdr:colOff>
      <xdr:row>7</xdr:row>
      <xdr:rowOff>1005840</xdr:rowOff>
    </xdr:to>
    <xdr:pic>
      <xdr:nvPicPr>
        <xdr:cNvPr id="11" name="ID_BCA39D04776E45DF855A9B725BB0F766" descr="PHOTO-2026-01-30-13-56-39"/>
        <xdr:cNvPicPr>
          <a:picLocks noChangeAspect="1"/>
        </xdr:cNvPicPr>
      </xdr:nvPicPr>
      <xdr:blipFill>
        <a:blip r:embed="rId5"/>
        <a:srcRect t="6129" b="53832"/>
        <a:stretch>
          <a:fillRect/>
        </a:stretch>
      </xdr:blipFill>
      <xdr:spPr>
        <a:xfrm>
          <a:off x="11972925" y="6606540"/>
          <a:ext cx="2156460" cy="199898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9</xdr:row>
      <xdr:rowOff>22860</xdr:rowOff>
    </xdr:from>
    <xdr:to>
      <xdr:col>6</xdr:col>
      <xdr:colOff>2197735</xdr:colOff>
      <xdr:row>9</xdr:row>
      <xdr:rowOff>1599565</xdr:rowOff>
    </xdr:to>
    <xdr:pic>
      <xdr:nvPicPr>
        <xdr:cNvPr id="12" name="ID_94E360EC8BCA433DB3C759F952108DD8" descr="PHOTO-2026-01-30-15-46-11"/>
        <xdr:cNvPicPr>
          <a:picLocks noChangeAspect="1"/>
        </xdr:cNvPicPr>
      </xdr:nvPicPr>
      <xdr:blipFill>
        <a:blip r:embed="rId6"/>
        <a:srcRect l="9895" t="19029" r="9927" b="5568"/>
        <a:stretch>
          <a:fillRect/>
        </a:stretch>
      </xdr:blipFill>
      <xdr:spPr>
        <a:xfrm>
          <a:off x="11967845" y="13568045"/>
          <a:ext cx="2167255" cy="157670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8</xdr:row>
      <xdr:rowOff>35560</xdr:rowOff>
    </xdr:from>
    <xdr:to>
      <xdr:col>6</xdr:col>
      <xdr:colOff>2204720</xdr:colOff>
      <xdr:row>8</xdr:row>
      <xdr:rowOff>4902200</xdr:rowOff>
    </xdr:to>
    <xdr:pic>
      <xdr:nvPicPr>
        <xdr:cNvPr id="13" name="ID_402A5938337645BC98F954A6E7617C29" descr="PHOTO-2026-01-30-13-27-45"/>
        <xdr:cNvPicPr>
          <a:picLocks noChangeAspect="1"/>
        </xdr:cNvPicPr>
      </xdr:nvPicPr>
      <xdr:blipFill>
        <a:blip r:embed="rId7"/>
        <a:srcRect t="3756" b="33327"/>
        <a:stretch>
          <a:fillRect/>
        </a:stretch>
      </xdr:blipFill>
      <xdr:spPr>
        <a:xfrm>
          <a:off x="11960860" y="8651240"/>
          <a:ext cx="2181225" cy="4866640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10</xdr:row>
      <xdr:rowOff>30480</xdr:rowOff>
    </xdr:from>
    <xdr:to>
      <xdr:col>6</xdr:col>
      <xdr:colOff>2204720</xdr:colOff>
      <xdr:row>10</xdr:row>
      <xdr:rowOff>3135630</xdr:rowOff>
    </xdr:to>
    <xdr:pic>
      <xdr:nvPicPr>
        <xdr:cNvPr id="14" name="ID_5DA81C62E9EF4E60A048CA21F1DC9AEC" descr="PHOTO-2026-01-31-10-00-42"/>
        <xdr:cNvPicPr>
          <a:picLocks noChangeAspect="1"/>
        </xdr:cNvPicPr>
      </xdr:nvPicPr>
      <xdr:blipFill>
        <a:blip r:embed="rId8"/>
        <a:srcRect b="22372"/>
        <a:stretch>
          <a:fillRect/>
        </a:stretch>
      </xdr:blipFill>
      <xdr:spPr>
        <a:xfrm>
          <a:off x="11960860" y="15193010"/>
          <a:ext cx="2181225" cy="3105150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11</xdr:row>
      <xdr:rowOff>22860</xdr:rowOff>
    </xdr:from>
    <xdr:to>
      <xdr:col>6</xdr:col>
      <xdr:colOff>2201545</xdr:colOff>
      <xdr:row>11</xdr:row>
      <xdr:rowOff>2690495</xdr:rowOff>
    </xdr:to>
    <xdr:pic>
      <xdr:nvPicPr>
        <xdr:cNvPr id="15" name="ID_5CEAC97CD50F456BAA51F453804F75F0" descr="PHOTO-2026-01-31-10-52-44"/>
        <xdr:cNvPicPr>
          <a:picLocks noChangeAspect="1"/>
        </xdr:cNvPicPr>
      </xdr:nvPicPr>
      <xdr:blipFill>
        <a:blip r:embed="rId9"/>
        <a:srcRect t="33077"/>
        <a:stretch>
          <a:fillRect/>
        </a:stretch>
      </xdr:blipFill>
      <xdr:spPr>
        <a:xfrm>
          <a:off x="11964035" y="18336260"/>
          <a:ext cx="2174875" cy="2667635"/>
        </a:xfrm>
        <a:prstGeom prst="rect">
          <a:avLst/>
        </a:prstGeom>
      </xdr:spPr>
    </xdr:pic>
    <xdr:clientData/>
  </xdr:twoCellAnchor>
  <xdr:twoCellAnchor editAs="oneCell">
    <xdr:from>
      <xdr:col>6</xdr:col>
      <xdr:colOff>369570</xdr:colOff>
      <xdr:row>12</xdr:row>
      <xdr:rowOff>22860</xdr:rowOff>
    </xdr:from>
    <xdr:to>
      <xdr:col>6</xdr:col>
      <xdr:colOff>1858010</xdr:colOff>
      <xdr:row>12</xdr:row>
      <xdr:rowOff>5184775</xdr:rowOff>
    </xdr:to>
    <xdr:pic>
      <xdr:nvPicPr>
        <xdr:cNvPr id="16" name="ID_A1FEAEBC090D4B3BB742BD19E2FE29C4" descr="PHOTO-2026-01-31-11-09-00"/>
        <xdr:cNvPicPr>
          <a:picLocks noChangeAspect="1"/>
        </xdr:cNvPicPr>
      </xdr:nvPicPr>
      <xdr:blipFill>
        <a:blip r:embed="rId10"/>
        <a:srcRect t="2904" b="25044"/>
        <a:stretch>
          <a:fillRect/>
        </a:stretch>
      </xdr:blipFill>
      <xdr:spPr>
        <a:xfrm>
          <a:off x="12306935" y="21052790"/>
          <a:ext cx="1488440" cy="516191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13</xdr:row>
      <xdr:rowOff>22860</xdr:rowOff>
    </xdr:from>
    <xdr:to>
      <xdr:col>6</xdr:col>
      <xdr:colOff>2202180</xdr:colOff>
      <xdr:row>13</xdr:row>
      <xdr:rowOff>2399030</xdr:rowOff>
    </xdr:to>
    <xdr:pic>
      <xdr:nvPicPr>
        <xdr:cNvPr id="17" name="ID_9C36C34BF19A4EB3BC7BCB206F270E3F" descr="PHOTO-2026-01-31-11-11-45"/>
        <xdr:cNvPicPr>
          <a:picLocks noChangeAspect="1"/>
        </xdr:cNvPicPr>
      </xdr:nvPicPr>
      <xdr:blipFill>
        <a:blip r:embed="rId11"/>
        <a:srcRect t="4299" b="36109"/>
        <a:stretch>
          <a:fillRect/>
        </a:stretch>
      </xdr:blipFill>
      <xdr:spPr>
        <a:xfrm>
          <a:off x="11962765" y="26253440"/>
          <a:ext cx="2176780" cy="237617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14</xdr:row>
      <xdr:rowOff>26670</xdr:rowOff>
    </xdr:from>
    <xdr:to>
      <xdr:col>6</xdr:col>
      <xdr:colOff>2203450</xdr:colOff>
      <xdr:row>14</xdr:row>
      <xdr:rowOff>3458845</xdr:rowOff>
    </xdr:to>
    <xdr:pic>
      <xdr:nvPicPr>
        <xdr:cNvPr id="18" name="ID_FC1087157EAD4FE2A7963D7B42004ECE" descr="PHOTO-2026-02-01-15-14-44"/>
        <xdr:cNvPicPr>
          <a:picLocks noChangeAspect="1"/>
        </xdr:cNvPicPr>
      </xdr:nvPicPr>
      <xdr:blipFill>
        <a:blip r:embed="rId12"/>
        <a:srcRect b="17058"/>
        <a:stretch>
          <a:fillRect/>
        </a:stretch>
      </xdr:blipFill>
      <xdr:spPr>
        <a:xfrm>
          <a:off x="11962130" y="28675965"/>
          <a:ext cx="2178685" cy="3432175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15</xdr:row>
      <xdr:rowOff>23495</xdr:rowOff>
    </xdr:from>
    <xdr:to>
      <xdr:col>6</xdr:col>
      <xdr:colOff>2198370</xdr:colOff>
      <xdr:row>15</xdr:row>
      <xdr:rowOff>1365250</xdr:rowOff>
    </xdr:to>
    <xdr:pic>
      <xdr:nvPicPr>
        <xdr:cNvPr id="19" name="ID_2BCA740AFE064935A5806840BB1E9367" descr="PHOTO-2026-02-02-13-42-36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11967845" y="32157670"/>
          <a:ext cx="2167890" cy="1341755"/>
        </a:xfrm>
        <a:prstGeom prst="rect">
          <a:avLst/>
        </a:prstGeom>
      </xdr:spPr>
    </xdr:pic>
    <xdr:clientData/>
  </xdr:twoCellAnchor>
  <xdr:twoCellAnchor editAs="oneCell">
    <xdr:from>
      <xdr:col>6</xdr:col>
      <xdr:colOff>31750</xdr:colOff>
      <xdr:row>22</xdr:row>
      <xdr:rowOff>36195</xdr:rowOff>
    </xdr:from>
    <xdr:to>
      <xdr:col>6</xdr:col>
      <xdr:colOff>2202815</xdr:colOff>
      <xdr:row>22</xdr:row>
      <xdr:rowOff>2940050</xdr:rowOff>
    </xdr:to>
    <xdr:pic>
      <xdr:nvPicPr>
        <xdr:cNvPr id="20" name="ID_F0A27C0ABDA846ABB27C587C95EC34D0" descr="PHOTO-2026-02-06-15-16-59"/>
        <xdr:cNvPicPr>
          <a:picLocks noChangeAspect="1"/>
        </xdr:cNvPicPr>
      </xdr:nvPicPr>
      <xdr:blipFill>
        <a:blip r:embed="rId14"/>
        <a:srcRect b="28638"/>
        <a:stretch>
          <a:fillRect/>
        </a:stretch>
      </xdr:blipFill>
      <xdr:spPr>
        <a:xfrm>
          <a:off x="11969115" y="50175160"/>
          <a:ext cx="2171065" cy="2903855"/>
        </a:xfrm>
        <a:prstGeom prst="rect">
          <a:avLst/>
        </a:prstGeom>
      </xdr:spPr>
    </xdr:pic>
    <xdr:clientData/>
  </xdr:twoCellAnchor>
  <xdr:twoCellAnchor editAs="oneCell">
    <xdr:from>
      <xdr:col>6</xdr:col>
      <xdr:colOff>29845</xdr:colOff>
      <xdr:row>16</xdr:row>
      <xdr:rowOff>26670</xdr:rowOff>
    </xdr:from>
    <xdr:to>
      <xdr:col>6</xdr:col>
      <xdr:colOff>2193290</xdr:colOff>
      <xdr:row>16</xdr:row>
      <xdr:rowOff>1400175</xdr:rowOff>
    </xdr:to>
    <xdr:pic>
      <xdr:nvPicPr>
        <xdr:cNvPr id="21" name="ID_AD1042828E374395ACC38CF1834F1462" descr="PHOTO-2026-02-03-14-12-48"/>
        <xdr:cNvPicPr>
          <a:picLocks noChangeAspect="1"/>
        </xdr:cNvPicPr>
      </xdr:nvPicPr>
      <xdr:blipFill>
        <a:blip r:embed="rId15"/>
        <a:srcRect t="8031"/>
        <a:stretch>
          <a:fillRect/>
        </a:stretch>
      </xdr:blipFill>
      <xdr:spPr>
        <a:xfrm rot="16200000">
          <a:off x="12362180" y="33143825"/>
          <a:ext cx="1373505" cy="216344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17</xdr:row>
      <xdr:rowOff>32385</xdr:rowOff>
    </xdr:from>
    <xdr:to>
      <xdr:col>6</xdr:col>
      <xdr:colOff>2197735</xdr:colOff>
      <xdr:row>17</xdr:row>
      <xdr:rowOff>3620135</xdr:rowOff>
    </xdr:to>
    <xdr:pic>
      <xdr:nvPicPr>
        <xdr:cNvPr id="22" name="ID_72F5A7BAB5AE4EB98FA06D9EB701C540" descr="PHOTO-2026-02-06-09-07-20"/>
        <xdr:cNvPicPr>
          <a:picLocks noChangeAspect="1"/>
        </xdr:cNvPicPr>
      </xdr:nvPicPr>
      <xdr:blipFill>
        <a:blip r:embed="rId16"/>
        <a:srcRect t="21456" b="6921"/>
        <a:stretch>
          <a:fillRect/>
        </a:stretch>
      </xdr:blipFill>
      <xdr:spPr>
        <a:xfrm>
          <a:off x="11963400" y="34958655"/>
          <a:ext cx="2171700" cy="3587750"/>
        </a:xfrm>
        <a:prstGeom prst="rect">
          <a:avLst/>
        </a:prstGeom>
      </xdr:spPr>
    </xdr:pic>
    <xdr:clientData/>
  </xdr:twoCellAnchor>
  <xdr:twoCellAnchor editAs="oneCell">
    <xdr:from>
      <xdr:col>6</xdr:col>
      <xdr:colOff>48577</xdr:colOff>
      <xdr:row>18</xdr:row>
      <xdr:rowOff>25717</xdr:rowOff>
    </xdr:from>
    <xdr:to>
      <xdr:col>6</xdr:col>
      <xdr:colOff>2174557</xdr:colOff>
      <xdr:row>18</xdr:row>
      <xdr:rowOff>1248092</xdr:rowOff>
    </xdr:to>
    <xdr:pic>
      <xdr:nvPicPr>
        <xdr:cNvPr id="23" name="ID_43FFD2933CBD452EAB495FF2A9CFB257" descr="PHOTO-2026-02-06-11-36-47"/>
        <xdr:cNvPicPr>
          <a:picLocks noChangeAspect="1"/>
        </xdr:cNvPicPr>
      </xdr:nvPicPr>
      <xdr:blipFill>
        <a:blip r:embed="rId17"/>
        <a:stretch>
          <a:fillRect/>
        </a:stretch>
      </xdr:blipFill>
      <xdr:spPr>
        <a:xfrm rot="16200000">
          <a:off x="12437110" y="38153975"/>
          <a:ext cx="1222375" cy="212598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19</xdr:row>
      <xdr:rowOff>40005</xdr:rowOff>
    </xdr:from>
    <xdr:to>
      <xdr:col>6</xdr:col>
      <xdr:colOff>2197735</xdr:colOff>
      <xdr:row>19</xdr:row>
      <xdr:rowOff>4025265</xdr:rowOff>
    </xdr:to>
    <xdr:pic>
      <xdr:nvPicPr>
        <xdr:cNvPr id="24" name="ID_63F3B46FF3854C948831037D58655375" descr="PHOTO-2026-02-06-12-45-45"/>
        <xdr:cNvPicPr>
          <a:picLocks noChangeAspect="1"/>
        </xdr:cNvPicPr>
      </xdr:nvPicPr>
      <xdr:blipFill>
        <a:blip r:embed="rId18"/>
        <a:stretch>
          <a:fillRect/>
        </a:stretch>
      </xdr:blipFill>
      <xdr:spPr>
        <a:xfrm>
          <a:off x="11963400" y="39902765"/>
          <a:ext cx="2171700" cy="398526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20</xdr:row>
      <xdr:rowOff>33020</xdr:rowOff>
    </xdr:from>
    <xdr:to>
      <xdr:col>6</xdr:col>
      <xdr:colOff>2197735</xdr:colOff>
      <xdr:row>20</xdr:row>
      <xdr:rowOff>2892425</xdr:rowOff>
    </xdr:to>
    <xdr:pic>
      <xdr:nvPicPr>
        <xdr:cNvPr id="25" name="ID_F97F2F063AF548E19B5243CED2218331" descr="PHOTO-2026-02-06-12-54-09"/>
        <xdr:cNvPicPr>
          <a:picLocks noChangeAspect="1"/>
        </xdr:cNvPicPr>
      </xdr:nvPicPr>
      <xdr:blipFill>
        <a:blip r:embed="rId19"/>
        <a:srcRect b="28217"/>
        <a:stretch>
          <a:fillRect/>
        </a:stretch>
      </xdr:blipFill>
      <xdr:spPr>
        <a:xfrm>
          <a:off x="11963400" y="43953430"/>
          <a:ext cx="2171700" cy="285940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21</xdr:row>
      <xdr:rowOff>33655</xdr:rowOff>
    </xdr:from>
    <xdr:to>
      <xdr:col>6</xdr:col>
      <xdr:colOff>2197735</xdr:colOff>
      <xdr:row>21</xdr:row>
      <xdr:rowOff>3275330</xdr:rowOff>
    </xdr:to>
    <xdr:pic>
      <xdr:nvPicPr>
        <xdr:cNvPr id="26" name="ID_E598DCBE7B4B46E6B40DA849DD060CEF" descr="PHOTO-2026-02-06-13-20-21"/>
        <xdr:cNvPicPr>
          <a:picLocks noChangeAspect="1"/>
        </xdr:cNvPicPr>
      </xdr:nvPicPr>
      <xdr:blipFill>
        <a:blip r:embed="rId20"/>
        <a:srcRect l="4154" t="6903" b="15133"/>
        <a:stretch>
          <a:fillRect/>
        </a:stretch>
      </xdr:blipFill>
      <xdr:spPr>
        <a:xfrm>
          <a:off x="11963400" y="46869350"/>
          <a:ext cx="2171700" cy="324167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25</xdr:row>
      <xdr:rowOff>26670</xdr:rowOff>
    </xdr:from>
    <xdr:to>
      <xdr:col>6</xdr:col>
      <xdr:colOff>2207260</xdr:colOff>
      <xdr:row>25</xdr:row>
      <xdr:rowOff>3328670</xdr:rowOff>
    </xdr:to>
    <xdr:pic>
      <xdr:nvPicPr>
        <xdr:cNvPr id="27" name="ID_6545CE772D0C4FD68085584DF2013A8B" descr="PHOTO-2026-02-07-11-42-00"/>
        <xdr:cNvPicPr>
          <a:picLocks noChangeAspect="1"/>
        </xdr:cNvPicPr>
      </xdr:nvPicPr>
      <xdr:blipFill>
        <a:blip r:embed="rId21"/>
        <a:srcRect b="19481"/>
        <a:stretch>
          <a:fillRect/>
        </a:stretch>
      </xdr:blipFill>
      <xdr:spPr>
        <a:xfrm>
          <a:off x="11960860" y="61436885"/>
          <a:ext cx="2183765" cy="330200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26</xdr:row>
      <xdr:rowOff>23495</xdr:rowOff>
    </xdr:from>
    <xdr:to>
      <xdr:col>6</xdr:col>
      <xdr:colOff>2204720</xdr:colOff>
      <xdr:row>26</xdr:row>
      <xdr:rowOff>3009265</xdr:rowOff>
    </xdr:to>
    <xdr:pic>
      <xdr:nvPicPr>
        <xdr:cNvPr id="28" name="ID_A014566F8AB34DC7AA4922F2DC77588C" descr="PHOTO-2026-02-07-18-29-38"/>
        <xdr:cNvPicPr>
          <a:picLocks noChangeAspect="1"/>
        </xdr:cNvPicPr>
      </xdr:nvPicPr>
      <xdr:blipFill>
        <a:blip r:embed="rId22"/>
        <a:srcRect b="27001"/>
        <a:stretch>
          <a:fillRect/>
        </a:stretch>
      </xdr:blipFill>
      <xdr:spPr>
        <a:xfrm>
          <a:off x="11963400" y="64780160"/>
          <a:ext cx="2178685" cy="2985770"/>
        </a:xfrm>
        <a:prstGeom prst="rect">
          <a:avLst/>
        </a:prstGeom>
      </xdr:spPr>
    </xdr:pic>
    <xdr:clientData/>
  </xdr:twoCellAnchor>
  <xdr:twoCellAnchor editAs="oneCell">
    <xdr:from>
      <xdr:col>6</xdr:col>
      <xdr:colOff>143510</xdr:colOff>
      <xdr:row>23</xdr:row>
      <xdr:rowOff>23495</xdr:rowOff>
    </xdr:from>
    <xdr:to>
      <xdr:col>6</xdr:col>
      <xdr:colOff>2087245</xdr:colOff>
      <xdr:row>23</xdr:row>
      <xdr:rowOff>5181600</xdr:rowOff>
    </xdr:to>
    <xdr:pic>
      <xdr:nvPicPr>
        <xdr:cNvPr id="29" name="ID_D3284D46A7454CCA91806A85F05EAA6D" descr="PHOTO-2026-02-07-01-33-21"/>
        <xdr:cNvPicPr>
          <a:picLocks noChangeAspect="1"/>
        </xdr:cNvPicPr>
      </xdr:nvPicPr>
      <xdr:blipFill>
        <a:blip r:embed="rId23"/>
        <a:srcRect t="5251" b="984"/>
        <a:stretch>
          <a:fillRect/>
        </a:stretch>
      </xdr:blipFill>
      <xdr:spPr>
        <a:xfrm>
          <a:off x="12080875" y="53123465"/>
          <a:ext cx="1943735" cy="515810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24</xdr:row>
      <xdr:rowOff>23495</xdr:rowOff>
    </xdr:from>
    <xdr:to>
      <xdr:col>6</xdr:col>
      <xdr:colOff>2205355</xdr:colOff>
      <xdr:row>24</xdr:row>
      <xdr:rowOff>3086735</xdr:rowOff>
    </xdr:to>
    <xdr:pic>
      <xdr:nvPicPr>
        <xdr:cNvPr id="30" name="ID_1075E92F8AD74260B59D72F79C7ADE65" descr="PHOTO-2026-02-07-09-35-42"/>
        <xdr:cNvPicPr>
          <a:picLocks noChangeAspect="1"/>
        </xdr:cNvPicPr>
      </xdr:nvPicPr>
      <xdr:blipFill>
        <a:blip r:embed="rId24"/>
        <a:srcRect t="4110" b="17594"/>
        <a:stretch>
          <a:fillRect/>
        </a:stretch>
      </xdr:blipFill>
      <xdr:spPr>
        <a:xfrm>
          <a:off x="11962765" y="58324115"/>
          <a:ext cx="2179955" cy="3063240"/>
        </a:xfrm>
        <a:prstGeom prst="rect">
          <a:avLst/>
        </a:prstGeom>
      </xdr:spPr>
    </xdr:pic>
    <xdr:clientData/>
  </xdr:twoCellAnchor>
  <xdr:twoCellAnchor editAs="oneCell">
    <xdr:from>
      <xdr:col>6</xdr:col>
      <xdr:colOff>346710</xdr:colOff>
      <xdr:row>27</xdr:row>
      <xdr:rowOff>24130</xdr:rowOff>
    </xdr:from>
    <xdr:to>
      <xdr:col>6</xdr:col>
      <xdr:colOff>1887220</xdr:colOff>
      <xdr:row>27</xdr:row>
      <xdr:rowOff>5188585</xdr:rowOff>
    </xdr:to>
    <xdr:pic>
      <xdr:nvPicPr>
        <xdr:cNvPr id="3" name="ID_CB24E0A27A784928BCFF986663BAB11D" descr="PHOTO-2026-02-08-15-26-12"/>
        <xdr:cNvPicPr>
          <a:picLocks noChangeAspect="1"/>
        </xdr:cNvPicPr>
      </xdr:nvPicPr>
      <xdr:blipFill>
        <a:blip r:embed="rId25"/>
        <a:srcRect t="4009" b="3497"/>
        <a:stretch>
          <a:fillRect/>
        </a:stretch>
      </xdr:blipFill>
      <xdr:spPr>
        <a:xfrm>
          <a:off x="12284075" y="67814190"/>
          <a:ext cx="1540510" cy="5164455"/>
        </a:xfrm>
        <a:prstGeom prst="rect">
          <a:avLst/>
        </a:prstGeom>
      </xdr:spPr>
    </xdr:pic>
    <xdr:clientData/>
  </xdr:twoCellAnchor>
  <xdr:twoCellAnchor editAs="oneCell">
    <xdr:from>
      <xdr:col>6</xdr:col>
      <xdr:colOff>30797</xdr:colOff>
      <xdr:row>29</xdr:row>
      <xdr:rowOff>26352</xdr:rowOff>
    </xdr:from>
    <xdr:to>
      <xdr:col>6</xdr:col>
      <xdr:colOff>2194242</xdr:colOff>
      <xdr:row>29</xdr:row>
      <xdr:rowOff>1408112</xdr:rowOff>
    </xdr:to>
    <xdr:pic>
      <xdr:nvPicPr>
        <xdr:cNvPr id="2" name="ID_7BE29291E98642E3B1A4501AE281BC5E" descr="PHOTO-2026-02-10-09-59-11"/>
        <xdr:cNvPicPr>
          <a:picLocks noChangeAspect="1"/>
        </xdr:cNvPicPr>
      </xdr:nvPicPr>
      <xdr:blipFill>
        <a:blip r:embed="rId26"/>
        <a:stretch>
          <a:fillRect/>
        </a:stretch>
      </xdr:blipFill>
      <xdr:spPr>
        <a:xfrm rot="16200000">
          <a:off x="12358370" y="77826235"/>
          <a:ext cx="1381760" cy="2163445"/>
        </a:xfrm>
        <a:prstGeom prst="rect">
          <a:avLst/>
        </a:prstGeom>
      </xdr:spPr>
    </xdr:pic>
    <xdr:clientData/>
  </xdr:twoCellAnchor>
  <xdr:twoCellAnchor editAs="oneCell">
    <xdr:from>
      <xdr:col>6</xdr:col>
      <xdr:colOff>57150</xdr:colOff>
      <xdr:row>28</xdr:row>
      <xdr:rowOff>23495</xdr:rowOff>
    </xdr:from>
    <xdr:to>
      <xdr:col>6</xdr:col>
      <xdr:colOff>2174875</xdr:colOff>
      <xdr:row>28</xdr:row>
      <xdr:rowOff>5179060</xdr:rowOff>
    </xdr:to>
    <xdr:pic>
      <xdr:nvPicPr>
        <xdr:cNvPr id="4" name="ID_58CC131D1A9A46F5A8657188A51A6CD1" descr="PHOTO-2026-02-10-14-42-00"/>
        <xdr:cNvPicPr>
          <a:picLocks noChangeAspect="1"/>
        </xdr:cNvPicPr>
      </xdr:nvPicPr>
      <xdr:blipFill>
        <a:blip r:embed="rId27"/>
        <a:srcRect t="3630" b="31770"/>
        <a:stretch>
          <a:fillRect/>
        </a:stretch>
      </xdr:blipFill>
      <xdr:spPr>
        <a:xfrm>
          <a:off x="11994515" y="73014205"/>
          <a:ext cx="2117725" cy="51555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30</xdr:row>
      <xdr:rowOff>23495</xdr:rowOff>
    </xdr:from>
    <xdr:to>
      <xdr:col>6</xdr:col>
      <xdr:colOff>2207895</xdr:colOff>
      <xdr:row>30</xdr:row>
      <xdr:rowOff>2573020</xdr:rowOff>
    </xdr:to>
    <xdr:pic>
      <xdr:nvPicPr>
        <xdr:cNvPr id="5" name="ID_B5E07496F2BE43EEB6633AE6D770ABED" descr="PHOTO-2026-02-10-10-52-35"/>
        <xdr:cNvPicPr>
          <a:picLocks noChangeAspect="1"/>
        </xdr:cNvPicPr>
      </xdr:nvPicPr>
      <xdr:blipFill>
        <a:blip r:embed="rId28"/>
        <a:srcRect t="35309" b="1219"/>
        <a:stretch>
          <a:fillRect/>
        </a:stretch>
      </xdr:blipFill>
      <xdr:spPr>
        <a:xfrm>
          <a:off x="11961495" y="79637255"/>
          <a:ext cx="2183765" cy="25495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E812"/>
  <sheetViews>
    <sheetView tabSelected="1" zoomScale="92" zoomScaleNormal="92" topLeftCell="F1" workbookViewId="0">
      <pane ySplit="2" topLeftCell="A38" activePane="bottomLeft" state="frozen"/>
      <selection/>
      <selection pane="bottomLeft" activeCell="T28" sqref="J28:T28"/>
    </sheetView>
  </sheetViews>
  <sheetFormatPr defaultColWidth="14.5078125" defaultRowHeight="15" customHeight="1"/>
  <cols>
    <col min="1" max="1" width="11.1640625" customWidth="1"/>
    <col min="2" max="2" width="47.828125" style="1" customWidth="1"/>
    <col min="3" max="3" width="15.828125" customWidth="1"/>
    <col min="4" max="4" width="15.5078125" customWidth="1"/>
    <col min="5" max="5" width="12.828125" customWidth="1"/>
    <col min="6" max="6" width="43.7109375" style="2" customWidth="1"/>
    <col min="7" max="7" width="27.2890625" customWidth="1"/>
    <col min="8" max="8" width="10.4375" style="3" customWidth="1"/>
    <col min="9" max="9" width="13.015625" customWidth="1"/>
    <col min="10" max="10" width="13.859375" customWidth="1"/>
    <col min="11" max="13" width="14.6875" style="4" customWidth="1"/>
    <col min="14" max="14" width="13.0625" style="5" customWidth="1"/>
    <col min="15" max="15" width="10.875" style="3" customWidth="1"/>
    <col min="16" max="16" width="15.8125" style="5" customWidth="1"/>
    <col min="17" max="17" width="13.9921875" style="5" customWidth="1"/>
    <col min="18" max="18" width="17.875" style="5" customWidth="1"/>
    <col min="19" max="19" width="11.9375" style="3" customWidth="1"/>
    <col min="20" max="57" width="8.6640625" customWidth="1"/>
  </cols>
  <sheetData>
    <row r="1" ht="39.75" customHeight="1" spans="1:57">
      <c r="A1" s="6" t="s">
        <v>0</v>
      </c>
      <c r="B1" s="7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15" t="s">
        <v>6</v>
      </c>
      <c r="H1" s="16" t="s">
        <v>7</v>
      </c>
      <c r="I1" s="36" t="s">
        <v>8</v>
      </c>
      <c r="J1" s="37" t="s">
        <v>9</v>
      </c>
      <c r="K1" s="38" t="s">
        <v>10</v>
      </c>
      <c r="L1" s="39" t="s">
        <v>11</v>
      </c>
      <c r="M1" s="48" t="s">
        <v>12</v>
      </c>
      <c r="N1" s="49" t="s">
        <v>13</v>
      </c>
      <c r="O1" s="50" t="s">
        <v>14</v>
      </c>
      <c r="P1" s="51" t="s">
        <v>15</v>
      </c>
      <c r="Q1" s="51" t="s">
        <v>16</v>
      </c>
      <c r="R1" s="51" t="s">
        <v>17</v>
      </c>
      <c r="S1" s="54" t="s">
        <v>18</v>
      </c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55"/>
      <c r="AS1" s="55"/>
      <c r="AT1" s="55"/>
      <c r="AU1" s="55"/>
      <c r="AV1" s="55"/>
      <c r="AW1" s="55"/>
      <c r="AX1" s="55"/>
      <c r="AY1" s="55"/>
      <c r="AZ1" s="55"/>
      <c r="BA1" s="55"/>
      <c r="BB1" s="55"/>
      <c r="BC1" s="55"/>
      <c r="BD1" s="55"/>
      <c r="BE1" s="55"/>
    </row>
    <row r="2" customFormat="1" ht="39.75" customHeight="1" spans="1:57">
      <c r="A2" s="9"/>
      <c r="B2" s="10"/>
      <c r="C2" s="11"/>
      <c r="D2" s="11"/>
      <c r="E2" s="11"/>
      <c r="F2" s="11"/>
      <c r="G2" s="17"/>
      <c r="H2" s="18"/>
      <c r="I2" s="40"/>
      <c r="J2" s="37" t="s">
        <v>19</v>
      </c>
      <c r="K2" s="41">
        <f>SUMIF(H:H,"F",D:D)</f>
        <v>1565742</v>
      </c>
      <c r="L2" s="41">
        <f>SUMIF(H:H,"B",D:D)</f>
        <v>252500</v>
      </c>
      <c r="M2" s="41">
        <f>SUMIF(H:H,"K",D:D)</f>
        <v>1985977</v>
      </c>
      <c r="N2" s="41">
        <f>SUMIF(H:H,"S",D:D)</f>
        <v>0</v>
      </c>
      <c r="O2" s="41">
        <f>SUMIF(H:H,"M",D:D)-SUMIF(H:H,"M",C:C)</f>
        <v>0</v>
      </c>
      <c r="P2" s="41">
        <f>SUMIF(H:H,"T",C:C)-SUMIF(H:H,"T",D:D)</f>
        <v>3011400</v>
      </c>
      <c r="Q2" s="41">
        <f>SUMIF(H:H,"I",C:C)</f>
        <v>0</v>
      </c>
      <c r="R2" s="41">
        <f>(E3-C3+D3)+(SUM(C:C)-SUM(D:D))</f>
        <v>12123</v>
      </c>
      <c r="S2" s="52">
        <v>307000</v>
      </c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55"/>
      <c r="AS2" s="55"/>
      <c r="AT2" s="55"/>
      <c r="AU2" s="55"/>
      <c r="AV2" s="55"/>
      <c r="AW2" s="55"/>
      <c r="AX2" s="55"/>
      <c r="AY2" s="55"/>
      <c r="AZ2" s="55"/>
      <c r="BA2" s="55"/>
      <c r="BB2" s="55"/>
      <c r="BC2" s="55"/>
      <c r="BD2" s="55"/>
      <c r="BE2" s="55"/>
    </row>
    <row r="3" customFormat="1" ht="110.9" customHeight="1" spans="1:20">
      <c r="A3" s="12">
        <v>46050</v>
      </c>
      <c r="B3" s="13" t="s">
        <v>20</v>
      </c>
      <c r="C3" s="14"/>
      <c r="D3" s="14">
        <v>155247</v>
      </c>
      <c r="E3" s="19">
        <v>649695</v>
      </c>
      <c r="F3" s="20" t="s">
        <v>21</v>
      </c>
      <c r="G3" s="21"/>
      <c r="H3" s="22" t="s">
        <v>22</v>
      </c>
      <c r="J3" s="3"/>
      <c r="K3" s="4"/>
      <c r="L3" s="4"/>
      <c r="M3" s="4"/>
      <c r="N3" s="5"/>
      <c r="O3" s="3"/>
      <c r="P3" s="5"/>
      <c r="Q3" s="5"/>
      <c r="R3" s="5"/>
      <c r="S3" s="3"/>
      <c r="T3" s="3"/>
    </row>
    <row r="4" customFormat="1" ht="111.2" customHeight="1" spans="1:20">
      <c r="A4" s="12">
        <v>46050</v>
      </c>
      <c r="B4" s="13" t="s">
        <v>23</v>
      </c>
      <c r="C4" s="14"/>
      <c r="D4" s="14">
        <v>100180</v>
      </c>
      <c r="E4" s="19">
        <f t="shared" ref="E4:E23" si="0">E3+C4-D4</f>
        <v>549515</v>
      </c>
      <c r="F4" s="20" t="s">
        <v>24</v>
      </c>
      <c r="G4" s="21"/>
      <c r="H4" s="22" t="s">
        <v>22</v>
      </c>
      <c r="J4" s="3"/>
      <c r="K4" s="4"/>
      <c r="L4" s="4"/>
      <c r="M4" s="4"/>
      <c r="N4" s="5"/>
      <c r="O4" s="3"/>
      <c r="P4" s="5"/>
      <c r="Q4" s="5"/>
      <c r="R4" s="5"/>
      <c r="S4" s="3"/>
      <c r="T4" s="3"/>
    </row>
    <row r="5" customFormat="1" ht="101.4" customHeight="1" spans="1:20">
      <c r="A5" s="12">
        <v>46050</v>
      </c>
      <c r="B5" s="13" t="s">
        <v>25</v>
      </c>
      <c r="C5" s="14"/>
      <c r="D5" s="14">
        <v>200000</v>
      </c>
      <c r="E5" s="19">
        <f t="shared" si="0"/>
        <v>349515</v>
      </c>
      <c r="F5" s="23" t="s">
        <v>26</v>
      </c>
      <c r="G5" s="21"/>
      <c r="H5" s="22" t="s">
        <v>27</v>
      </c>
      <c r="J5" s="3"/>
      <c r="K5" s="4"/>
      <c r="L5" s="4"/>
      <c r="M5" s="4"/>
      <c r="N5" s="5"/>
      <c r="O5" s="3"/>
      <c r="P5" s="5"/>
      <c r="Q5" s="5"/>
      <c r="R5" s="5"/>
      <c r="S5" s="3"/>
      <c r="T5" s="3"/>
    </row>
    <row r="6" customFormat="1" ht="115.4" customHeight="1" spans="1:20">
      <c r="A6" s="12">
        <v>46050</v>
      </c>
      <c r="B6" s="13" t="s">
        <v>28</v>
      </c>
      <c r="C6" s="14"/>
      <c r="D6" s="14">
        <v>347500</v>
      </c>
      <c r="E6" s="19">
        <f t="shared" si="0"/>
        <v>2015</v>
      </c>
      <c r="F6" s="20" t="s">
        <v>29</v>
      </c>
      <c r="G6" s="21"/>
      <c r="H6" s="22" t="s">
        <v>22</v>
      </c>
      <c r="J6" s="3"/>
      <c r="K6" s="4"/>
      <c r="L6" s="4"/>
      <c r="M6" s="4"/>
      <c r="N6" s="5"/>
      <c r="O6" s="3"/>
      <c r="P6" s="5"/>
      <c r="Q6" s="5"/>
      <c r="R6" s="5"/>
      <c r="S6" s="3"/>
      <c r="T6" s="3"/>
    </row>
    <row r="7" customFormat="1" ht="80" customHeight="1" spans="1:20">
      <c r="A7" s="12">
        <v>46052</v>
      </c>
      <c r="B7" s="13" t="s">
        <v>30</v>
      </c>
      <c r="C7" s="14">
        <v>3000000</v>
      </c>
      <c r="D7" s="14"/>
      <c r="E7" s="19">
        <f t="shared" si="0"/>
        <v>3002015</v>
      </c>
      <c r="F7" s="24" t="s">
        <v>31</v>
      </c>
      <c r="G7" s="25"/>
      <c r="H7" s="22" t="s">
        <v>32</v>
      </c>
      <c r="J7" s="3"/>
      <c r="K7" s="4"/>
      <c r="L7" s="4"/>
      <c r="M7" s="4"/>
      <c r="N7" s="5"/>
      <c r="O7" s="3"/>
      <c r="P7" s="5"/>
      <c r="Q7" s="5"/>
      <c r="R7" s="5"/>
      <c r="S7" s="3"/>
      <c r="T7" s="3"/>
    </row>
    <row r="8" customFormat="1" ht="80" customHeight="1" spans="1:20">
      <c r="A8" s="12">
        <v>46052</v>
      </c>
      <c r="B8" s="13" t="s">
        <v>33</v>
      </c>
      <c r="C8" s="14"/>
      <c r="D8" s="14">
        <v>1200</v>
      </c>
      <c r="E8" s="19">
        <f t="shared" si="0"/>
        <v>3000815</v>
      </c>
      <c r="F8" s="26" t="s">
        <v>34</v>
      </c>
      <c r="G8" s="27"/>
      <c r="H8" s="22" t="s">
        <v>32</v>
      </c>
      <c r="J8" s="3"/>
      <c r="K8" s="4"/>
      <c r="L8" s="4"/>
      <c r="M8" s="4"/>
      <c r="N8" s="5"/>
      <c r="O8" s="3"/>
      <c r="P8" s="5"/>
      <c r="Q8" s="5"/>
      <c r="R8" s="5"/>
      <c r="S8" s="3"/>
      <c r="T8" s="3"/>
    </row>
    <row r="9" customFormat="1" ht="388.15" customHeight="1" spans="1:20">
      <c r="A9" s="12">
        <v>46052</v>
      </c>
      <c r="B9" s="13" t="s">
        <v>35</v>
      </c>
      <c r="C9" s="14"/>
      <c r="D9" s="14">
        <v>605000</v>
      </c>
      <c r="E9" s="19">
        <f t="shared" si="0"/>
        <v>2395815</v>
      </c>
      <c r="F9" s="28" t="s">
        <v>36</v>
      </c>
      <c r="G9" s="29"/>
      <c r="H9" s="22" t="s">
        <v>27</v>
      </c>
      <c r="J9" s="3"/>
      <c r="K9" s="4"/>
      <c r="L9" s="4"/>
      <c r="M9" s="4"/>
      <c r="N9" s="5"/>
      <c r="O9" s="3"/>
      <c r="P9" s="5"/>
      <c r="Q9" s="5"/>
      <c r="R9" s="5"/>
      <c r="S9" s="3"/>
      <c r="T9" s="3"/>
    </row>
    <row r="10" customFormat="1" ht="127.35" customHeight="1" spans="1:20">
      <c r="A10" s="12">
        <v>46052</v>
      </c>
      <c r="B10" s="13" t="s">
        <v>37</v>
      </c>
      <c r="C10" s="14"/>
      <c r="D10" s="14">
        <v>381970</v>
      </c>
      <c r="E10" s="19">
        <f t="shared" si="0"/>
        <v>2013845</v>
      </c>
      <c r="F10" s="30" t="s">
        <v>38</v>
      </c>
      <c r="G10" s="21"/>
      <c r="H10" s="22" t="s">
        <v>22</v>
      </c>
      <c r="J10" s="3"/>
      <c r="K10" s="4"/>
      <c r="L10" s="4"/>
      <c r="M10" s="4"/>
      <c r="N10" s="5"/>
      <c r="O10" s="3"/>
      <c r="P10" s="5"/>
      <c r="Q10" s="5"/>
      <c r="R10" s="5"/>
      <c r="S10" s="3"/>
      <c r="T10" s="3"/>
    </row>
    <row r="11" customFormat="1" ht="248.1" customHeight="1" spans="1:20">
      <c r="A11" s="12">
        <v>46053</v>
      </c>
      <c r="B11" s="13" t="s">
        <v>39</v>
      </c>
      <c r="C11" s="14"/>
      <c r="D11" s="14">
        <v>40000</v>
      </c>
      <c r="E11" s="19">
        <f t="shared" si="0"/>
        <v>1973845</v>
      </c>
      <c r="F11" s="28" t="s">
        <v>40</v>
      </c>
      <c r="G11" s="21"/>
      <c r="H11" s="22" t="s">
        <v>27</v>
      </c>
      <c r="J11" s="3"/>
      <c r="K11" s="4"/>
      <c r="L11" s="4"/>
      <c r="M11" s="4"/>
      <c r="N11" s="5"/>
      <c r="O11" s="3"/>
      <c r="P11" s="5"/>
      <c r="Q11" s="5"/>
      <c r="R11" s="5"/>
      <c r="S11" s="3"/>
      <c r="T11" s="3"/>
    </row>
    <row r="12" customFormat="1" ht="213.9" customHeight="1" spans="1:20">
      <c r="A12" s="12">
        <v>46053</v>
      </c>
      <c r="B12" s="13" t="s">
        <v>41</v>
      </c>
      <c r="C12" s="14"/>
      <c r="D12" s="14">
        <v>70000</v>
      </c>
      <c r="E12" s="19">
        <f t="shared" si="0"/>
        <v>1903845</v>
      </c>
      <c r="F12" s="28" t="s">
        <v>42</v>
      </c>
      <c r="G12" s="21"/>
      <c r="H12" s="22" t="s">
        <v>27</v>
      </c>
      <c r="J12" s="3"/>
      <c r="K12" s="4"/>
      <c r="L12" s="4"/>
      <c r="M12" s="4"/>
      <c r="N12" s="5"/>
      <c r="O12" s="3"/>
      <c r="P12" s="5"/>
      <c r="Q12" s="5"/>
      <c r="R12" s="5"/>
      <c r="S12" s="3"/>
      <c r="T12" s="3"/>
    </row>
    <row r="13" customFormat="1" ht="409.5" customHeight="1" spans="1:20">
      <c r="A13" s="12">
        <v>46053</v>
      </c>
      <c r="B13" s="13" t="s">
        <v>43</v>
      </c>
      <c r="C13" s="14"/>
      <c r="D13" s="14">
        <v>64000</v>
      </c>
      <c r="E13" s="19">
        <f t="shared" si="0"/>
        <v>1839845</v>
      </c>
      <c r="F13" s="31" t="s">
        <v>44</v>
      </c>
      <c r="G13" s="21"/>
      <c r="H13" s="22" t="s">
        <v>32</v>
      </c>
      <c r="J13" s="3"/>
      <c r="K13" s="4"/>
      <c r="L13" s="4"/>
      <c r="M13" s="4"/>
      <c r="N13" s="5"/>
      <c r="O13" s="3"/>
      <c r="P13" s="5"/>
      <c r="Q13" s="5"/>
      <c r="R13" s="5"/>
      <c r="S13" s="3"/>
      <c r="T13" s="3"/>
    </row>
    <row r="14" customFormat="1" ht="190.45" customHeight="1" spans="1:20">
      <c r="A14" s="12">
        <v>46053</v>
      </c>
      <c r="B14" s="13" t="s">
        <v>43</v>
      </c>
      <c r="C14" s="14"/>
      <c r="D14" s="14">
        <v>87000</v>
      </c>
      <c r="E14" s="19">
        <f t="shared" si="0"/>
        <v>1752845</v>
      </c>
      <c r="F14" s="30" t="s">
        <v>45</v>
      </c>
      <c r="G14" s="21"/>
      <c r="H14" s="22" t="s">
        <v>22</v>
      </c>
      <c r="I14" s="42" t="s">
        <v>8</v>
      </c>
      <c r="J14" s="43" t="s">
        <v>46</v>
      </c>
      <c r="K14" s="44">
        <f>SUMIFS(D:D,H:H,"F",A:A,S14,A:A,T14)</f>
        <v>915000</v>
      </c>
      <c r="L14" s="44">
        <f>SUMIFS(D:D,H:H,"B",A:A,S14,A:A,T14)</f>
        <v>0</v>
      </c>
      <c r="M14" s="44">
        <f>SUMIFS(D:D,H:H,"K",A:A,S14,A:A,T14)</f>
        <v>1071897</v>
      </c>
      <c r="N14" s="52">
        <f>SUMIFS(D:D,H:H,"S",A:A,S14,A:A,T14)</f>
        <v>0</v>
      </c>
      <c r="O14" s="52">
        <f>SUMIFS(D:D,H:H,"M",A:A,S14,A:A,T14)-SUMIFS(C:C,H:H,"M",A:A,S14,A:A,T14)</f>
        <v>0</v>
      </c>
      <c r="P14" s="52">
        <f>SUMIFS(C:C,H:H,"T",A:A,S14,A:A,T14)-SUMIFS(D:D,H:H,"T",A:A,S14,A:A,T14)</f>
        <v>2934800</v>
      </c>
      <c r="Q14" s="52">
        <f>SUMIFS(C:C,H:H,"I",A:A,S14,A:A,T14)</f>
        <v>0</v>
      </c>
      <c r="R14" s="52" t="s">
        <v>47</v>
      </c>
      <c r="S14" s="22" t="str">
        <f>"&gt;="&amp;DATE(2026,1,1)</f>
        <v>&gt;=46023</v>
      </c>
      <c r="T14" s="56" t="str">
        <f>"&lt;="&amp;DATE(2026,1,31)</f>
        <v>&lt;=46053</v>
      </c>
    </row>
    <row r="15" customFormat="1" ht="274.4" customHeight="1" spans="1:22">
      <c r="A15" s="12">
        <v>46054</v>
      </c>
      <c r="B15" s="13" t="s">
        <v>48</v>
      </c>
      <c r="C15" s="14"/>
      <c r="D15" s="14">
        <v>20142</v>
      </c>
      <c r="E15" s="19">
        <f t="shared" si="0"/>
        <v>1732703</v>
      </c>
      <c r="F15" s="28" t="s">
        <v>49</v>
      </c>
      <c r="G15" s="21"/>
      <c r="H15" s="22" t="s">
        <v>27</v>
      </c>
      <c r="J15" s="45"/>
      <c r="K15" s="4"/>
      <c r="L15" s="4"/>
      <c r="M15" s="4"/>
      <c r="N15" s="5"/>
      <c r="O15" s="5"/>
      <c r="P15" s="5"/>
      <c r="Q15" s="5"/>
      <c r="R15" s="5"/>
      <c r="S15" s="3"/>
      <c r="T15"/>
      <c r="U15" s="59"/>
      <c r="V15" s="59"/>
    </row>
    <row r="16" customFormat="1" ht="108.5" customHeight="1" spans="1:20">
      <c r="A16" s="12">
        <v>46055</v>
      </c>
      <c r="B16" s="13" t="s">
        <v>37</v>
      </c>
      <c r="C16" s="14"/>
      <c r="D16" s="14">
        <v>102500</v>
      </c>
      <c r="E16" s="19">
        <f t="shared" si="0"/>
        <v>1630203</v>
      </c>
      <c r="F16" s="30" t="s">
        <v>50</v>
      </c>
      <c r="G16" s="21"/>
      <c r="H16" s="22" t="s">
        <v>22</v>
      </c>
      <c r="I16" s="42"/>
      <c r="J16" s="45"/>
      <c r="K16" s="46"/>
      <c r="L16" s="46"/>
      <c r="M16" s="46"/>
      <c r="N16" s="53"/>
      <c r="O16" s="53"/>
      <c r="P16" s="53"/>
      <c r="Q16" s="53"/>
      <c r="R16" s="53"/>
      <c r="S16" s="57"/>
      <c r="T16" s="58"/>
    </row>
    <row r="17" customFormat="1" ht="111.35" customHeight="1" spans="1:20">
      <c r="A17" s="12">
        <v>46056</v>
      </c>
      <c r="B17" s="13" t="s">
        <v>23</v>
      </c>
      <c r="C17" s="14"/>
      <c r="D17" s="14">
        <v>149020</v>
      </c>
      <c r="E17" s="19">
        <f t="shared" si="0"/>
        <v>1481183</v>
      </c>
      <c r="F17" s="30" t="s">
        <v>51</v>
      </c>
      <c r="G17" s="21"/>
      <c r="H17" s="22" t="s">
        <v>22</v>
      </c>
      <c r="J17" s="3"/>
      <c r="K17" s="4"/>
      <c r="L17" s="4"/>
      <c r="M17" s="4"/>
      <c r="N17" s="5"/>
      <c r="O17" s="3"/>
      <c r="P17" s="5"/>
      <c r="Q17" s="5"/>
      <c r="R17" s="5"/>
      <c r="S17" s="3"/>
      <c r="T17" s="3"/>
    </row>
    <row r="18" customFormat="1" ht="287.75" customHeight="1" spans="1:20">
      <c r="A18" s="12">
        <v>46059</v>
      </c>
      <c r="B18" s="13" t="s">
        <v>52</v>
      </c>
      <c r="C18" s="14"/>
      <c r="D18" s="14">
        <v>76600</v>
      </c>
      <c r="E18" s="19">
        <f t="shared" si="0"/>
        <v>1404583</v>
      </c>
      <c r="F18" s="28" t="s">
        <v>53</v>
      </c>
      <c r="G18" s="21"/>
      <c r="H18" s="22" t="s">
        <v>27</v>
      </c>
      <c r="J18" s="3"/>
      <c r="K18" s="4"/>
      <c r="L18" s="4"/>
      <c r="M18" s="4"/>
      <c r="N18" s="5"/>
      <c r="O18" s="3"/>
      <c r="P18" s="5"/>
      <c r="Q18" s="5"/>
      <c r="R18" s="5"/>
      <c r="S18" s="3"/>
      <c r="T18" s="3"/>
    </row>
    <row r="19" customFormat="1" ht="100.95" customHeight="1" spans="1:20">
      <c r="A19" s="12">
        <v>46059</v>
      </c>
      <c r="B19" s="13" t="s">
        <v>23</v>
      </c>
      <c r="C19" s="14"/>
      <c r="D19" s="14">
        <v>149020</v>
      </c>
      <c r="E19" s="19">
        <f t="shared" si="0"/>
        <v>1255563</v>
      </c>
      <c r="F19" s="30" t="s">
        <v>54</v>
      </c>
      <c r="G19" s="21"/>
      <c r="H19" s="22" t="s">
        <v>22</v>
      </c>
      <c r="J19" s="3"/>
      <c r="K19" s="4"/>
      <c r="L19" s="4"/>
      <c r="M19" s="4"/>
      <c r="N19" s="5"/>
      <c r="O19" s="3"/>
      <c r="P19" s="5"/>
      <c r="Q19" s="5"/>
      <c r="R19" s="5"/>
      <c r="S19" s="3"/>
      <c r="T19" s="3"/>
    </row>
    <row r="20" customFormat="1" ht="319.5" customHeight="1" spans="1:20">
      <c r="A20" s="12">
        <v>46059</v>
      </c>
      <c r="B20" s="13" t="s">
        <v>55</v>
      </c>
      <c r="C20" s="14"/>
      <c r="D20" s="14">
        <v>48000</v>
      </c>
      <c r="E20" s="19">
        <f t="shared" si="0"/>
        <v>1207563</v>
      </c>
      <c r="F20" s="30" t="s">
        <v>56</v>
      </c>
      <c r="G20" s="21"/>
      <c r="H20" s="22" t="s">
        <v>22</v>
      </c>
      <c r="J20" s="3"/>
      <c r="K20" s="4"/>
      <c r="L20" s="4"/>
      <c r="M20" s="4"/>
      <c r="N20" s="5"/>
      <c r="O20" s="3"/>
      <c r="P20" s="5"/>
      <c r="Q20" s="5"/>
      <c r="R20" s="5"/>
      <c r="S20" s="3"/>
      <c r="T20" s="3"/>
    </row>
    <row r="21" customFormat="1" ht="229.55" customHeight="1" spans="1:20">
      <c r="A21" s="12">
        <v>46059</v>
      </c>
      <c r="B21" s="13" t="s">
        <v>57</v>
      </c>
      <c r="C21" s="14"/>
      <c r="D21" s="14">
        <v>108000</v>
      </c>
      <c r="E21" s="19">
        <f t="shared" si="0"/>
        <v>1099563</v>
      </c>
      <c r="F21" s="28" t="s">
        <v>58</v>
      </c>
      <c r="G21" s="21"/>
      <c r="H21" s="22" t="s">
        <v>27</v>
      </c>
      <c r="J21" s="3"/>
      <c r="K21" s="4"/>
      <c r="L21" s="4"/>
      <c r="M21" s="4"/>
      <c r="N21" s="5"/>
      <c r="O21" s="3"/>
      <c r="P21" s="5"/>
      <c r="Q21" s="5"/>
      <c r="R21" s="5"/>
      <c r="S21" s="3"/>
      <c r="T21" s="3"/>
    </row>
    <row r="22" customFormat="1" ht="260.1" customHeight="1" spans="1:20">
      <c r="A22" s="12">
        <v>46059</v>
      </c>
      <c r="B22" s="13" t="s">
        <v>59</v>
      </c>
      <c r="C22" s="14"/>
      <c r="D22" s="14">
        <v>263000</v>
      </c>
      <c r="E22" s="19">
        <f t="shared" si="0"/>
        <v>836563</v>
      </c>
      <c r="F22" s="28" t="s">
        <v>60</v>
      </c>
      <c r="G22" s="21"/>
      <c r="H22" s="22" t="s">
        <v>27</v>
      </c>
      <c r="J22" s="3"/>
      <c r="K22" s="4"/>
      <c r="L22" s="4"/>
      <c r="M22" s="4"/>
      <c r="N22" s="5"/>
      <c r="O22" s="3"/>
      <c r="P22" s="5"/>
      <c r="Q22" s="5"/>
      <c r="R22" s="5"/>
      <c r="S22" s="3"/>
      <c r="T22" s="3"/>
    </row>
    <row r="23" customFormat="1" ht="233.15" customHeight="1" spans="1:20">
      <c r="A23" s="12">
        <v>46059</v>
      </c>
      <c r="B23" s="13" t="s">
        <v>61</v>
      </c>
      <c r="C23" s="14"/>
      <c r="D23" s="14">
        <v>252500</v>
      </c>
      <c r="E23" s="19">
        <f t="shared" si="0"/>
        <v>584063</v>
      </c>
      <c r="F23" s="32" t="s">
        <v>62</v>
      </c>
      <c r="G23" s="21"/>
      <c r="H23" s="22" t="s">
        <v>63</v>
      </c>
      <c r="I23" s="42"/>
      <c r="J23" s="45"/>
      <c r="K23" s="46"/>
      <c r="L23" s="46"/>
      <c r="M23" s="46"/>
      <c r="N23" s="53"/>
      <c r="O23" s="53"/>
      <c r="P23" s="53"/>
      <c r="Q23" s="53"/>
      <c r="R23" s="53"/>
      <c r="S23" s="57"/>
      <c r="T23" s="58"/>
    </row>
    <row r="24" customFormat="1" ht="409.5" customHeight="1" spans="1:20">
      <c r="A24" s="12">
        <v>46059</v>
      </c>
      <c r="B24" s="13" t="s">
        <v>52</v>
      </c>
      <c r="C24" s="14">
        <v>76600</v>
      </c>
      <c r="D24" s="14"/>
      <c r="E24" s="19">
        <f t="shared" ref="E24:E60" si="1">E23+C24-D24</f>
        <v>660663</v>
      </c>
      <c r="F24" s="33" t="s">
        <v>64</v>
      </c>
      <c r="G24" s="21"/>
      <c r="H24" s="22" t="s">
        <v>32</v>
      </c>
      <c r="J24" s="3"/>
      <c r="K24" s="4"/>
      <c r="L24" s="4"/>
      <c r="M24" s="4"/>
      <c r="N24" s="5"/>
      <c r="O24" s="3"/>
      <c r="P24" s="5"/>
      <c r="Q24" s="5"/>
      <c r="R24" s="5"/>
      <c r="S24" s="3"/>
      <c r="T24" s="3"/>
    </row>
    <row r="25" customFormat="1" ht="244.85" customHeight="1" spans="1:20">
      <c r="A25" s="12">
        <v>46060</v>
      </c>
      <c r="B25" s="13" t="s">
        <v>65</v>
      </c>
      <c r="C25" s="14"/>
      <c r="D25" s="14">
        <v>58000</v>
      </c>
      <c r="E25" s="19">
        <f t="shared" si="1"/>
        <v>602663</v>
      </c>
      <c r="F25" s="28" t="s">
        <v>66</v>
      </c>
      <c r="G25" s="21"/>
      <c r="H25" s="22" t="s">
        <v>27</v>
      </c>
      <c r="J25" s="3"/>
      <c r="K25" s="4"/>
      <c r="L25" s="4"/>
      <c r="M25" s="4"/>
      <c r="N25" s="5"/>
      <c r="O25" s="3"/>
      <c r="P25" s="5"/>
      <c r="Q25" s="5"/>
      <c r="R25" s="5"/>
      <c r="S25" s="3"/>
      <c r="T25" s="3"/>
    </row>
    <row r="26" customFormat="1" ht="263.5" customHeight="1" spans="1:20">
      <c r="A26" s="12">
        <v>46060</v>
      </c>
      <c r="B26" s="13" t="s">
        <v>67</v>
      </c>
      <c r="C26" s="14"/>
      <c r="D26" s="14">
        <v>12500</v>
      </c>
      <c r="E26" s="19">
        <f t="shared" si="1"/>
        <v>590163</v>
      </c>
      <c r="F26" s="28" t="s">
        <v>68</v>
      </c>
      <c r="G26" s="21"/>
      <c r="H26" s="22" t="s">
        <v>27</v>
      </c>
      <c r="J26" s="3"/>
      <c r="K26" s="4"/>
      <c r="L26" s="4"/>
      <c r="M26" s="4"/>
      <c r="N26" s="5"/>
      <c r="O26" s="3"/>
      <c r="P26" s="5"/>
      <c r="Q26" s="5"/>
      <c r="R26" s="5"/>
      <c r="S26" s="3"/>
      <c r="T26" s="3"/>
    </row>
    <row r="27" customFormat="1" ht="238.85" customHeight="1" spans="1:20">
      <c r="A27" s="12">
        <v>46060</v>
      </c>
      <c r="B27" s="13" t="s">
        <v>69</v>
      </c>
      <c r="C27" s="14"/>
      <c r="D27" s="14">
        <v>42500</v>
      </c>
      <c r="E27" s="19">
        <f t="shared" si="1"/>
        <v>547663</v>
      </c>
      <c r="F27" s="28" t="s">
        <v>70</v>
      </c>
      <c r="G27" s="21"/>
      <c r="H27" s="22" t="s">
        <v>27</v>
      </c>
      <c r="I27" s="47"/>
      <c r="J27" s="45"/>
      <c r="K27" s="46"/>
      <c r="L27" s="46"/>
      <c r="M27" s="46"/>
      <c r="N27" s="53"/>
      <c r="O27" s="53"/>
      <c r="P27" s="53"/>
      <c r="Q27" s="53"/>
      <c r="R27" s="53"/>
      <c r="S27" s="57"/>
      <c r="T27" s="58"/>
    </row>
    <row r="28" customFormat="1" ht="409.5" customHeight="1" spans="1:20">
      <c r="A28" s="12">
        <v>46061</v>
      </c>
      <c r="B28" s="13" t="s">
        <v>28</v>
      </c>
      <c r="C28" s="14"/>
      <c r="D28" s="14">
        <v>167500</v>
      </c>
      <c r="E28" s="19">
        <f t="shared" si="1"/>
        <v>380163</v>
      </c>
      <c r="F28" s="30" t="s">
        <v>71</v>
      </c>
      <c r="G28" s="21"/>
      <c r="H28" s="22" t="s">
        <v>22</v>
      </c>
      <c r="I28" s="47"/>
      <c r="J28" s="45"/>
      <c r="K28" s="46"/>
      <c r="L28" s="46"/>
      <c r="M28" s="46"/>
      <c r="N28" s="53"/>
      <c r="O28" s="53"/>
      <c r="P28" s="53"/>
      <c r="Q28" s="53"/>
      <c r="R28" s="53"/>
      <c r="S28" s="57"/>
      <c r="T28" s="58"/>
    </row>
    <row r="29" customFormat="1" ht="409.5" customHeight="1" spans="1:20">
      <c r="A29" s="12">
        <v>46063</v>
      </c>
      <c r="B29" s="13" t="s">
        <v>23</v>
      </c>
      <c r="C29" s="14"/>
      <c r="D29" s="14">
        <v>149020</v>
      </c>
      <c r="E29" s="19">
        <f t="shared" si="1"/>
        <v>231143</v>
      </c>
      <c r="F29" s="30" t="s">
        <v>72</v>
      </c>
      <c r="G29" s="21"/>
      <c r="H29" s="22" t="s">
        <v>22</v>
      </c>
      <c r="J29" s="3"/>
      <c r="K29" s="4"/>
      <c r="L29" s="4"/>
      <c r="M29" s="4"/>
      <c r="N29" s="5"/>
      <c r="O29" s="3"/>
      <c r="P29" s="5"/>
      <c r="Q29" s="5"/>
      <c r="R29" s="5"/>
      <c r="S29" s="3"/>
      <c r="T29" s="3"/>
    </row>
    <row r="30" customFormat="1" ht="112" customHeight="1" spans="1:20">
      <c r="A30" s="12">
        <v>46063</v>
      </c>
      <c r="B30" s="13" t="s">
        <v>23</v>
      </c>
      <c r="C30" s="14"/>
      <c r="D30" s="14">
        <v>149020</v>
      </c>
      <c r="E30" s="19">
        <f t="shared" si="1"/>
        <v>82123</v>
      </c>
      <c r="F30" s="30" t="s">
        <v>73</v>
      </c>
      <c r="G30" s="21"/>
      <c r="H30" s="22" t="s">
        <v>22</v>
      </c>
      <c r="J30" s="3"/>
      <c r="K30" s="4"/>
      <c r="L30" s="4"/>
      <c r="M30" s="4"/>
      <c r="N30" s="5"/>
      <c r="O30" s="3"/>
      <c r="P30" s="5"/>
      <c r="Q30" s="5"/>
      <c r="R30" s="5"/>
      <c r="S30" s="3"/>
      <c r="T30" s="3"/>
    </row>
    <row r="31" customFormat="1" ht="203.65" customHeight="1" spans="1:20">
      <c r="A31" s="12">
        <v>46063</v>
      </c>
      <c r="B31" s="13" t="s">
        <v>41</v>
      </c>
      <c r="C31" s="14"/>
      <c r="D31" s="14">
        <v>70000</v>
      </c>
      <c r="E31" s="19">
        <f t="shared" si="1"/>
        <v>12123</v>
      </c>
      <c r="F31" s="28" t="s">
        <v>74</v>
      </c>
      <c r="G31" s="21"/>
      <c r="H31" s="22" t="s">
        <v>27</v>
      </c>
      <c r="J31" s="3"/>
      <c r="K31" s="4"/>
      <c r="L31" s="4"/>
      <c r="M31" s="4"/>
      <c r="N31" s="5"/>
      <c r="O31" s="3"/>
      <c r="P31" s="5"/>
      <c r="Q31" s="5"/>
      <c r="R31" s="5"/>
      <c r="S31" s="3"/>
      <c r="T31" s="3"/>
    </row>
    <row r="32" customFormat="1" ht="15.75" customHeight="1" spans="1:20">
      <c r="A32" s="12"/>
      <c r="B32" s="13"/>
      <c r="C32" s="14"/>
      <c r="D32" s="14"/>
      <c r="E32" s="19">
        <f t="shared" si="1"/>
        <v>12123</v>
      </c>
      <c r="F32" s="31"/>
      <c r="G32" s="34"/>
      <c r="H32" s="22"/>
      <c r="J32" s="3"/>
      <c r="K32" s="4"/>
      <c r="L32" s="4"/>
      <c r="M32" s="4"/>
      <c r="N32" s="5"/>
      <c r="O32" s="3"/>
      <c r="P32" s="5"/>
      <c r="Q32" s="5"/>
      <c r="R32" s="5"/>
      <c r="S32" s="3"/>
      <c r="T32" s="3"/>
    </row>
    <row r="33" customFormat="1" ht="15.75" customHeight="1" spans="1:20">
      <c r="A33" s="12"/>
      <c r="B33" s="13"/>
      <c r="C33" s="14"/>
      <c r="D33" s="14"/>
      <c r="E33" s="19">
        <f t="shared" si="1"/>
        <v>12123</v>
      </c>
      <c r="F33" s="31"/>
      <c r="G33" s="34"/>
      <c r="H33" s="22"/>
      <c r="J33" s="3"/>
      <c r="K33" s="4"/>
      <c r="L33" s="4"/>
      <c r="M33" s="4"/>
      <c r="N33" s="5"/>
      <c r="O33" s="3"/>
      <c r="P33" s="5"/>
      <c r="Q33" s="5"/>
      <c r="R33" s="5"/>
      <c r="S33" s="3"/>
      <c r="T33" s="3"/>
    </row>
    <row r="34" customFormat="1" ht="15.75" customHeight="1" spans="1:20">
      <c r="A34" s="12"/>
      <c r="B34" s="13"/>
      <c r="C34" s="14"/>
      <c r="D34" s="14"/>
      <c r="E34" s="19">
        <f t="shared" si="1"/>
        <v>12123</v>
      </c>
      <c r="F34" s="31"/>
      <c r="G34" s="34"/>
      <c r="H34" s="22"/>
      <c r="J34" s="3"/>
      <c r="K34" s="4"/>
      <c r="L34" s="4"/>
      <c r="M34" s="4"/>
      <c r="N34" s="5"/>
      <c r="O34" s="3"/>
      <c r="P34" s="5"/>
      <c r="Q34" s="5"/>
      <c r="R34" s="5"/>
      <c r="S34" s="3"/>
      <c r="T34" s="3"/>
    </row>
    <row r="35" customFormat="1" ht="15.75" customHeight="1" spans="1:20">
      <c r="A35" s="12"/>
      <c r="B35" s="13"/>
      <c r="C35" s="14"/>
      <c r="D35" s="14"/>
      <c r="E35" s="19">
        <f t="shared" si="1"/>
        <v>12123</v>
      </c>
      <c r="F35" s="31"/>
      <c r="G35" s="34"/>
      <c r="H35" s="22"/>
      <c r="J35" s="3"/>
      <c r="K35" s="4"/>
      <c r="L35" s="4"/>
      <c r="M35" s="4"/>
      <c r="N35" s="5"/>
      <c r="O35" s="3"/>
      <c r="P35" s="5"/>
      <c r="Q35" s="5"/>
      <c r="R35" s="5"/>
      <c r="S35" s="3"/>
      <c r="T35" s="3"/>
    </row>
    <row r="36" customFormat="1" ht="15.75" customHeight="1" spans="1:20">
      <c r="A36" s="12"/>
      <c r="B36" s="13"/>
      <c r="C36" s="14"/>
      <c r="D36" s="14"/>
      <c r="E36" s="19">
        <f t="shared" si="1"/>
        <v>12123</v>
      </c>
      <c r="F36" s="31"/>
      <c r="G36" s="34"/>
      <c r="H36" s="22"/>
      <c r="J36" s="3"/>
      <c r="K36" s="4"/>
      <c r="L36" s="4"/>
      <c r="M36" s="4"/>
      <c r="N36" s="5"/>
      <c r="O36" s="3"/>
      <c r="P36" s="5"/>
      <c r="Q36" s="5"/>
      <c r="R36" s="5"/>
      <c r="S36" s="3"/>
      <c r="T36" s="3"/>
    </row>
    <row r="37" customFormat="1" ht="15.75" customHeight="1" spans="1:20">
      <c r="A37" s="12"/>
      <c r="B37" s="13"/>
      <c r="C37" s="14"/>
      <c r="D37" s="14"/>
      <c r="E37" s="19">
        <f t="shared" si="1"/>
        <v>12123</v>
      </c>
      <c r="F37" s="31"/>
      <c r="G37" s="34"/>
      <c r="H37" s="22"/>
      <c r="J37" s="3"/>
      <c r="K37" s="4"/>
      <c r="L37" s="4"/>
      <c r="M37" s="4"/>
      <c r="N37" s="5"/>
      <c r="O37" s="3"/>
      <c r="P37" s="5"/>
      <c r="Q37" s="5"/>
      <c r="R37" s="5"/>
      <c r="S37" s="3"/>
      <c r="T37" s="3"/>
    </row>
    <row r="38" customFormat="1" ht="15.75" customHeight="1" spans="1:20">
      <c r="A38" s="12"/>
      <c r="B38" s="13"/>
      <c r="C38" s="14"/>
      <c r="D38" s="14"/>
      <c r="E38" s="19">
        <f t="shared" si="1"/>
        <v>12123</v>
      </c>
      <c r="F38" s="31"/>
      <c r="G38" s="34"/>
      <c r="H38" s="22"/>
      <c r="J38" s="3"/>
      <c r="K38" s="4"/>
      <c r="L38" s="4"/>
      <c r="M38" s="4"/>
      <c r="N38" s="5"/>
      <c r="O38" s="3"/>
      <c r="P38" s="5"/>
      <c r="Q38" s="5"/>
      <c r="R38" s="5"/>
      <c r="S38" s="3"/>
      <c r="T38" s="3"/>
    </row>
    <row r="39" customFormat="1" ht="15.75" customHeight="1" spans="1:20">
      <c r="A39" s="12"/>
      <c r="B39" s="13"/>
      <c r="C39" s="14"/>
      <c r="D39" s="14"/>
      <c r="E39" s="19">
        <f t="shared" si="1"/>
        <v>12123</v>
      </c>
      <c r="F39" s="31"/>
      <c r="G39" s="34"/>
      <c r="H39" s="22"/>
      <c r="J39" s="3"/>
      <c r="K39" s="4"/>
      <c r="L39" s="4"/>
      <c r="M39" s="4"/>
      <c r="N39" s="5"/>
      <c r="O39" s="3"/>
      <c r="P39" s="5"/>
      <c r="Q39" s="5"/>
      <c r="R39" s="5"/>
      <c r="S39" s="3"/>
      <c r="T39" s="3"/>
    </row>
    <row r="40" customFormat="1" ht="15.75" customHeight="1" spans="1:20">
      <c r="A40" s="12"/>
      <c r="B40" s="13"/>
      <c r="C40" s="14"/>
      <c r="D40" s="14"/>
      <c r="E40" s="19">
        <f t="shared" si="1"/>
        <v>12123</v>
      </c>
      <c r="F40" s="31"/>
      <c r="G40" s="34"/>
      <c r="H40" s="22"/>
      <c r="J40" s="3"/>
      <c r="K40" s="4"/>
      <c r="L40" s="4"/>
      <c r="M40" s="4"/>
      <c r="N40" s="5"/>
      <c r="O40" s="3"/>
      <c r="P40" s="5"/>
      <c r="Q40" s="5"/>
      <c r="R40" s="5"/>
      <c r="S40" s="3"/>
      <c r="T40" s="3"/>
    </row>
    <row r="41" customFormat="1" ht="15.75" customHeight="1" spans="1:20">
      <c r="A41" s="12"/>
      <c r="B41" s="13"/>
      <c r="C41" s="14"/>
      <c r="D41" s="14"/>
      <c r="E41" s="19">
        <f t="shared" si="1"/>
        <v>12123</v>
      </c>
      <c r="F41" s="31"/>
      <c r="G41" s="34"/>
      <c r="H41" s="22"/>
      <c r="J41" s="3"/>
      <c r="K41" s="4"/>
      <c r="L41" s="4"/>
      <c r="M41" s="4"/>
      <c r="N41" s="5"/>
      <c r="O41" s="3"/>
      <c r="P41" s="5"/>
      <c r="Q41" s="5"/>
      <c r="R41" s="5"/>
      <c r="S41" s="3"/>
      <c r="T41" s="3"/>
    </row>
    <row r="42" customFormat="1" ht="15.75" customHeight="1" spans="1:20">
      <c r="A42" s="12"/>
      <c r="B42" s="13"/>
      <c r="C42" s="14"/>
      <c r="D42" s="14"/>
      <c r="E42" s="19">
        <f t="shared" si="1"/>
        <v>12123</v>
      </c>
      <c r="F42" s="31"/>
      <c r="G42" s="34"/>
      <c r="H42" s="22"/>
      <c r="J42" s="3"/>
      <c r="K42" s="4"/>
      <c r="L42" s="4"/>
      <c r="M42" s="4"/>
      <c r="N42" s="5"/>
      <c r="O42" s="3"/>
      <c r="P42" s="5"/>
      <c r="Q42" s="5"/>
      <c r="R42" s="5"/>
      <c r="S42" s="3"/>
      <c r="T42" s="3"/>
    </row>
    <row r="43" customFormat="1" ht="15.75" customHeight="1" spans="1:20">
      <c r="A43" s="12"/>
      <c r="B43" s="13"/>
      <c r="C43" s="14"/>
      <c r="D43" s="14"/>
      <c r="E43" s="19">
        <f t="shared" si="1"/>
        <v>12123</v>
      </c>
      <c r="F43" s="31"/>
      <c r="G43" s="34"/>
      <c r="H43" s="22"/>
      <c r="J43" s="3"/>
      <c r="K43" s="4"/>
      <c r="L43" s="4"/>
      <c r="M43" s="4"/>
      <c r="N43" s="5"/>
      <c r="O43" s="3"/>
      <c r="P43" s="5"/>
      <c r="Q43" s="5"/>
      <c r="R43" s="5"/>
      <c r="S43" s="3"/>
      <c r="T43" s="3"/>
    </row>
    <row r="44" customFormat="1" ht="15.75" customHeight="1" spans="1:20">
      <c r="A44" s="12"/>
      <c r="B44" s="13"/>
      <c r="C44" s="14"/>
      <c r="D44" s="14"/>
      <c r="E44" s="19">
        <f t="shared" si="1"/>
        <v>12123</v>
      </c>
      <c r="F44" s="31"/>
      <c r="G44" s="34"/>
      <c r="H44" s="22"/>
      <c r="J44" s="3"/>
      <c r="K44" s="4"/>
      <c r="L44" s="4"/>
      <c r="M44" s="4"/>
      <c r="N44" s="5"/>
      <c r="O44" s="3"/>
      <c r="P44" s="5"/>
      <c r="Q44" s="5"/>
      <c r="R44" s="5"/>
      <c r="S44" s="3"/>
      <c r="T44" s="3"/>
    </row>
    <row r="45" customFormat="1" ht="15.75" customHeight="1" spans="1:20">
      <c r="A45" s="12"/>
      <c r="B45" s="13"/>
      <c r="C45" s="14"/>
      <c r="D45" s="14"/>
      <c r="E45" s="19">
        <f t="shared" si="1"/>
        <v>12123</v>
      </c>
      <c r="F45" s="31"/>
      <c r="G45" s="34"/>
      <c r="H45" s="22"/>
      <c r="J45" s="3"/>
      <c r="K45" s="4"/>
      <c r="L45" s="4"/>
      <c r="M45" s="4"/>
      <c r="N45" s="5"/>
      <c r="O45" s="3"/>
      <c r="P45" s="5"/>
      <c r="Q45" s="5"/>
      <c r="R45" s="5"/>
      <c r="S45" s="3"/>
      <c r="T45" s="3"/>
    </row>
    <row r="46" customFormat="1" ht="15.75" customHeight="1" spans="1:20">
      <c r="A46" s="12"/>
      <c r="B46" s="13"/>
      <c r="C46" s="14"/>
      <c r="D46" s="14"/>
      <c r="E46" s="19">
        <f t="shared" si="1"/>
        <v>12123</v>
      </c>
      <c r="F46" s="31"/>
      <c r="G46" s="34"/>
      <c r="H46" s="22"/>
      <c r="J46" s="3"/>
      <c r="K46" s="4"/>
      <c r="L46" s="4"/>
      <c r="M46" s="4"/>
      <c r="N46" s="5"/>
      <c r="O46" s="3"/>
      <c r="P46" s="5"/>
      <c r="Q46" s="5"/>
      <c r="R46" s="5"/>
      <c r="S46" s="3"/>
      <c r="T46" s="3"/>
    </row>
    <row r="47" customFormat="1" ht="15.75" customHeight="1" spans="1:20">
      <c r="A47" s="12"/>
      <c r="B47" s="13"/>
      <c r="C47" s="14"/>
      <c r="D47" s="14"/>
      <c r="E47" s="19">
        <f t="shared" si="1"/>
        <v>12123</v>
      </c>
      <c r="F47" s="31"/>
      <c r="G47" s="34"/>
      <c r="H47" s="22"/>
      <c r="J47" s="3"/>
      <c r="K47" s="4"/>
      <c r="L47" s="4"/>
      <c r="M47" s="4"/>
      <c r="N47" s="5"/>
      <c r="O47" s="3"/>
      <c r="P47" s="5"/>
      <c r="Q47" s="5"/>
      <c r="R47" s="5"/>
      <c r="S47" s="3"/>
      <c r="T47" s="3"/>
    </row>
    <row r="48" customFormat="1" ht="15.75" customHeight="1" spans="1:20">
      <c r="A48" s="12"/>
      <c r="B48" s="13"/>
      <c r="C48" s="14"/>
      <c r="D48" s="14"/>
      <c r="E48" s="19">
        <f t="shared" si="1"/>
        <v>12123</v>
      </c>
      <c r="F48" s="31"/>
      <c r="G48" s="34"/>
      <c r="H48" s="22"/>
      <c r="J48" s="3"/>
      <c r="K48" s="4"/>
      <c r="L48" s="4"/>
      <c r="M48" s="4"/>
      <c r="N48" s="5"/>
      <c r="O48" s="3"/>
      <c r="P48" s="5"/>
      <c r="Q48" s="5"/>
      <c r="R48" s="5"/>
      <c r="S48" s="3"/>
      <c r="T48" s="3"/>
    </row>
    <row r="49" customFormat="1" ht="15.75" customHeight="1" spans="1:20">
      <c r="A49" s="12"/>
      <c r="B49" s="13"/>
      <c r="C49" s="14"/>
      <c r="D49" s="14"/>
      <c r="E49" s="19">
        <f t="shared" si="1"/>
        <v>12123</v>
      </c>
      <c r="F49" s="31"/>
      <c r="G49" s="34"/>
      <c r="H49" s="22"/>
      <c r="J49" s="3"/>
      <c r="K49" s="4"/>
      <c r="L49" s="4"/>
      <c r="M49" s="4"/>
      <c r="N49" s="5"/>
      <c r="O49" s="3"/>
      <c r="P49" s="5"/>
      <c r="Q49" s="5"/>
      <c r="R49" s="5"/>
      <c r="S49" s="3"/>
      <c r="T49" s="3"/>
    </row>
    <row r="50" customFormat="1" ht="15.75" customHeight="1" spans="1:20">
      <c r="A50" s="12"/>
      <c r="B50" s="13"/>
      <c r="C50" s="14"/>
      <c r="D50" s="14"/>
      <c r="E50" s="19">
        <f t="shared" si="1"/>
        <v>12123</v>
      </c>
      <c r="F50" s="31"/>
      <c r="G50" s="34"/>
      <c r="H50" s="22"/>
      <c r="J50" s="3"/>
      <c r="K50" s="4"/>
      <c r="L50" s="4"/>
      <c r="M50" s="4"/>
      <c r="N50" s="5"/>
      <c r="O50" s="3"/>
      <c r="P50" s="5"/>
      <c r="Q50" s="5"/>
      <c r="R50" s="5"/>
      <c r="S50" s="3"/>
      <c r="T50" s="3"/>
    </row>
    <row r="51" customFormat="1" ht="15.75" customHeight="1" spans="1:20">
      <c r="A51" s="12"/>
      <c r="B51" s="13"/>
      <c r="C51" s="14"/>
      <c r="D51" s="14"/>
      <c r="E51" s="19">
        <f t="shared" si="1"/>
        <v>12123</v>
      </c>
      <c r="F51" s="31"/>
      <c r="G51" s="34"/>
      <c r="H51" s="22"/>
      <c r="J51" s="3"/>
      <c r="K51" s="4"/>
      <c r="L51" s="4"/>
      <c r="M51" s="4"/>
      <c r="N51" s="5"/>
      <c r="O51" s="3"/>
      <c r="P51" s="5"/>
      <c r="Q51" s="5"/>
      <c r="R51" s="5"/>
      <c r="S51" s="3"/>
      <c r="T51" s="3"/>
    </row>
    <row r="52" customFormat="1" ht="15.75" customHeight="1" spans="1:20">
      <c r="A52" s="12"/>
      <c r="B52" s="13"/>
      <c r="C52" s="14"/>
      <c r="D52" s="14"/>
      <c r="E52" s="19">
        <f t="shared" si="1"/>
        <v>12123</v>
      </c>
      <c r="F52" s="31"/>
      <c r="G52" s="34"/>
      <c r="H52" s="22"/>
      <c r="J52" s="3"/>
      <c r="K52" s="4"/>
      <c r="L52" s="4"/>
      <c r="M52" s="4"/>
      <c r="N52" s="5"/>
      <c r="O52" s="3"/>
      <c r="P52" s="5"/>
      <c r="Q52" s="5"/>
      <c r="R52" s="5"/>
      <c r="S52" s="3"/>
      <c r="T52" s="3"/>
    </row>
    <row r="53" customFormat="1" ht="15.75" customHeight="1" spans="1:20">
      <c r="A53" s="12"/>
      <c r="B53" s="13"/>
      <c r="C53" s="14"/>
      <c r="D53" s="14"/>
      <c r="E53" s="19">
        <f t="shared" si="1"/>
        <v>12123</v>
      </c>
      <c r="F53" s="31"/>
      <c r="G53" s="34"/>
      <c r="H53" s="22"/>
      <c r="J53" s="3"/>
      <c r="K53" s="4"/>
      <c r="L53" s="4"/>
      <c r="M53" s="4"/>
      <c r="N53" s="5"/>
      <c r="O53" s="3"/>
      <c r="P53" s="5"/>
      <c r="Q53" s="5"/>
      <c r="R53" s="5"/>
      <c r="S53" s="3"/>
      <c r="T53" s="3"/>
    </row>
    <row r="54" customFormat="1" ht="15.75" customHeight="1" spans="1:20">
      <c r="A54" s="12"/>
      <c r="B54" s="13"/>
      <c r="C54" s="14"/>
      <c r="D54" s="14"/>
      <c r="E54" s="19">
        <f t="shared" si="1"/>
        <v>12123</v>
      </c>
      <c r="F54" s="31"/>
      <c r="G54" s="34"/>
      <c r="H54" s="22"/>
      <c r="J54" s="3"/>
      <c r="K54" s="4"/>
      <c r="L54" s="4"/>
      <c r="M54" s="4"/>
      <c r="N54" s="5"/>
      <c r="O54" s="3"/>
      <c r="P54" s="5"/>
      <c r="Q54" s="5"/>
      <c r="R54" s="5"/>
      <c r="S54" s="3"/>
      <c r="T54" s="3"/>
    </row>
    <row r="55" customFormat="1" ht="15.75" customHeight="1" spans="1:20">
      <c r="A55" s="12"/>
      <c r="B55" s="13"/>
      <c r="C55" s="14"/>
      <c r="D55" s="14"/>
      <c r="E55" s="19">
        <f t="shared" si="1"/>
        <v>12123</v>
      </c>
      <c r="F55" s="31"/>
      <c r="G55" s="34"/>
      <c r="H55" s="22"/>
      <c r="J55" s="3"/>
      <c r="K55" s="4"/>
      <c r="L55" s="4"/>
      <c r="M55" s="4"/>
      <c r="N55" s="5"/>
      <c r="O55" s="3"/>
      <c r="P55" s="5"/>
      <c r="Q55" s="5"/>
      <c r="R55" s="5"/>
      <c r="S55" s="3"/>
      <c r="T55" s="3"/>
    </row>
    <row r="56" customFormat="1" ht="15.75" customHeight="1" spans="1:20">
      <c r="A56" s="12"/>
      <c r="B56" s="13"/>
      <c r="C56" s="14"/>
      <c r="D56" s="14"/>
      <c r="E56" s="19">
        <f t="shared" si="1"/>
        <v>12123</v>
      </c>
      <c r="F56" s="31"/>
      <c r="G56" s="34"/>
      <c r="H56" s="22"/>
      <c r="J56" s="3"/>
      <c r="K56" s="4"/>
      <c r="L56" s="4"/>
      <c r="M56" s="4"/>
      <c r="N56" s="5"/>
      <c r="O56" s="3"/>
      <c r="P56" s="5"/>
      <c r="Q56" s="5"/>
      <c r="R56" s="5"/>
      <c r="S56" s="3"/>
      <c r="T56" s="3"/>
    </row>
    <row r="57" customFormat="1" ht="15.75" customHeight="1" spans="1:20">
      <c r="A57" s="12"/>
      <c r="B57" s="13"/>
      <c r="C57" s="14"/>
      <c r="D57" s="14"/>
      <c r="E57" s="19">
        <f t="shared" si="1"/>
        <v>12123</v>
      </c>
      <c r="F57" s="31"/>
      <c r="G57" s="34"/>
      <c r="H57" s="22"/>
      <c r="J57" s="3"/>
      <c r="K57" s="4"/>
      <c r="L57" s="4"/>
      <c r="M57" s="4"/>
      <c r="N57" s="5"/>
      <c r="O57" s="3"/>
      <c r="P57" s="5"/>
      <c r="Q57" s="5"/>
      <c r="R57" s="5"/>
      <c r="S57" s="3"/>
      <c r="T57" s="3"/>
    </row>
    <row r="58" customFormat="1" ht="15.75" customHeight="1" spans="1:20">
      <c r="A58" s="12"/>
      <c r="B58" s="13"/>
      <c r="C58" s="14"/>
      <c r="D58" s="14"/>
      <c r="E58" s="19">
        <f t="shared" si="1"/>
        <v>12123</v>
      </c>
      <c r="F58" s="31"/>
      <c r="G58" s="34"/>
      <c r="H58" s="22"/>
      <c r="J58" s="3"/>
      <c r="K58" s="4"/>
      <c r="L58" s="4"/>
      <c r="M58" s="4"/>
      <c r="N58" s="5"/>
      <c r="O58" s="3"/>
      <c r="P58" s="5"/>
      <c r="Q58" s="5"/>
      <c r="R58" s="5"/>
      <c r="S58" s="3"/>
      <c r="T58" s="3"/>
    </row>
    <row r="59" customFormat="1" ht="15.75" customHeight="1" spans="1:20">
      <c r="A59" s="12"/>
      <c r="B59" s="13"/>
      <c r="C59" s="14"/>
      <c r="D59" s="14"/>
      <c r="E59" s="19">
        <f t="shared" si="1"/>
        <v>12123</v>
      </c>
      <c r="F59" s="31"/>
      <c r="G59" s="34"/>
      <c r="H59" s="22"/>
      <c r="J59" s="3"/>
      <c r="K59" s="4"/>
      <c r="L59" s="4"/>
      <c r="M59" s="4"/>
      <c r="N59" s="5"/>
      <c r="O59" s="3"/>
      <c r="P59" s="5"/>
      <c r="Q59" s="5"/>
      <c r="R59" s="5"/>
      <c r="S59" s="3"/>
      <c r="T59" s="3"/>
    </row>
    <row r="60" customFormat="1" ht="51.2" spans="1:20">
      <c r="A60" s="12"/>
      <c r="B60" s="13"/>
      <c r="C60" s="14"/>
      <c r="D60" s="14"/>
      <c r="E60" s="19">
        <f t="shared" si="1"/>
        <v>12123</v>
      </c>
      <c r="F60" s="35"/>
      <c r="G60" s="34"/>
      <c r="H60" s="22"/>
      <c r="I60" s="42" t="s">
        <v>8</v>
      </c>
      <c r="J60" s="43" t="s">
        <v>75</v>
      </c>
      <c r="K60" s="44">
        <f>SUMIFS(D:D,H:H,"F",A:A,S60,A:A,T60)</f>
        <v>650742</v>
      </c>
      <c r="L60" s="44">
        <f>SUMIFS(D:D,H:H,"B",A:A,S60,A:A,T60)</f>
        <v>252500</v>
      </c>
      <c r="M60" s="44">
        <f>SUMIFS(D:D,H:H,"K",A:A,S60,A:A,T60)</f>
        <v>914080</v>
      </c>
      <c r="N60" s="52">
        <f>SUMIFS(D:D,H:H,"S",A:A,S60,A:A,T60)</f>
        <v>0</v>
      </c>
      <c r="O60" s="52">
        <f>SUMIFS(D:D,H:H,"M",A:A,S60,A:A,T60)-SUMIFS(C:C,H:H,"M",A:A,S60,A:A,T60)</f>
        <v>0</v>
      </c>
      <c r="P60" s="52">
        <f>SUMIFS(C:C,H:H,"T",A:A,S60,A:A,T60)-SUMIFS(D:D,H:H,"T",A:A,S60,A:A,T60)</f>
        <v>76600</v>
      </c>
      <c r="Q60" s="52">
        <f>SUMIFS(C:C,H:H,"I",A:A,S60,A:A,T60)</f>
        <v>0</v>
      </c>
      <c r="R60" s="52" t="s">
        <v>47</v>
      </c>
      <c r="S60" s="22" t="str">
        <f>"&gt;="&amp;DATE(2026,2,1)</f>
        <v>&gt;=46054</v>
      </c>
      <c r="T60" s="56" t="str">
        <f>"&lt;="&amp;DATE(2026,2,31)</f>
        <v>&lt;=46084</v>
      </c>
    </row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</sheetData>
  <mergeCells count="10">
    <mergeCell ref="A1:A2"/>
    <mergeCell ref="B1:B2"/>
    <mergeCell ref="C1:C2"/>
    <mergeCell ref="D1:D2"/>
    <mergeCell ref="E1:E2"/>
    <mergeCell ref="F1:F2"/>
    <mergeCell ref="G1:G2"/>
    <mergeCell ref="G7:G8"/>
    <mergeCell ref="H1:H2"/>
    <mergeCell ref="I1:I2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Petty Cash Andika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2025-01-31T12:20:00Z</dcterms:created>
  <dcterms:modified xsi:type="dcterms:W3CDTF">2026-02-10T14:52:43Z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823CDA7D732D480AB4370EF9750ADA79_13</vt:lpwstr>
  </property>
  <property fmtid="{D5CDD505-2E9C-101B-9397-08002B2CF9AE}" pid="3" name="KSOProductBuildVer">
    <vt:lpwstr>1033-12.1.23155.23155</vt:lpwstr>
  </property>
</Properties>
</file>