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5" activeTab="8"/>
  </bookViews>
  <sheets>
    <sheet name="BUK BUNGA (Groceries)" sheetId="28" r:id="rId1"/>
    <sheet name="WARUNG EKA (Drinks, Etc)" sheetId="10" r:id="rId2"/>
    <sheet name="SEDANA JAYA" sheetId="43" r:id="rId3"/>
    <sheet name="DEWATA COCONUT (Coconut)" sheetId="29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196231DC0504C17953C671349BA9DDD"/>
        <xdr:cNvPicPr>
          <a:picLocks noChangeAspect="1"/>
        </xdr:cNvPicPr>
      </xdr:nvPicPr>
      <xdr:blipFill>
        <a:blip r:embed="rId1"/>
        <a:srcRect l="4262" t="3684" r="13908"/>
        <a:stretch>
          <a:fillRect/>
        </a:stretch>
      </xdr:blipFill>
      <xdr:spPr>
        <a:xfrm rot="16200000">
          <a:off x="4515485" y="-121285"/>
          <a:ext cx="2141855" cy="28848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2"/>
        <a:srcRect l="2787" t="8097" r="989" b="16116"/>
        <a:stretch>
          <a:fillRect/>
        </a:stretch>
      </xdr:blipFill>
      <xdr:spPr>
        <a:xfrm>
          <a:off x="5928360" y="508000"/>
          <a:ext cx="5433060" cy="7651750"/>
        </a:xfrm>
        <a:prstGeom prst="rect">
          <a:avLst/>
        </a:prstGeom>
      </xdr:spPr>
    </xdr:pic>
  </etc:cellImage>
  <etc:cellImage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3"/>
        <a:srcRect l="9504" t="2626" r="11773" b="10824"/>
        <a:stretch>
          <a:fillRect/>
        </a:stretch>
      </xdr:blipFill>
      <xdr:spPr>
        <a:xfrm rot="16200000">
          <a:off x="4736465" y="1337310"/>
          <a:ext cx="1705610" cy="3322320"/>
        </a:xfrm>
        <a:prstGeom prst="rect">
          <a:avLst/>
        </a:prstGeom>
      </xdr:spPr>
    </xdr:pic>
  </etc:cellImage>
  <etc:cellImage>
    <xdr:pic>
      <xdr:nvPicPr>
        <xdr:cNvPr id="5" name="ID_31E0F84576DD46F399967DDE4CE85F35" descr="WhatsApp Image 2025-11-12 at 13.02.34_33219120"/>
        <xdr:cNvPicPr>
          <a:picLocks noChangeAspect="1"/>
        </xdr:cNvPicPr>
      </xdr:nvPicPr>
      <xdr:blipFill>
        <a:blip r:embed="rId4"/>
        <a:srcRect t="8969" r="4154" b="23617"/>
        <a:stretch>
          <a:fillRect/>
        </a:stretch>
      </xdr:blipFill>
      <xdr:spPr>
        <a:xfrm>
          <a:off x="16485870" y="9722485"/>
          <a:ext cx="4465955" cy="5615940"/>
        </a:xfrm>
        <a:prstGeom prst="rect">
          <a:avLst/>
        </a:prstGeom>
      </xdr:spPr>
    </xdr:pic>
  </etc:cellImage>
  <etc:cellImage>
    <xdr:pic>
      <xdr:nvPicPr>
        <xdr:cNvPr id="6" name="ID_4940E8EF2D0E474B9DB0D6EC2FF95E37" descr="WhatsApp Image 2025-11-12 at 13.02.45_2b6225e7"/>
        <xdr:cNvPicPr>
          <a:picLocks noChangeAspect="1"/>
        </xdr:cNvPicPr>
      </xdr:nvPicPr>
      <xdr:blipFill>
        <a:blip r:embed="rId5"/>
        <a:srcRect t="11878" b="19805"/>
        <a:stretch>
          <a:fillRect/>
        </a:stretch>
      </xdr:blipFill>
      <xdr:spPr>
        <a:xfrm>
          <a:off x="16158845" y="14241780"/>
          <a:ext cx="3783330" cy="4602480"/>
        </a:xfrm>
        <a:prstGeom prst="rect">
          <a:avLst/>
        </a:prstGeom>
      </xdr:spPr>
    </xdr:pic>
  </etc:cellImage>
  <etc:cellImage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6"/>
        <a:srcRect t="8100" r="4072" b="7923"/>
        <a:stretch>
          <a:fillRect/>
        </a:stretch>
      </xdr:blipFill>
      <xdr:spPr>
        <a:xfrm rot="16200000">
          <a:off x="5548630" y="15518130"/>
          <a:ext cx="2217420" cy="3458210"/>
        </a:xfrm>
        <a:prstGeom prst="rect">
          <a:avLst/>
        </a:prstGeom>
      </xdr:spPr>
    </xdr:pic>
  </etc:cellImage>
  <etc:cellImage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7"/>
        <a:srcRect l="2604" t="6069" r="3221" b="10801"/>
        <a:stretch>
          <a:fillRect/>
        </a:stretch>
      </xdr:blipFill>
      <xdr:spPr>
        <a:xfrm rot="16200000">
          <a:off x="5521325" y="-411480"/>
          <a:ext cx="2439670" cy="3760470"/>
        </a:xfrm>
        <a:prstGeom prst="rect">
          <a:avLst/>
        </a:prstGeom>
      </xdr:spPr>
    </xdr:pic>
  </etc:cellImage>
  <etc:cellImage>
    <xdr:pic>
      <xdr:nvPicPr>
        <xdr:cNvPr id="8" name="ID_A5FE74A825D841A1A707D466924007E4"/>
        <xdr:cNvPicPr>
          <a:picLocks noChangeAspect="1"/>
        </xdr:cNvPicPr>
      </xdr:nvPicPr>
      <xdr:blipFill>
        <a:blip r:embed="rId8"/>
        <a:srcRect l="21671" t="6934" r="16389" b="1593"/>
        <a:stretch>
          <a:fillRect/>
        </a:stretch>
      </xdr:blipFill>
      <xdr:spPr>
        <a:xfrm rot="16200000">
          <a:off x="4937125" y="31750"/>
          <a:ext cx="1718310" cy="2594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708C1B68FE6A41F79F95EA481DFC7FBE"/>
        <xdr:cNvPicPr>
          <a:picLocks noChangeAspect="1"/>
        </xdr:cNvPicPr>
      </xdr:nvPicPr>
      <xdr:blipFill>
        <a:blip r:embed="rId9"/>
        <a:srcRect l="13236" t="10419" r="3354" b="1933"/>
        <a:stretch>
          <a:fillRect/>
        </a:stretch>
      </xdr:blipFill>
      <xdr:spPr>
        <a:xfrm rot="16200000">
          <a:off x="4896485" y="2842260"/>
          <a:ext cx="1952625" cy="365315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10"/>
        <a:srcRect l="3209" t="14820" b="15157"/>
        <a:stretch>
          <a:fillRect/>
        </a:stretch>
      </xdr:blipFill>
      <xdr:spPr>
        <a:xfrm>
          <a:off x="16469995" y="18700115"/>
          <a:ext cx="4251960" cy="5460365"/>
        </a:xfrm>
        <a:prstGeom prst="rect">
          <a:avLst/>
        </a:prstGeom>
      </xdr:spPr>
    </xdr:pic>
  </etc:cellImage>
  <etc:cellImage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11"/>
        <a:srcRect l="2200" t="15848" r="1650" b="16469"/>
        <a:stretch>
          <a:fillRect/>
        </a:stretch>
      </xdr:blipFill>
      <xdr:spPr>
        <a:xfrm>
          <a:off x="15979775" y="23660100"/>
          <a:ext cx="4314825" cy="5396865"/>
        </a:xfrm>
        <a:prstGeom prst="rect">
          <a:avLst/>
        </a:prstGeom>
      </xdr:spPr>
    </xdr:pic>
  </etc:cellImage>
  <etc:cellImage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12"/>
        <a:srcRect l="2469" t="19804" r="1739" b="12184"/>
        <a:stretch>
          <a:fillRect/>
        </a:stretch>
      </xdr:blipFill>
      <xdr:spPr>
        <a:xfrm>
          <a:off x="16460470" y="29035375"/>
          <a:ext cx="4370070" cy="5535930"/>
        </a:xfrm>
        <a:prstGeom prst="rect">
          <a:avLst/>
        </a:prstGeom>
      </xdr:spPr>
    </xdr:pic>
  </etc:cellImage>
  <etc:cellImage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13"/>
        <a:srcRect l="6453" r="5640" b="2732"/>
        <a:stretch>
          <a:fillRect/>
        </a:stretch>
      </xdr:blipFill>
      <xdr:spPr>
        <a:xfrm rot="16200000">
          <a:off x="4730115" y="4481830"/>
          <a:ext cx="1358900" cy="2651125"/>
        </a:xfrm>
        <a:prstGeom prst="rect">
          <a:avLst/>
        </a:prstGeom>
      </xdr:spPr>
    </xdr:pic>
  </etc:cellImage>
  <etc:cellImage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14"/>
        <a:srcRect l="4545" t="6248" r="6229" b="1546"/>
        <a:stretch>
          <a:fillRect/>
        </a:stretch>
      </xdr:blipFill>
      <xdr:spPr>
        <a:xfrm rot="16200000">
          <a:off x="4711065" y="5641340"/>
          <a:ext cx="1576705" cy="2882900"/>
        </a:xfrm>
        <a:prstGeom prst="rect">
          <a:avLst/>
        </a:prstGeom>
      </xdr:spPr>
    </xdr:pic>
  </etc:cellImage>
  <etc:cellImage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15"/>
        <a:srcRect l="4545" t="7386" r="5724" b="473"/>
        <a:stretch>
          <a:fillRect/>
        </a:stretch>
      </xdr:blipFill>
      <xdr:spPr>
        <a:xfrm rot="16200000">
          <a:off x="4652010" y="7203440"/>
          <a:ext cx="1641475" cy="2987040"/>
        </a:xfrm>
        <a:prstGeom prst="rect">
          <a:avLst/>
        </a:prstGeom>
      </xdr:spPr>
    </xdr:pic>
  </etc:cellImage>
  <etc:cellImage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6"/>
        <a:srcRect t="18946" r="1593" b="5745"/>
        <a:stretch>
          <a:fillRect/>
        </a:stretch>
      </xdr:blipFill>
      <xdr:spPr>
        <a:xfrm>
          <a:off x="3601720" y="347345"/>
          <a:ext cx="4142105" cy="5639435"/>
        </a:xfrm>
        <a:prstGeom prst="rect">
          <a:avLst/>
        </a:prstGeom>
      </xdr:spPr>
    </xdr:pic>
  </etc:cellImage>
  <etc:cellImage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7"/>
        <a:srcRect l="2885" t="2143" r="2144" b="5361"/>
        <a:stretch>
          <a:fillRect/>
        </a:stretch>
      </xdr:blipFill>
      <xdr:spPr>
        <a:xfrm rot="16200000">
          <a:off x="5829300" y="-291465"/>
          <a:ext cx="2007235" cy="3484245"/>
        </a:xfrm>
        <a:prstGeom prst="rect">
          <a:avLst/>
        </a:prstGeom>
      </xdr:spPr>
    </xdr:pic>
  </etc:cellImage>
  <etc:cellImage>
    <xdr:pic>
      <xdr:nvPicPr>
        <xdr:cNvPr id="19" name="ID_36EBB5C6DD034EF6927BCA56C1A8FDD4"/>
        <xdr:cNvPicPr>
          <a:picLocks noChangeAspect="1"/>
        </xdr:cNvPicPr>
      </xdr:nvPicPr>
      <xdr:blipFill>
        <a:blip r:embed="rId18"/>
        <a:srcRect t="7445" b="21729"/>
        <a:stretch>
          <a:fillRect/>
        </a:stretch>
      </xdr:blipFill>
      <xdr:spPr>
        <a:xfrm>
          <a:off x="17247235" y="34025840"/>
          <a:ext cx="4469765" cy="56076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19"/>
        <a:srcRect t="8968" r="1304" b="21787"/>
        <a:stretch>
          <a:fillRect/>
        </a:stretch>
      </xdr:blipFill>
      <xdr:spPr>
        <a:xfrm>
          <a:off x="17999710" y="39308405"/>
          <a:ext cx="4525645" cy="5635625"/>
        </a:xfrm>
        <a:prstGeom prst="rect">
          <a:avLst/>
        </a:prstGeom>
      </xdr:spPr>
    </xdr:pic>
  </etc:cellImage>
  <etc:cellImage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20"/>
        <a:srcRect l="3166" t="11042" r="1527" b="5385"/>
        <a:stretch>
          <a:fillRect/>
        </a:stretch>
      </xdr:blipFill>
      <xdr:spPr>
        <a:xfrm rot="16200000">
          <a:off x="4989830" y="2735580"/>
          <a:ext cx="2050415" cy="3153410"/>
        </a:xfrm>
        <a:prstGeom prst="rect">
          <a:avLst/>
        </a:prstGeom>
      </xdr:spPr>
    </xdr:pic>
  </etc:cellImage>
  <etc:cellImage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21"/>
        <a:srcRect l="4212" b="2614"/>
        <a:stretch>
          <a:fillRect/>
        </a:stretch>
      </xdr:blipFill>
      <xdr:spPr>
        <a:xfrm>
          <a:off x="5088890" y="5069840"/>
          <a:ext cx="4211320" cy="2413000"/>
        </a:xfrm>
        <a:prstGeom prst="rect">
          <a:avLst/>
        </a:prstGeom>
      </xdr:spPr>
    </xdr:pic>
  </etc:cellImage>
  <etc:cellImage>
    <xdr:pic>
      <xdr:nvPicPr>
        <xdr:cNvPr id="23" name="ID_87303FFD868A4A0F9ADDE3B844D2FA2C" descr="WhatsApp Image 2025-11-26 at 12.22.54_5613b168"/>
        <xdr:cNvPicPr>
          <a:picLocks noChangeAspect="1"/>
        </xdr:cNvPicPr>
      </xdr:nvPicPr>
      <xdr:blipFill>
        <a:blip r:embed="rId22"/>
        <a:srcRect l="1593" t="9352" r="2490" b="6896"/>
        <a:stretch>
          <a:fillRect/>
        </a:stretch>
      </xdr:blipFill>
      <xdr:spPr>
        <a:xfrm rot="16200000">
          <a:off x="5625465" y="1811020"/>
          <a:ext cx="2071370" cy="3193415"/>
        </a:xfrm>
        <a:prstGeom prst="rect">
          <a:avLst/>
        </a:prstGeom>
      </xdr:spPr>
    </xdr:pic>
  </etc:cellImage>
  <etc:cellImage>
    <xdr:pic>
      <xdr:nvPicPr>
        <xdr:cNvPr id="24" name="ID_3CCD231198434C568CDB1F675CF49DB5" descr="WhatsApp Image 2025-11-26 at 12.22.30_78b118b7"/>
        <xdr:cNvPicPr>
          <a:picLocks noChangeAspect="1"/>
        </xdr:cNvPicPr>
      </xdr:nvPicPr>
      <xdr:blipFill>
        <a:blip r:embed="rId23"/>
        <a:srcRect l="3874" t="10227" r="1302" b="6155"/>
        <a:stretch>
          <a:fillRect/>
        </a:stretch>
      </xdr:blipFill>
      <xdr:spPr>
        <a:xfrm rot="16200000">
          <a:off x="5087620" y="459105"/>
          <a:ext cx="2050415" cy="3218815"/>
        </a:xfrm>
        <a:prstGeom prst="rect">
          <a:avLst/>
        </a:prstGeom>
      </xdr:spPr>
    </xdr:pic>
  </etc:cellImage>
  <etc:cellImage>
    <xdr:pic>
      <xdr:nvPicPr>
        <xdr:cNvPr id="25" name="ID_84AC018CC767493FAE64AA9DE740FA08" descr="WhatsApp Image 2025-11-26 at 12.22.00_6d95320d"/>
        <xdr:cNvPicPr>
          <a:picLocks noChangeAspect="1"/>
        </xdr:cNvPicPr>
      </xdr:nvPicPr>
      <xdr:blipFill>
        <a:blip r:embed="rId24"/>
        <a:srcRect l="1840" t="13086" r="1145" b="15637"/>
        <a:stretch>
          <a:fillRect/>
        </a:stretch>
      </xdr:blipFill>
      <xdr:spPr>
        <a:xfrm>
          <a:off x="18183860" y="44234735"/>
          <a:ext cx="4442460" cy="5825490"/>
        </a:xfrm>
        <a:prstGeom prst="rect">
          <a:avLst/>
        </a:prstGeom>
      </xdr:spPr>
    </xdr:pic>
  </etc:cellImage>
  <etc:cellImage>
    <xdr:pic>
      <xdr:nvPicPr>
        <xdr:cNvPr id="26" name="ID_1BF4211BA80548EAB766FBF09D3C3697" descr="WhatsApp Image 2025-11-26 at 12.21.18_e5844419"/>
        <xdr:cNvPicPr>
          <a:picLocks noChangeAspect="1"/>
        </xdr:cNvPicPr>
      </xdr:nvPicPr>
      <xdr:blipFill>
        <a:blip r:embed="rId25"/>
        <a:srcRect l="5220" t="3027" r="3009"/>
        <a:stretch>
          <a:fillRect/>
        </a:stretch>
      </xdr:blipFill>
      <xdr:spPr>
        <a:xfrm rot="16200000">
          <a:off x="4956810" y="9020175"/>
          <a:ext cx="1463675" cy="2742565"/>
        </a:xfrm>
        <a:prstGeom prst="rect">
          <a:avLst/>
        </a:prstGeom>
      </xdr:spPr>
    </xdr:pic>
  </etc:cellImage>
  <etc:cellImage>
    <xdr:pic>
      <xdr:nvPicPr>
        <xdr:cNvPr id="27" name="ID_B0DBB56B9F08495F86F327AA16FD7F6E" descr="WhatsApp Image 2025-11-27 at 18.26.43_985679d5"/>
        <xdr:cNvPicPr>
          <a:picLocks noChangeAspect="1"/>
        </xdr:cNvPicPr>
      </xdr:nvPicPr>
      <xdr:blipFill>
        <a:blip r:embed="rId26"/>
        <a:srcRect t="8528" b="3253"/>
        <a:stretch>
          <a:fillRect/>
        </a:stretch>
      </xdr:blipFill>
      <xdr:spPr>
        <a:xfrm rot="16200000">
          <a:off x="4925695" y="2200275"/>
          <a:ext cx="2069465" cy="32486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<sst xmlns="http://schemas.openxmlformats.org/spreadsheetml/2006/main" count="629" uniqueCount="157">
  <si>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</si>
  <si>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</si>
  <si>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</si>
  <si>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</si>
  <si>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</si>
  <si>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</si>
  <si>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</si>
  <si>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</si>
  <si>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</si>
  <si>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</si>
  <si>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</si>
  <si>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</si>
  <si>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</si>
  <si>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</si>
  <si>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</si>
  <si>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</si>
  <si>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</si>
  <si>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</si>
  <si>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</si>
  <si>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</si>
  <si>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</si>
  <si>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</si>
  <si>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</si>
  <si>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</si>
  <si>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</si>
  <si>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</si>
  <si>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</si>
  <si>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</si>
  <si>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</si>
  <si>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</si>
  <si>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</si>
  <si>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</si>
  <si>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</si>
  <si>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</si>
  <si>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</si>
  <si>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</si>
  <si>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</si>
  <si>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</si>
  <si>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</si>
  <si>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</si>
  <si>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</si>
  <si>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</si>
  <si>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</si>
  <si>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</si>
  <si>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</si>
  <si>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</si>
  <si>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</si>
  <si>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</si>
  <si>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</si>
  <si>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</si>
  <si>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</si>
  <si>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</si>
  <si>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</si>
  <si>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</si>
  <si>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</si>
  <si>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</si>
  <si>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</si>
  <si>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</si>
  <si>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</si>
  <si>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</si>
  <si>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</si>
  <si>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</si>
  <si>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</si>
  <si>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</si>
  <si>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</si>
  <si>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SPRITE CAN 330 ML</t>
  </si>
  <si>
    <t>GRAND TOTAL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</si>
  <si>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</si>
  <si>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</si>
  <si>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</si>
  <si>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</si>
  <si>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</si>
  <si>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</si>
  <si>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</si>
  <si>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</si>
  <si>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</si>
  <si>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</si>
  <si>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</si>
  <si>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INV NO.</t>
  </si>
  <si>
    <t>DESCRIPTIONS</t>
  </si>
  <si>
    <t>AMOUNT</t>
  </si>
  <si>
    <t>BILLS</t>
  </si>
  <si>
    <t>COCONUT LOGO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</si>
  <si>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</si>
  <si>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</si>
  <si>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</si>
  <si>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</si>
  <si>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</si>
  <si>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</si>
  <si>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</si>
  <si>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</si>
  <si>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</si>
  <si>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</si>
  <si>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</si>
  <si>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</si>
  <si>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</si>
  <si>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</si>
  <si>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</si>
  <si>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</si>
  <si>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</si>
  <si>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</si>
  <si>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</si>
  <si>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</si>
  <si>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</si>
  <si>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</si>
  <si>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</si>
  <si>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</si>
  <si>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</si>
  <si>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</si>
  <si>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</si>
  <si>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</si>
  <si>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</si>
  <si>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</si>
  <si>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</si>
  <si>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</si>
  <si>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</si>
  <si>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</si>
  <si>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</si>
  <si>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</si>
  <si>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DW/67/088</t>
  </si>
  <si>
    <t>ROKU GIN 700 ML</t>
  </si>
  <si>
    <t>DW/67/237</t>
  </si>
  <si>
    <t>CAMPARI MILANO 750 ML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</si>
  <si>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</si>
  <si>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</si>
  <si>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</si>
  <si>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</si>
  <si>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</si>
  <si>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</si>
  <si>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</si>
  <si>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</si>
  <si>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BL2-10-2232</t>
  </si>
  <si>
    <t>Total</t>
  </si>
  <si>
    <t>PLM-INV4286/025</t>
  </si>
  <si>
    <t>ISOLA BLANCO 750ML</t>
  </si>
  <si>
    <t>PASSION FRUIT</t>
  </si>
  <si>
    <t>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</si>
  <si>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</si>
  <si>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</si>
  <si>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</si>
  <si>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</si>
  <si>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</si>
  <si>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</si>
  <si>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</si>
  <si>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</si>
  <si>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</si>
  <si>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</si>
  <si>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</si>
  <si>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</si>
  <si>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</si>
  <si>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</si>
  <si>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</si>
  <si>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</si>
  <si>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</si>
  <si>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</si>
  <si>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</si>
  <si>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SARI BUAH ANGGUR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</si>
</sst>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9" borderId="15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6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9" fillId="0" borderId="1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0" borderId="18" applyNumberFormat="0" applyAlignment="0" applyProtection="0">
      <alignment vertical="center"/>
    </xf>
    <xf numFmtId="0" fontId="41" fillId="11" borderId="19" applyNumberFormat="0" applyAlignment="0" applyProtection="0">
      <alignment vertical="center"/>
    </xf>
    <xf numFmtId="0" fontId="42" fillId="11" borderId="18" applyNumberFormat="0" applyAlignment="0" applyProtection="0">
      <alignment vertical="center"/>
    </xf>
    <xf numFmtId="0" fontId="43" fillId="12" borderId="20" applyNumberFormat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0" borderId="22" applyNumberFormat="0" applyFill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</cellStyleXfs>
  <cellXfs count="32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5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0" fillId="7" borderId="2" xfId="0" applyNumberFormat="1" applyFill="1" applyBorder="1" applyAlignment="1">
      <alignment horizontal="left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2" fillId="4" borderId="5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5" xfId="0" applyNumberFormat="1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4" xfId="0" applyNumberFormat="1" applyFon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4" xfId="0" applyNumberFormat="1" applyFont="1" applyFill="1" applyBorder="1" applyAlignment="1">
      <alignment horizontal="center" vertical="center"/>
    </xf>
    <xf numFmtId="178" fontId="14" fillId="4" borderId="10" xfId="0" applyNumberFormat="1" applyFont="1" applyFill="1" applyBorder="1" applyAlignment="1">
      <alignment horizontal="left" vertical="center" wrapText="1"/>
    </xf>
    <xf numFmtId="0" fontId="14" fillId="0" borderId="2" xfId="0" applyFont="1" applyBorder="1">
      <alignment vertical="center"/>
    </xf>
    <xf numFmtId="178" fontId="14" fillId="4" borderId="4" xfId="0" applyNumberFormat="1" applyFont="1" applyFill="1" applyBorder="1" applyAlignment="1">
      <alignment horizontal="left" vertical="center" wrapText="1"/>
    </xf>
    <xf numFmtId="178" fontId="14" fillId="4" borderId="11" xfId="0" applyNumberFormat="1" applyFont="1" applyFill="1" applyBorder="1" applyAlignment="1">
      <alignment horizontal="left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79" fontId="15" fillId="4" borderId="3" xfId="0" applyNumberFormat="1" applyFont="1" applyFill="1" applyBorder="1" applyAlignment="1">
      <alignment horizontal="center" vertical="center"/>
    </xf>
    <xf numFmtId="179" fontId="15" fillId="4" borderId="5" xfId="0" applyNumberFormat="1" applyFont="1" applyFill="1" applyBorder="1" applyAlignment="1">
      <alignment horizontal="center" vertical="center"/>
    </xf>
    <xf numFmtId="179" fontId="15" fillId="4" borderId="4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vertical="center"/>
    </xf>
    <xf numFmtId="182" fontId="16" fillId="4" borderId="5" xfId="0" applyNumberFormat="1" applyFont="1" applyFill="1" applyBorder="1" applyAlignment="1">
      <alignment horizontal="center" vertical="center"/>
    </xf>
    <xf numFmtId="179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>
      <alignment vertical="center"/>
    </xf>
    <xf numFmtId="178" fontId="14" fillId="4" borderId="14" xfId="0" applyNumberFormat="1" applyFont="1" applyFill="1" applyBorder="1" applyAlignment="1">
      <alignment horizontal="left" vertical="center" wrapText="1"/>
    </xf>
    <xf numFmtId="179" fontId="14" fillId="4" borderId="2" xfId="0" applyNumberFormat="1" applyFont="1" applyFill="1" applyBorder="1">
      <alignment vertical="center"/>
    </xf>
    <xf numFmtId="180" fontId="14" fillId="4" borderId="2" xfId="0" applyNumberFormat="1" applyFont="1" applyFill="1" applyBorder="1">
      <alignment vertical="center"/>
    </xf>
    <xf numFmtId="178" fontId="14" fillId="4" borderId="2" xfId="0" applyNumberFormat="1" applyFont="1" applyFill="1" applyBorder="1" applyAlignment="1">
      <alignment horizontal="left" vertical="center"/>
    </xf>
    <xf numFmtId="181" fontId="14" fillId="4" borderId="11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5" xfId="0" applyNumberFormat="1" applyFont="1" applyFill="1" applyBorder="1" applyAlignment="1">
      <alignment horizontal="center" vertical="center"/>
    </xf>
    <xf numFmtId="181" fontId="20" fillId="4" borderId="4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181" fontId="24" fillId="8" borderId="5" xfId="0" applyNumberFormat="1" applyFont="1" applyFill="1" applyBorder="1" applyAlignment="1">
      <alignment horizontal="center" vertical="center"/>
    </xf>
    <xf numFmtId="178" fontId="25" fillId="8" borderId="3" xfId="0" applyNumberFormat="1" applyFont="1" applyFill="1" applyBorder="1" applyAlignment="1">
      <alignment horizontal="center" vertical="center"/>
    </xf>
    <xf numFmtId="180" fontId="23" fillId="8" borderId="2" xfId="0" applyNumberFormat="1" applyFont="1" applyFill="1" applyBorder="1">
      <alignment vertical="center"/>
    </xf>
    <xf numFmtId="178" fontId="23" fillId="8" borderId="2" xfId="0" applyNumberFormat="1" applyFont="1" applyFill="1" applyBorder="1" applyAlignment="1">
      <alignment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8" fontId="25" fillId="8" borderId="4" xfId="0" applyNumberFormat="1" applyFont="1" applyFill="1" applyBorder="1" applyAlignment="1">
      <alignment horizontal="center" vertical="center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79" fontId="2" fillId="4" borderId="10" xfId="0" applyNumberFormat="1" applyFont="1" applyFill="1" applyBorder="1">
      <alignment vertical="center"/>
    </xf>
    <xf numFmtId="179" fontId="2" fillId="4" borderId="2" xfId="0" applyNumberFormat="1" applyFont="1" applyFill="1" applyBorder="1" applyAlignment="1">
      <alignment vertical="center"/>
    </xf>
    <xf numFmtId="180" fontId="0" fillId="4" borderId="10" xfId="0" applyNumberFormat="1" applyFill="1" applyBorder="1">
      <alignment vertical="center"/>
    </xf>
    <xf numFmtId="179" fontId="2" fillId="4" borderId="7" xfId="0" applyNumberFormat="1" applyFont="1" applyFill="1" applyBorder="1" applyAlignment="1">
      <alignment vertical="center"/>
    </xf>
    <xf numFmtId="0" fontId="0" fillId="4" borderId="2" xfId="0" applyNumberFormat="1" applyFill="1" applyBorder="1" applyAlignment="1">
      <alignment horizontal="left" vertical="center"/>
    </xf>
    <xf numFmtId="181" fontId="0" fillId="4" borderId="5" xfId="0" applyNumberFormat="1" applyFill="1" applyBorder="1" applyAlignment="1">
      <alignment horizontal="center" vertical="center"/>
    </xf>
    <xf numFmtId="180" fontId="0" fillId="0" borderId="2" xfId="0" applyNumberFormat="1" applyBorder="1">
      <alignment vertical="center"/>
    </xf>
    <xf numFmtId="0" fontId="0" fillId="4" borderId="5" xfId="0" applyNumberFormat="1" applyFill="1" applyBorder="1" applyAlignment="1">
      <alignment horizontal="center" vertical="center"/>
    </xf>
    <xf numFmtId="178" fontId="4" fillId="7" borderId="5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79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178" fontId="3" fillId="0" borderId="2" xfId="0" applyNumberFormat="1" applyFont="1" applyBorder="1" applyAlignment="1">
      <alignment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79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178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28" fillId="4" borderId="2" xfId="0" applyNumberFormat="1" applyFont="1" applyFill="1" applyBorder="1" applyAlignment="1">
      <alignment horizontal="left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28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9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1" fillId="0" borderId="0" xfId="0" applyNumberFormat="1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0" fontId="28" fillId="5" borderId="2" xfId="0" applyFont="1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1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13.png"/><Relationship Id="rId8" Type="http://schemas.openxmlformats.org/officeDocument/2006/relationships/image" Target="media/image12.png"/><Relationship Id="rId7" Type="http://schemas.openxmlformats.org/officeDocument/2006/relationships/image" Target="media/image11.jpeg"/><Relationship Id="rId6" Type="http://schemas.openxmlformats.org/officeDocument/2006/relationships/image" Target="media/image10.jpeg"/><Relationship Id="rId5" Type="http://schemas.openxmlformats.org/officeDocument/2006/relationships/image" Target="media/image9.jpeg"/><Relationship Id="rId4" Type="http://schemas.openxmlformats.org/officeDocument/2006/relationships/image" Target="media/image8.jpeg"/><Relationship Id="rId3" Type="http://schemas.openxmlformats.org/officeDocument/2006/relationships/image" Target="media/image7.jpeg"/><Relationship Id="rId26" Type="http://schemas.openxmlformats.org/officeDocument/2006/relationships/image" Target="media/image30.jpeg"/><Relationship Id="rId25" Type="http://schemas.openxmlformats.org/officeDocument/2006/relationships/image" Target="media/image29.jpeg"/><Relationship Id="rId24" Type="http://schemas.openxmlformats.org/officeDocument/2006/relationships/image" Target="media/image28.jpeg"/><Relationship Id="rId23" Type="http://schemas.openxmlformats.org/officeDocument/2006/relationships/image" Target="media/image27.jpeg"/><Relationship Id="rId22" Type="http://schemas.openxmlformats.org/officeDocument/2006/relationships/image" Target="media/image26.jpeg"/><Relationship Id="rId21" Type="http://schemas.openxmlformats.org/officeDocument/2006/relationships/image" Target="media/image25.jpeg"/><Relationship Id="rId20" Type="http://schemas.openxmlformats.org/officeDocument/2006/relationships/image" Target="media/image24.jpeg"/><Relationship Id="rId2" Type="http://schemas.openxmlformats.org/officeDocument/2006/relationships/image" Target="media/image6.jpeg"/><Relationship Id="rId19" Type="http://schemas.openxmlformats.org/officeDocument/2006/relationships/image" Target="media/image23.jpeg"/><Relationship Id="rId18" Type="http://schemas.openxmlformats.org/officeDocument/2006/relationships/image" Target="media/image22.png"/><Relationship Id="rId17" Type="http://schemas.openxmlformats.org/officeDocument/2006/relationships/image" Target="media/image21.jpeg"/><Relationship Id="rId16" Type="http://schemas.openxmlformats.org/officeDocument/2006/relationships/image" Target="media/image20.jpeg"/><Relationship Id="rId15" Type="http://schemas.openxmlformats.org/officeDocument/2006/relationships/image" Target="media/image19.jpeg"/><Relationship Id="rId14" Type="http://schemas.openxmlformats.org/officeDocument/2006/relationships/image" Target="media/image18.jpeg"/><Relationship Id="rId13" Type="http://schemas.openxmlformats.org/officeDocument/2006/relationships/image" Target="media/image17.jpeg"/><Relationship Id="rId12" Type="http://schemas.openxmlformats.org/officeDocument/2006/relationships/image" Target="media/image16.jpeg"/><Relationship Id="rId11" Type="http://schemas.openxmlformats.org/officeDocument/2006/relationships/image" Target="media/image15.jpeg"/><Relationship Id="rId10" Type="http://schemas.openxmlformats.org/officeDocument/2006/relationships/image" Target="media/image14.jpeg"/><Relationship Id="rId1" Type="http://schemas.openxmlformats.org/officeDocument/2006/relationships/image" Target="media/image5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5271770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56515</xdr:colOff>
      <xdr:row>1</xdr:row>
      <xdr:rowOff>50800</xdr:rowOff>
    </xdr:from>
    <xdr:to>
      <xdr:col>9</xdr:col>
      <xdr:colOff>4300220</xdr:colOff>
      <xdr:row>3</xdr:row>
      <xdr:rowOff>165100</xdr:rowOff>
    </xdr:to>
    <xdr:pic>
      <xdr:nvPicPr>
        <xdr:cNvPr id="9" name="Picture 8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512665" y="482600"/>
          <a:ext cx="4243705" cy="4318000"/>
        </a:xfrm>
        <a:prstGeom prst="rect">
          <a:avLst/>
        </a:prstGeom>
      </xdr:spPr>
    </xdr:pic>
    <xdr:clientData/>
  </xdr:twoCellAnchor>
  <xdr:twoCellAnchor editAs="oneCell">
    <xdr:from>
      <xdr:col>9</xdr:col>
      <xdr:colOff>28575</xdr:colOff>
      <xdr:row>3</xdr:row>
      <xdr:rowOff>30480</xdr:rowOff>
    </xdr:from>
    <xdr:to>
      <xdr:col>9</xdr:col>
      <xdr:colOff>4281170</xdr:colOff>
      <xdr:row>3</xdr:row>
      <xdr:rowOff>4394835</xdr:rowOff>
    </xdr:to>
    <xdr:pic>
      <xdr:nvPicPr>
        <xdr:cNvPr id="2" name="Picture 1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4725" y="4665980"/>
          <a:ext cx="4252595" cy="43643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4471670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221" activePane="bottomLeft" state="frozen"/>
      <selection/>
      <selection pane="bottomLeft" activeCell="H215" sqref="H215"/>
    </sheetView>
  </sheetViews>
  <sheetFormatPr defaultColWidth="9.14285714285714" defaultRowHeight="15" outlineLevelCol="7"/>
  <cols>
    <col min="1" max="1" width="17.5714285714286" style="264" customWidth="1"/>
    <col min="2" max="2" width="30.5714285714286" style="262" customWidth="1"/>
    <col min="3" max="3" width="9.14285714285714" style="263"/>
    <col min="4" max="4" width="15.8571428571429" style="262" customWidth="1"/>
    <col min="5" max="5" width="13.7142857142857" style="262" customWidth="1"/>
    <col min="6" max="6" width="25.8666666666667" style="262" customWidth="1"/>
    <col min="7" max="8" width="13.1428571428571" style="262"/>
    <col min="9" max="16384" width="9.14285714285714" style="262"/>
  </cols>
  <sheetData>
    <row r="1" s="262" customFormat="1" ht="20" customHeight="1" spans="1:6">
      <c r="A1" s="269" t="s">
        <v>0</v>
      </c>
      <c r="B1" s="270" t="s">
        <v>1</v>
      </c>
      <c r="C1" s="271" t="s">
        <v>2</v>
      </c>
      <c r="D1" s="270" t="s">
        <v>3</v>
      </c>
      <c r="E1" s="270" t="s">
        <v>4</v>
      </c>
      <c r="F1" s="305" t="s">
        <v>5</v>
      </c>
    </row>
    <row r="2" s="262" customFormat="1" ht="14" customHeight="1" spans="1:6">
      <c r="A2" s="306">
        <v>45962</v>
      </c>
      <c r="B2" s="307" t="s">
        <v>6</v>
      </c>
      <c r="C2" s="308">
        <v>3</v>
      </c>
      <c r="D2" s="7">
        <v>20000</v>
      </c>
      <c r="E2" s="7">
        <f t="shared" ref="E2:E7" si="0">SUM(C2*D2)</f>
        <v>60000</v>
      </c>
      <c r="F2" s="309">
        <f>SUM(E2:E13)</f>
        <v>524000</v>
      </c>
    </row>
    <row r="3" s="262" customFormat="1" ht="14" customHeight="1" spans="1:6">
      <c r="A3" s="310"/>
      <c r="B3" s="307" t="s">
        <v>7</v>
      </c>
      <c r="C3" s="308">
        <v>2</v>
      </c>
      <c r="D3" s="7">
        <v>75000</v>
      </c>
      <c r="E3" s="7">
        <f t="shared" si="0"/>
        <v>150000</v>
      </c>
      <c r="F3" s="311"/>
    </row>
    <row r="4" s="262" customFormat="1" ht="14" customHeight="1" spans="1:6">
      <c r="A4" s="310"/>
      <c r="B4" s="307" t="s">
        <v>8</v>
      </c>
      <c r="C4" s="308">
        <v>0.3</v>
      </c>
      <c r="D4" s="7">
        <v>30000</v>
      </c>
      <c r="E4" s="7">
        <f t="shared" si="0"/>
        <v>9000</v>
      </c>
      <c r="F4" s="311"/>
    </row>
    <row r="5" s="262" customFormat="1" ht="14" customHeight="1" spans="1:6">
      <c r="A5" s="310"/>
      <c r="B5" s="307" t="s">
        <v>9</v>
      </c>
      <c r="C5" s="308">
        <v>0.3</v>
      </c>
      <c r="D5" s="7">
        <v>15000</v>
      </c>
      <c r="E5" s="7">
        <v>5000</v>
      </c>
      <c r="F5" s="311"/>
    </row>
    <row r="6" s="262" customFormat="1" ht="14" customHeight="1" spans="1:6">
      <c r="A6" s="310"/>
      <c r="B6" s="307" t="s">
        <v>10</v>
      </c>
      <c r="C6" s="308">
        <v>6</v>
      </c>
      <c r="D6" s="7">
        <v>10000</v>
      </c>
      <c r="E6" s="7">
        <f t="shared" si="0"/>
        <v>60000</v>
      </c>
      <c r="F6" s="311"/>
    </row>
    <row r="7" s="262" customFormat="1" ht="14" customHeight="1" spans="1:6">
      <c r="A7" s="310"/>
      <c r="B7" s="307" t="s">
        <v>11</v>
      </c>
      <c r="C7" s="308">
        <v>1</v>
      </c>
      <c r="D7" s="7">
        <v>38000</v>
      </c>
      <c r="E7" s="7">
        <f t="shared" si="0"/>
        <v>38000</v>
      </c>
      <c r="F7" s="311"/>
    </row>
    <row r="8" s="262" customFormat="1" ht="14" customHeight="1" spans="1:6">
      <c r="A8" s="310"/>
      <c r="B8" s="307" t="s">
        <v>12</v>
      </c>
      <c r="C8" s="308">
        <v>1</v>
      </c>
      <c r="D8" s="7">
        <v>48000</v>
      </c>
      <c r="E8" s="7">
        <f t="shared" ref="E8:E71" si="1">SUM(C8*D8)</f>
        <v>48000</v>
      </c>
      <c r="F8" s="311"/>
    </row>
    <row r="9" s="262" customFormat="1" ht="14" customHeight="1" spans="1:6">
      <c r="A9" s="310"/>
      <c r="B9" s="307" t="s">
        <v>13</v>
      </c>
      <c r="C9" s="308">
        <v>0.25</v>
      </c>
      <c r="D9" s="7">
        <v>100000</v>
      </c>
      <c r="E9" s="7">
        <f t="shared" si="1"/>
        <v>25000</v>
      </c>
      <c r="F9" s="311"/>
    </row>
    <row r="10" s="262" customFormat="1" ht="14" customHeight="1" spans="1:6">
      <c r="A10" s="310"/>
      <c r="B10" s="307" t="s">
        <v>14</v>
      </c>
      <c r="C10" s="308">
        <v>2</v>
      </c>
      <c r="D10" s="7">
        <v>24000</v>
      </c>
      <c r="E10" s="7">
        <f t="shared" si="1"/>
        <v>48000</v>
      </c>
      <c r="F10" s="311"/>
    </row>
    <row r="11" s="262" customFormat="1" ht="14" customHeight="1" spans="1:6">
      <c r="A11" s="310"/>
      <c r="B11" s="307" t="s">
        <v>15</v>
      </c>
      <c r="C11" s="308">
        <v>1</v>
      </c>
      <c r="D11" s="7">
        <v>16000</v>
      </c>
      <c r="E11" s="7">
        <f t="shared" si="1"/>
        <v>16000</v>
      </c>
      <c r="F11" s="311"/>
    </row>
    <row r="12" s="262" customFormat="1" ht="14" customHeight="1" spans="1:6">
      <c r="A12" s="312"/>
      <c r="B12" s="307" t="s">
        <v>16</v>
      </c>
      <c r="C12" s="308">
        <v>1</v>
      </c>
      <c r="D12" s="7">
        <v>30000</v>
      </c>
      <c r="E12" s="7">
        <f t="shared" si="1"/>
        <v>30000</v>
      </c>
      <c r="F12" s="283"/>
    </row>
    <row r="13" s="262" customFormat="1" ht="14" customHeight="1" spans="1:6">
      <c r="A13" s="306">
        <v>45963</v>
      </c>
      <c r="B13" s="307" t="s">
        <v>17</v>
      </c>
      <c r="C13" s="308">
        <v>1</v>
      </c>
      <c r="D13" s="7">
        <v>35000</v>
      </c>
      <c r="E13" s="7">
        <f t="shared" si="1"/>
        <v>35000</v>
      </c>
      <c r="F13" s="309">
        <f>SUM(E13:E19)</f>
        <v>433000</v>
      </c>
    </row>
    <row r="14" s="262" customFormat="1" ht="14" customHeight="1" spans="1:6">
      <c r="A14" s="310"/>
      <c r="B14" s="307" t="s">
        <v>6</v>
      </c>
      <c r="C14" s="308">
        <v>2</v>
      </c>
      <c r="D14" s="7">
        <v>20000</v>
      </c>
      <c r="E14" s="7">
        <f t="shared" si="1"/>
        <v>40000</v>
      </c>
      <c r="F14" s="311"/>
    </row>
    <row r="15" s="262" customFormat="1" ht="14" customHeight="1" spans="1:6">
      <c r="A15" s="310"/>
      <c r="B15" s="307" t="s">
        <v>18</v>
      </c>
      <c r="C15" s="308">
        <v>1</v>
      </c>
      <c r="D15" s="7">
        <v>75000</v>
      </c>
      <c r="E15" s="7">
        <f t="shared" si="1"/>
        <v>75000</v>
      </c>
      <c r="F15" s="311"/>
    </row>
    <row r="16" s="262" customFormat="1" ht="14" customHeight="1" spans="1:6">
      <c r="A16" s="310"/>
      <c r="B16" s="307" t="s">
        <v>14</v>
      </c>
      <c r="C16" s="308">
        <v>4</v>
      </c>
      <c r="D16" s="7">
        <v>24000</v>
      </c>
      <c r="E16" s="7">
        <f t="shared" si="1"/>
        <v>96000</v>
      </c>
      <c r="F16" s="311"/>
    </row>
    <row r="17" s="262" customFormat="1" ht="14" customHeight="1" spans="1:6">
      <c r="A17" s="310"/>
      <c r="B17" s="307" t="s">
        <v>19</v>
      </c>
      <c r="C17" s="308">
        <v>3</v>
      </c>
      <c r="D17" s="7">
        <v>40000</v>
      </c>
      <c r="E17" s="7">
        <f t="shared" si="1"/>
        <v>120000</v>
      </c>
      <c r="F17" s="311"/>
    </row>
    <row r="18" s="262" customFormat="1" ht="14" customHeight="1" spans="1:6">
      <c r="A18" s="310"/>
      <c r="B18" s="307" t="s">
        <v>20</v>
      </c>
      <c r="C18" s="308">
        <v>0.2</v>
      </c>
      <c r="D18" s="7">
        <v>35000</v>
      </c>
      <c r="E18" s="7">
        <f t="shared" si="1"/>
        <v>7000</v>
      </c>
      <c r="F18" s="311"/>
    </row>
    <row r="19" s="262" customFormat="1" ht="14" customHeight="1" spans="1:6">
      <c r="A19" s="310"/>
      <c r="B19" s="313" t="s">
        <v>10</v>
      </c>
      <c r="C19" s="314">
        <v>6</v>
      </c>
      <c r="D19" s="309">
        <v>10000</v>
      </c>
      <c r="E19" s="309">
        <f t="shared" si="1"/>
        <v>60000</v>
      </c>
      <c r="F19" s="311"/>
    </row>
    <row r="20" s="262" customFormat="1" ht="14" customHeight="1" spans="1:6">
      <c r="A20" s="306">
        <v>45964</v>
      </c>
      <c r="B20" s="315" t="s">
        <v>21</v>
      </c>
      <c r="C20" s="308">
        <v>7.585</v>
      </c>
      <c r="D20" s="274">
        <v>15000</v>
      </c>
      <c r="E20" s="274">
        <v>114000</v>
      </c>
      <c r="F20" s="309">
        <f>SUM(E20:E35)</f>
        <v>1152000</v>
      </c>
    </row>
    <row r="21" s="262" customFormat="1" ht="14" customHeight="1" spans="1:6">
      <c r="A21" s="310"/>
      <c r="B21" s="315" t="s">
        <v>10</v>
      </c>
      <c r="C21" s="308">
        <v>8</v>
      </c>
      <c r="D21" s="274">
        <v>10000</v>
      </c>
      <c r="E21" s="274">
        <f t="shared" si="1"/>
        <v>80000</v>
      </c>
      <c r="F21" s="311"/>
    </row>
    <row r="22" s="262" customFormat="1" ht="14" customHeight="1" spans="1:6">
      <c r="A22" s="310"/>
      <c r="B22" s="315" t="s">
        <v>22</v>
      </c>
      <c r="C22" s="308">
        <v>2.13</v>
      </c>
      <c r="D22" s="274">
        <v>38000</v>
      </c>
      <c r="E22" s="274">
        <v>81000</v>
      </c>
      <c r="F22" s="311"/>
    </row>
    <row r="23" s="262" customFormat="1" ht="14" customHeight="1" spans="1:6">
      <c r="A23" s="310"/>
      <c r="B23" s="315" t="s">
        <v>18</v>
      </c>
      <c r="C23" s="308">
        <v>2</v>
      </c>
      <c r="D23" s="274">
        <v>75000</v>
      </c>
      <c r="E23" s="274">
        <f t="shared" si="1"/>
        <v>150000</v>
      </c>
      <c r="F23" s="311"/>
    </row>
    <row r="24" s="262" customFormat="1" ht="14" customHeight="1" spans="1:6">
      <c r="A24" s="310"/>
      <c r="B24" s="315" t="s">
        <v>23</v>
      </c>
      <c r="C24" s="308">
        <v>3</v>
      </c>
      <c r="D24" s="274">
        <v>20000</v>
      </c>
      <c r="E24" s="274">
        <f t="shared" si="1"/>
        <v>60000</v>
      </c>
      <c r="F24" s="311"/>
    </row>
    <row r="25" s="262" customFormat="1" ht="14" customHeight="1" spans="1:6">
      <c r="A25" s="310"/>
      <c r="B25" s="315" t="s">
        <v>24</v>
      </c>
      <c r="C25" s="308">
        <v>2</v>
      </c>
      <c r="D25" s="274">
        <v>12000</v>
      </c>
      <c r="E25" s="274">
        <f t="shared" si="1"/>
        <v>24000</v>
      </c>
      <c r="F25" s="311"/>
    </row>
    <row r="26" s="262" customFormat="1" ht="14" customHeight="1" spans="1:6">
      <c r="A26" s="310"/>
      <c r="B26" s="315" t="s">
        <v>25</v>
      </c>
      <c r="C26" s="308">
        <v>2.1</v>
      </c>
      <c r="D26" s="274">
        <v>48000</v>
      </c>
      <c r="E26" s="274">
        <v>101000</v>
      </c>
      <c r="F26" s="311"/>
    </row>
    <row r="27" s="262" customFormat="1" ht="14" customHeight="1" spans="1:6">
      <c r="A27" s="310"/>
      <c r="B27" s="315" t="s">
        <v>11</v>
      </c>
      <c r="C27" s="308">
        <v>2</v>
      </c>
      <c r="D27" s="274">
        <v>38000</v>
      </c>
      <c r="E27" s="274">
        <f t="shared" si="1"/>
        <v>76000</v>
      </c>
      <c r="F27" s="311"/>
    </row>
    <row r="28" s="262" customFormat="1" ht="14" customHeight="1" spans="1:6">
      <c r="A28" s="310"/>
      <c r="B28" s="315" t="s">
        <v>26</v>
      </c>
      <c r="C28" s="308">
        <v>1</v>
      </c>
      <c r="D28" s="274">
        <v>12000</v>
      </c>
      <c r="E28" s="274">
        <f t="shared" si="1"/>
        <v>12000</v>
      </c>
      <c r="F28" s="311"/>
    </row>
    <row r="29" s="262" customFormat="1" ht="14" customHeight="1" spans="1:6">
      <c r="A29" s="310"/>
      <c r="B29" s="315" t="s">
        <v>27</v>
      </c>
      <c r="C29" s="308">
        <v>0.5</v>
      </c>
      <c r="D29" s="274">
        <v>60000</v>
      </c>
      <c r="E29" s="274">
        <f t="shared" si="1"/>
        <v>30000</v>
      </c>
      <c r="F29" s="311"/>
    </row>
    <row r="30" s="262" customFormat="1" ht="14" customHeight="1" spans="1:6">
      <c r="A30" s="310"/>
      <c r="B30" s="315" t="s">
        <v>8</v>
      </c>
      <c r="C30" s="308">
        <v>1</v>
      </c>
      <c r="D30" s="274">
        <v>30000</v>
      </c>
      <c r="E30" s="274">
        <f t="shared" si="1"/>
        <v>30000</v>
      </c>
      <c r="F30" s="311"/>
    </row>
    <row r="31" s="262" customFormat="1" ht="14" customHeight="1" spans="1:6">
      <c r="A31" s="310"/>
      <c r="B31" s="315" t="s">
        <v>13</v>
      </c>
      <c r="C31" s="308">
        <v>0.75</v>
      </c>
      <c r="D31" s="274">
        <v>100000</v>
      </c>
      <c r="E31" s="274">
        <f t="shared" si="1"/>
        <v>75000</v>
      </c>
      <c r="F31" s="311"/>
    </row>
    <row r="32" s="262" customFormat="1" ht="14" customHeight="1" spans="1:6">
      <c r="A32" s="310"/>
      <c r="B32" s="307" t="s">
        <v>14</v>
      </c>
      <c r="C32" s="308">
        <v>4</v>
      </c>
      <c r="D32" s="7">
        <v>24000</v>
      </c>
      <c r="E32" s="7">
        <f t="shared" si="1"/>
        <v>96000</v>
      </c>
      <c r="F32" s="311"/>
    </row>
    <row r="33" s="262" customFormat="1" ht="14" customHeight="1" spans="1:6">
      <c r="A33" s="310"/>
      <c r="B33" s="307" t="s">
        <v>19</v>
      </c>
      <c r="C33" s="308">
        <v>2</v>
      </c>
      <c r="D33" s="7">
        <v>40000</v>
      </c>
      <c r="E33" s="7">
        <f t="shared" si="1"/>
        <v>80000</v>
      </c>
      <c r="F33" s="311"/>
    </row>
    <row r="34" s="262" customFormat="1" ht="14" customHeight="1" spans="1:6">
      <c r="A34" s="310"/>
      <c r="B34" s="307" t="s">
        <v>28</v>
      </c>
      <c r="C34" s="308">
        <v>2</v>
      </c>
      <c r="D34" s="7">
        <v>49000</v>
      </c>
      <c r="E34" s="7">
        <f t="shared" si="1"/>
        <v>98000</v>
      </c>
      <c r="F34" s="311"/>
    </row>
    <row r="35" s="262" customFormat="1" ht="14" customHeight="1" spans="1:6">
      <c r="A35" s="312"/>
      <c r="B35" s="307" t="s">
        <v>29</v>
      </c>
      <c r="C35" s="308">
        <v>1</v>
      </c>
      <c r="D35" s="7">
        <v>45000</v>
      </c>
      <c r="E35" s="7">
        <f t="shared" si="1"/>
        <v>45000</v>
      </c>
      <c r="F35" s="283"/>
    </row>
    <row r="36" s="262" customFormat="1" ht="14" customHeight="1" spans="1:6">
      <c r="A36" s="306">
        <v>45965</v>
      </c>
      <c r="B36" s="307" t="s">
        <v>6</v>
      </c>
      <c r="C36" s="308">
        <v>2</v>
      </c>
      <c r="D36" s="7">
        <v>20000</v>
      </c>
      <c r="E36" s="7">
        <f t="shared" si="1"/>
        <v>40000</v>
      </c>
      <c r="F36" s="309">
        <f>SUM(E36:E41)</f>
        <v>421000</v>
      </c>
    </row>
    <row r="37" s="262" customFormat="1" ht="14" customHeight="1" spans="1:6">
      <c r="A37" s="310"/>
      <c r="B37" s="307" t="s">
        <v>18</v>
      </c>
      <c r="C37" s="308">
        <v>2.1</v>
      </c>
      <c r="D37" s="7">
        <v>75000</v>
      </c>
      <c r="E37" s="7">
        <v>158000</v>
      </c>
      <c r="F37" s="311"/>
    </row>
    <row r="38" s="262" customFormat="1" ht="14" customHeight="1" spans="1:6">
      <c r="A38" s="310"/>
      <c r="B38" s="307" t="s">
        <v>10</v>
      </c>
      <c r="C38" s="308">
        <v>6</v>
      </c>
      <c r="D38" s="7">
        <v>10000</v>
      </c>
      <c r="E38" s="7">
        <f t="shared" si="1"/>
        <v>60000</v>
      </c>
      <c r="F38" s="311"/>
    </row>
    <row r="39" s="262" customFormat="1" ht="14" customHeight="1" spans="1:6">
      <c r="A39" s="310"/>
      <c r="B39" s="307" t="s">
        <v>11</v>
      </c>
      <c r="C39" s="308">
        <v>1.1</v>
      </c>
      <c r="D39" s="7">
        <v>38000</v>
      </c>
      <c r="E39" s="7">
        <v>42000</v>
      </c>
      <c r="F39" s="311"/>
    </row>
    <row r="40" s="262" customFormat="1" ht="14" customHeight="1" spans="1:6">
      <c r="A40" s="310"/>
      <c r="B40" s="307" t="s">
        <v>13</v>
      </c>
      <c r="C40" s="308">
        <v>0.25</v>
      </c>
      <c r="D40" s="7">
        <v>100000</v>
      </c>
      <c r="E40" s="7">
        <f t="shared" si="1"/>
        <v>25000</v>
      </c>
      <c r="F40" s="311"/>
    </row>
    <row r="41" s="262" customFormat="1" ht="14" customHeight="1" spans="1:6">
      <c r="A41" s="312"/>
      <c r="B41" s="307" t="s">
        <v>14</v>
      </c>
      <c r="C41" s="308">
        <v>4</v>
      </c>
      <c r="D41" s="7">
        <v>24000</v>
      </c>
      <c r="E41" s="7">
        <f t="shared" si="1"/>
        <v>96000</v>
      </c>
      <c r="F41" s="283"/>
    </row>
    <row r="42" s="262" customFormat="1" ht="14" customHeight="1" spans="1:6">
      <c r="A42" s="306">
        <v>45966</v>
      </c>
      <c r="B42" s="307" t="s">
        <v>30</v>
      </c>
      <c r="C42" s="308">
        <v>1</v>
      </c>
      <c r="D42" s="7">
        <v>30000</v>
      </c>
      <c r="E42" s="7">
        <f t="shared" si="1"/>
        <v>30000</v>
      </c>
      <c r="F42" s="309">
        <f>SUM(E42:E47)</f>
        <v>431000</v>
      </c>
    </row>
    <row r="43" s="262" customFormat="1" ht="14" customHeight="1" spans="1:6">
      <c r="A43" s="310"/>
      <c r="B43" s="307" t="s">
        <v>31</v>
      </c>
      <c r="C43" s="308">
        <v>0.6</v>
      </c>
      <c r="D43" s="7">
        <v>45000</v>
      </c>
      <c r="E43" s="7">
        <f t="shared" si="1"/>
        <v>27000</v>
      </c>
      <c r="F43" s="311"/>
    </row>
    <row r="44" s="262" customFormat="1" ht="14" customHeight="1" spans="1:6">
      <c r="A44" s="310"/>
      <c r="B44" s="307" t="s">
        <v>32</v>
      </c>
      <c r="C44" s="308">
        <v>1</v>
      </c>
      <c r="D44" s="7">
        <v>115000</v>
      </c>
      <c r="E44" s="7">
        <f t="shared" si="1"/>
        <v>115000</v>
      </c>
      <c r="F44" s="311"/>
    </row>
    <row r="45" s="262" customFormat="1" ht="14" customHeight="1" spans="1:6">
      <c r="A45" s="310"/>
      <c r="B45" s="307" t="s">
        <v>33</v>
      </c>
      <c r="C45" s="308">
        <v>2</v>
      </c>
      <c r="D45" s="7">
        <v>20000</v>
      </c>
      <c r="E45" s="7">
        <f t="shared" si="1"/>
        <v>40000</v>
      </c>
      <c r="F45" s="311"/>
    </row>
    <row r="46" s="262" customFormat="1" ht="14" customHeight="1" spans="1:6">
      <c r="A46" s="310"/>
      <c r="B46" s="307" t="s">
        <v>28</v>
      </c>
      <c r="C46" s="308">
        <v>3</v>
      </c>
      <c r="D46" s="7">
        <v>49000</v>
      </c>
      <c r="E46" s="7">
        <f t="shared" si="1"/>
        <v>147000</v>
      </c>
      <c r="F46" s="311"/>
    </row>
    <row r="47" s="262" customFormat="1" ht="14" customHeight="1" spans="1:6">
      <c r="A47" s="312"/>
      <c r="B47" s="307" t="s">
        <v>14</v>
      </c>
      <c r="C47" s="308">
        <v>3</v>
      </c>
      <c r="D47" s="7">
        <v>24000</v>
      </c>
      <c r="E47" s="7">
        <f t="shared" si="1"/>
        <v>72000</v>
      </c>
      <c r="F47" s="283"/>
    </row>
    <row r="48" s="262" customFormat="1" ht="14" customHeight="1" spans="1:6">
      <c r="A48" s="306">
        <v>45967</v>
      </c>
      <c r="B48" s="307" t="s">
        <v>18</v>
      </c>
      <c r="C48" s="308">
        <v>4.08</v>
      </c>
      <c r="D48" s="7">
        <v>75000</v>
      </c>
      <c r="E48" s="7">
        <f t="shared" si="1"/>
        <v>306000</v>
      </c>
      <c r="F48" s="309">
        <f>SUM(E48:E56)</f>
        <v>708000</v>
      </c>
    </row>
    <row r="49" s="262" customFormat="1" ht="14" customHeight="1" spans="1:6">
      <c r="A49" s="310"/>
      <c r="B49" s="307" t="s">
        <v>23</v>
      </c>
      <c r="C49" s="308">
        <v>3</v>
      </c>
      <c r="D49" s="7">
        <v>20000</v>
      </c>
      <c r="E49" s="7">
        <f t="shared" si="1"/>
        <v>60000</v>
      </c>
      <c r="F49" s="311"/>
    </row>
    <row r="50" s="262" customFormat="1" ht="14" customHeight="1" spans="1:6">
      <c r="A50" s="310"/>
      <c r="B50" s="307" t="s">
        <v>10</v>
      </c>
      <c r="C50" s="308">
        <v>4</v>
      </c>
      <c r="D50" s="7">
        <v>10000</v>
      </c>
      <c r="E50" s="7">
        <f t="shared" si="1"/>
        <v>40000</v>
      </c>
      <c r="F50" s="311"/>
    </row>
    <row r="51" s="262" customFormat="1" ht="14" customHeight="1" spans="1:6">
      <c r="A51" s="310"/>
      <c r="B51" s="307" t="s">
        <v>13</v>
      </c>
      <c r="C51" s="308">
        <v>0.25</v>
      </c>
      <c r="D51" s="7">
        <v>100000</v>
      </c>
      <c r="E51" s="7">
        <f t="shared" si="1"/>
        <v>25000</v>
      </c>
      <c r="F51" s="311"/>
    </row>
    <row r="52" s="262" customFormat="1" ht="14" customHeight="1" spans="1:6">
      <c r="A52" s="310"/>
      <c r="B52" s="307" t="s">
        <v>25</v>
      </c>
      <c r="C52" s="308">
        <v>1</v>
      </c>
      <c r="D52" s="7">
        <v>48000</v>
      </c>
      <c r="E52" s="7">
        <f t="shared" si="1"/>
        <v>48000</v>
      </c>
      <c r="F52" s="311"/>
    </row>
    <row r="53" s="262" customFormat="1" ht="14" customHeight="1" spans="1:6">
      <c r="A53" s="310"/>
      <c r="B53" s="307" t="s">
        <v>14</v>
      </c>
      <c r="C53" s="308">
        <v>5</v>
      </c>
      <c r="D53" s="7">
        <v>24000</v>
      </c>
      <c r="E53" s="7">
        <f t="shared" si="1"/>
        <v>120000</v>
      </c>
      <c r="F53" s="311"/>
    </row>
    <row r="54" s="262" customFormat="1" ht="14" customHeight="1" spans="1:6">
      <c r="A54" s="310"/>
      <c r="B54" s="307" t="s">
        <v>28</v>
      </c>
      <c r="C54" s="308">
        <v>1</v>
      </c>
      <c r="D54" s="7">
        <v>49000</v>
      </c>
      <c r="E54" s="7">
        <f t="shared" si="1"/>
        <v>49000</v>
      </c>
      <c r="F54" s="311"/>
    </row>
    <row r="55" s="262" customFormat="1" ht="14" customHeight="1" spans="1:6">
      <c r="A55" s="310"/>
      <c r="B55" s="307" t="s">
        <v>34</v>
      </c>
      <c r="C55" s="308">
        <v>1</v>
      </c>
      <c r="D55" s="7">
        <v>35000</v>
      </c>
      <c r="E55" s="7">
        <f t="shared" si="1"/>
        <v>35000</v>
      </c>
      <c r="F55" s="311"/>
    </row>
    <row r="56" s="262" customFormat="1" ht="14" customHeight="1" spans="1:6">
      <c r="A56" s="312"/>
      <c r="B56" s="307" t="s">
        <v>35</v>
      </c>
      <c r="C56" s="308">
        <v>1</v>
      </c>
      <c r="D56" s="7">
        <v>25000</v>
      </c>
      <c r="E56" s="7">
        <f t="shared" si="1"/>
        <v>25000</v>
      </c>
      <c r="F56" s="283"/>
    </row>
    <row r="57" s="262" customFormat="1" ht="14" customHeight="1" spans="1:6">
      <c r="A57" s="306">
        <v>45968</v>
      </c>
      <c r="B57" s="307" t="s">
        <v>10</v>
      </c>
      <c r="C57" s="308">
        <v>6</v>
      </c>
      <c r="D57" s="7">
        <v>10000</v>
      </c>
      <c r="E57" s="7">
        <f t="shared" si="1"/>
        <v>60000</v>
      </c>
      <c r="F57" s="309">
        <f>SUM(E57:E71)</f>
        <v>851000</v>
      </c>
    </row>
    <row r="58" s="262" customFormat="1" ht="14" customHeight="1" spans="1:6">
      <c r="A58" s="310"/>
      <c r="B58" s="307" t="s">
        <v>23</v>
      </c>
      <c r="C58" s="308">
        <v>5</v>
      </c>
      <c r="D58" s="7">
        <v>20000</v>
      </c>
      <c r="E58" s="7">
        <f t="shared" si="1"/>
        <v>100000</v>
      </c>
      <c r="F58" s="311"/>
    </row>
    <row r="59" s="262" customFormat="1" ht="14" customHeight="1" spans="1:6">
      <c r="A59" s="310"/>
      <c r="B59" s="307" t="s">
        <v>18</v>
      </c>
      <c r="C59" s="308">
        <v>2</v>
      </c>
      <c r="D59" s="7">
        <v>75000</v>
      </c>
      <c r="E59" s="7">
        <f t="shared" si="1"/>
        <v>150000</v>
      </c>
      <c r="F59" s="311"/>
    </row>
    <row r="60" s="262" customFormat="1" ht="14" customHeight="1" spans="1:6">
      <c r="A60" s="310"/>
      <c r="B60" s="307" t="s">
        <v>21</v>
      </c>
      <c r="C60" s="308">
        <v>9.96</v>
      </c>
      <c r="D60" s="7">
        <v>15000</v>
      </c>
      <c r="E60" s="7">
        <v>149000</v>
      </c>
      <c r="F60" s="311"/>
    </row>
    <row r="61" s="262" customFormat="1" ht="14" customHeight="1" spans="1:6">
      <c r="A61" s="310"/>
      <c r="B61" s="307" t="s">
        <v>9</v>
      </c>
      <c r="C61" s="308">
        <v>0.5</v>
      </c>
      <c r="D61" s="7">
        <v>15000</v>
      </c>
      <c r="E61" s="7">
        <v>8000</v>
      </c>
      <c r="F61" s="311"/>
    </row>
    <row r="62" s="262" customFormat="1" ht="14" customHeight="1" spans="1:6">
      <c r="A62" s="310"/>
      <c r="B62" s="307" t="s">
        <v>24</v>
      </c>
      <c r="C62" s="308">
        <v>1</v>
      </c>
      <c r="D62" s="7">
        <v>15000</v>
      </c>
      <c r="E62" s="7">
        <f t="shared" si="1"/>
        <v>15000</v>
      </c>
      <c r="F62" s="311"/>
    </row>
    <row r="63" s="262" customFormat="1" ht="14" customHeight="1" spans="1:6">
      <c r="A63" s="310"/>
      <c r="B63" s="307" t="s">
        <v>30</v>
      </c>
      <c r="C63" s="308">
        <v>1</v>
      </c>
      <c r="D63" s="7">
        <v>30000</v>
      </c>
      <c r="E63" s="7">
        <f t="shared" si="1"/>
        <v>30000</v>
      </c>
      <c r="F63" s="311"/>
    </row>
    <row r="64" s="262" customFormat="1" ht="14" customHeight="1" spans="1:6">
      <c r="A64" s="310"/>
      <c r="B64" s="307" t="s">
        <v>25</v>
      </c>
      <c r="C64" s="308">
        <v>1</v>
      </c>
      <c r="D64" s="7">
        <v>48000</v>
      </c>
      <c r="E64" s="7">
        <f t="shared" si="1"/>
        <v>48000</v>
      </c>
      <c r="F64" s="311"/>
    </row>
    <row r="65" s="262" customFormat="1" ht="14" customHeight="1" spans="1:6">
      <c r="A65" s="310"/>
      <c r="B65" s="307" t="s">
        <v>8</v>
      </c>
      <c r="C65" s="308">
        <v>0.5</v>
      </c>
      <c r="D65" s="7">
        <v>30000</v>
      </c>
      <c r="E65" s="7">
        <f t="shared" si="1"/>
        <v>15000</v>
      </c>
      <c r="F65" s="311"/>
    </row>
    <row r="66" s="262" customFormat="1" ht="14" customHeight="1" spans="1:6">
      <c r="A66" s="310"/>
      <c r="B66" s="307" t="s">
        <v>20</v>
      </c>
      <c r="C66" s="308">
        <v>0.3</v>
      </c>
      <c r="D66" s="7">
        <v>35000</v>
      </c>
      <c r="E66" s="7">
        <v>11000</v>
      </c>
      <c r="F66" s="311"/>
    </row>
    <row r="67" s="262" customFormat="1" ht="14" customHeight="1" spans="1:6">
      <c r="A67" s="310"/>
      <c r="B67" s="307" t="s">
        <v>13</v>
      </c>
      <c r="C67" s="308">
        <v>0.25</v>
      </c>
      <c r="D67" s="7">
        <v>100000</v>
      </c>
      <c r="E67" s="7">
        <f t="shared" si="1"/>
        <v>25000</v>
      </c>
      <c r="F67" s="311"/>
    </row>
    <row r="68" s="262" customFormat="1" ht="14" customHeight="1" spans="1:6">
      <c r="A68" s="310"/>
      <c r="B68" s="307" t="s">
        <v>14</v>
      </c>
      <c r="C68" s="308">
        <v>4</v>
      </c>
      <c r="D68" s="7">
        <v>24000</v>
      </c>
      <c r="E68" s="7">
        <f t="shared" si="1"/>
        <v>96000</v>
      </c>
      <c r="F68" s="311"/>
    </row>
    <row r="69" s="262" customFormat="1" ht="14" customHeight="1" spans="1:6">
      <c r="A69" s="310"/>
      <c r="B69" s="307" t="s">
        <v>19</v>
      </c>
      <c r="C69" s="308">
        <v>2</v>
      </c>
      <c r="D69" s="7">
        <v>40000</v>
      </c>
      <c r="E69" s="7">
        <f t="shared" si="1"/>
        <v>80000</v>
      </c>
      <c r="F69" s="311"/>
    </row>
    <row r="70" s="262" customFormat="1" ht="14" customHeight="1" spans="1:6">
      <c r="A70" s="310"/>
      <c r="B70" s="307" t="s">
        <v>36</v>
      </c>
      <c r="C70" s="308">
        <v>1</v>
      </c>
      <c r="D70" s="7">
        <v>20000</v>
      </c>
      <c r="E70" s="7">
        <f t="shared" si="1"/>
        <v>20000</v>
      </c>
      <c r="F70" s="311"/>
    </row>
    <row r="71" s="262" customFormat="1" ht="14" customHeight="1" spans="1:6">
      <c r="A71" s="312"/>
      <c r="B71" s="307" t="s">
        <v>11</v>
      </c>
      <c r="C71" s="308">
        <v>1.16</v>
      </c>
      <c r="D71" s="7">
        <v>38000</v>
      </c>
      <c r="E71" s="7">
        <v>44000</v>
      </c>
      <c r="F71" s="283"/>
    </row>
    <row r="72" s="262" customFormat="1" ht="14" customHeight="1" spans="1:6">
      <c r="A72" s="306">
        <v>45969</v>
      </c>
      <c r="B72" s="307" t="s">
        <v>10</v>
      </c>
      <c r="C72" s="308">
        <v>6</v>
      </c>
      <c r="D72" s="7">
        <v>10000</v>
      </c>
      <c r="E72" s="7">
        <f>SUM(C72*D72)</f>
        <v>60000</v>
      </c>
      <c r="F72" s="309">
        <f>-SUM(E72:E83)</f>
        <v>-624000</v>
      </c>
    </row>
    <row r="73" s="262" customFormat="1" ht="14" customHeight="1" spans="1:6">
      <c r="A73" s="310"/>
      <c r="B73" s="307" t="s">
        <v>23</v>
      </c>
      <c r="C73" s="308">
        <v>3</v>
      </c>
      <c r="D73" s="7">
        <v>20000</v>
      </c>
      <c r="E73" s="7">
        <f>SUM(C73*D73)</f>
        <v>60000</v>
      </c>
      <c r="F73" s="311"/>
    </row>
    <row r="74" s="262" customFormat="1" ht="14" customHeight="1" spans="1:8">
      <c r="A74" s="310"/>
      <c r="B74" s="307" t="s">
        <v>18</v>
      </c>
      <c r="C74" s="308">
        <v>2</v>
      </c>
      <c r="D74" s="7">
        <v>75000</v>
      </c>
      <c r="E74" s="7">
        <f>SUM(C74*D74)</f>
        <v>150000</v>
      </c>
      <c r="F74" s="311"/>
      <c r="H74" s="284"/>
    </row>
    <row r="75" s="262" customFormat="1" ht="14" customHeight="1" spans="1:6">
      <c r="A75" s="310"/>
      <c r="B75" s="307" t="s">
        <v>9</v>
      </c>
      <c r="C75" s="308">
        <v>0.3</v>
      </c>
      <c r="D75" s="7">
        <v>15000</v>
      </c>
      <c r="E75" s="7">
        <v>5000</v>
      </c>
      <c r="F75" s="311"/>
    </row>
    <row r="76" s="262" customFormat="1" ht="14" customHeight="1" spans="1:6">
      <c r="A76" s="310"/>
      <c r="B76" s="307" t="s">
        <v>24</v>
      </c>
      <c r="C76" s="308">
        <v>0.5</v>
      </c>
      <c r="D76" s="7">
        <v>15000</v>
      </c>
      <c r="E76" s="7">
        <v>8000</v>
      </c>
      <c r="F76" s="311"/>
    </row>
    <row r="77" s="262" customFormat="1" ht="14" customHeight="1" spans="1:6">
      <c r="A77" s="310"/>
      <c r="B77" s="307" t="s">
        <v>30</v>
      </c>
      <c r="C77" s="308">
        <v>1</v>
      </c>
      <c r="D77" s="7">
        <v>30000</v>
      </c>
      <c r="E77" s="7">
        <f>SUM(C77*D77)</f>
        <v>30000</v>
      </c>
      <c r="F77" s="311"/>
    </row>
    <row r="78" s="262" customFormat="1" ht="14" customHeight="1" spans="1:6">
      <c r="A78" s="310"/>
      <c r="B78" s="307" t="s">
        <v>25</v>
      </c>
      <c r="C78" s="308">
        <v>1.14</v>
      </c>
      <c r="D78" s="7">
        <v>48000</v>
      </c>
      <c r="E78" s="7">
        <v>55000</v>
      </c>
      <c r="F78" s="311"/>
    </row>
    <row r="79" s="262" customFormat="1" ht="14" customHeight="1" spans="1:6">
      <c r="A79" s="310"/>
      <c r="B79" s="307" t="s">
        <v>8</v>
      </c>
      <c r="C79" s="308">
        <v>0.5</v>
      </c>
      <c r="D79" s="7">
        <v>30000</v>
      </c>
      <c r="E79" s="7">
        <f>SUM(C79*D79)</f>
        <v>15000</v>
      </c>
      <c r="F79" s="311"/>
    </row>
    <row r="80" s="262" customFormat="1" ht="14" customHeight="1" spans="1:6">
      <c r="A80" s="310"/>
      <c r="B80" s="307" t="s">
        <v>13</v>
      </c>
      <c r="C80" s="308">
        <v>0.25</v>
      </c>
      <c r="D80" s="7">
        <v>100000</v>
      </c>
      <c r="E80" s="7">
        <f>SUM(C80*D80)</f>
        <v>25000</v>
      </c>
      <c r="F80" s="311"/>
    </row>
    <row r="81" s="262" customFormat="1" ht="14" customHeight="1" spans="1:6">
      <c r="A81" s="310"/>
      <c r="B81" s="315" t="s">
        <v>14</v>
      </c>
      <c r="C81" s="316">
        <v>4</v>
      </c>
      <c r="D81" s="7">
        <v>24000</v>
      </c>
      <c r="E81" s="7">
        <f>SUM(C81*D81)</f>
        <v>96000</v>
      </c>
      <c r="F81" s="311"/>
    </row>
    <row r="82" s="262" customFormat="1" ht="14" customHeight="1" spans="1:6">
      <c r="A82" s="310"/>
      <c r="B82" s="315" t="s">
        <v>19</v>
      </c>
      <c r="C82" s="316">
        <v>1</v>
      </c>
      <c r="D82" s="7">
        <v>40000</v>
      </c>
      <c r="E82" s="7">
        <f>SUM(C82*D82)</f>
        <v>40000</v>
      </c>
      <c r="F82" s="311"/>
    </row>
    <row r="83" s="262" customFormat="1" ht="14" customHeight="1" spans="1:6">
      <c r="A83" s="312"/>
      <c r="B83" s="315" t="s">
        <v>36</v>
      </c>
      <c r="C83" s="316">
        <v>4</v>
      </c>
      <c r="D83" s="7">
        <v>20000</v>
      </c>
      <c r="E83" s="7">
        <f>SUM(C83*D83)</f>
        <v>80000</v>
      </c>
      <c r="F83" s="283"/>
    </row>
    <row r="84" s="262" customFormat="1" ht="14" customHeight="1" spans="1:6">
      <c r="A84" s="306">
        <v>45970</v>
      </c>
      <c r="B84" s="315" t="s">
        <v>10</v>
      </c>
      <c r="C84" s="316">
        <v>10</v>
      </c>
      <c r="D84" s="7">
        <v>10000</v>
      </c>
      <c r="E84" s="7">
        <f t="shared" ref="E84:E90" si="2">SUM(C84*D84)</f>
        <v>100000</v>
      </c>
      <c r="F84" s="309">
        <f>SUM(E84:E90)</f>
        <v>510000</v>
      </c>
    </row>
    <row r="85" s="262" customFormat="1" ht="14" customHeight="1" spans="1:6">
      <c r="A85" s="310"/>
      <c r="B85" s="315" t="s">
        <v>23</v>
      </c>
      <c r="C85" s="316">
        <v>3</v>
      </c>
      <c r="D85" s="7">
        <v>20000</v>
      </c>
      <c r="E85" s="7">
        <f t="shared" si="2"/>
        <v>60000</v>
      </c>
      <c r="F85" s="311"/>
    </row>
    <row r="86" s="262" customFormat="1" ht="14" customHeight="1" spans="1:6">
      <c r="A86" s="310"/>
      <c r="B86" s="315" t="s">
        <v>18</v>
      </c>
      <c r="C86" s="316">
        <v>2</v>
      </c>
      <c r="D86" s="7">
        <v>75000</v>
      </c>
      <c r="E86" s="7">
        <f t="shared" si="2"/>
        <v>150000</v>
      </c>
      <c r="F86" s="311"/>
    </row>
    <row r="87" s="262" customFormat="1" ht="14" customHeight="1" spans="1:6">
      <c r="A87" s="310"/>
      <c r="B87" s="315" t="s">
        <v>9</v>
      </c>
      <c r="C87" s="316">
        <v>0.3</v>
      </c>
      <c r="D87" s="7">
        <v>15000</v>
      </c>
      <c r="E87" s="7">
        <v>5000</v>
      </c>
      <c r="F87" s="311"/>
    </row>
    <row r="88" s="262" customFormat="1" ht="14" customHeight="1" spans="1:6">
      <c r="A88" s="310"/>
      <c r="B88" s="315" t="s">
        <v>13</v>
      </c>
      <c r="C88" s="316">
        <v>0.5</v>
      </c>
      <c r="D88" s="7">
        <v>100000</v>
      </c>
      <c r="E88" s="7">
        <f t="shared" si="2"/>
        <v>50000</v>
      </c>
      <c r="F88" s="311"/>
    </row>
    <row r="89" s="262" customFormat="1" ht="14" customHeight="1" spans="1:6">
      <c r="A89" s="310"/>
      <c r="B89" s="315" t="s">
        <v>14</v>
      </c>
      <c r="C89" s="316">
        <v>4</v>
      </c>
      <c r="D89" s="7">
        <v>24000</v>
      </c>
      <c r="E89" s="7">
        <f t="shared" si="2"/>
        <v>96000</v>
      </c>
      <c r="F89" s="311"/>
    </row>
    <row r="90" s="262" customFormat="1" ht="14" customHeight="1" spans="1:6">
      <c r="A90" s="312"/>
      <c r="B90" s="315" t="s">
        <v>28</v>
      </c>
      <c r="C90" s="316">
        <v>1</v>
      </c>
      <c r="D90" s="7">
        <v>49000</v>
      </c>
      <c r="E90" s="7">
        <f t="shared" si="2"/>
        <v>49000</v>
      </c>
      <c r="F90" s="283"/>
    </row>
    <row r="91" s="262" customFormat="1" ht="14" customHeight="1" spans="1:6">
      <c r="A91" s="306">
        <v>45971</v>
      </c>
      <c r="B91" s="315" t="s">
        <v>10</v>
      </c>
      <c r="C91" s="316">
        <v>15</v>
      </c>
      <c r="D91" s="7">
        <v>10000</v>
      </c>
      <c r="E91" s="7">
        <f t="shared" ref="E91:E105" si="3">SUM(C91*D91)</f>
        <v>150000</v>
      </c>
      <c r="F91" s="309">
        <f>SUM(E91:E105)</f>
        <v>1024000</v>
      </c>
    </row>
    <row r="92" s="262" customFormat="1" ht="14" customHeight="1" spans="1:6">
      <c r="A92" s="310"/>
      <c r="B92" s="315" t="s">
        <v>23</v>
      </c>
      <c r="C92" s="316">
        <v>4</v>
      </c>
      <c r="D92" s="7">
        <v>20000</v>
      </c>
      <c r="E92" s="7">
        <f t="shared" si="3"/>
        <v>80000</v>
      </c>
      <c r="F92" s="311"/>
    </row>
    <row r="93" s="262" customFormat="1" ht="14" customHeight="1" spans="1:6">
      <c r="A93" s="310"/>
      <c r="B93" s="315" t="s">
        <v>7</v>
      </c>
      <c r="C93" s="316">
        <v>2</v>
      </c>
      <c r="D93" s="7">
        <v>65000</v>
      </c>
      <c r="E93" s="7">
        <f t="shared" si="3"/>
        <v>130000</v>
      </c>
      <c r="F93" s="311"/>
    </row>
    <row r="94" s="262" customFormat="1" ht="14" customHeight="1" spans="1:6">
      <c r="A94" s="310"/>
      <c r="B94" s="315" t="s">
        <v>9</v>
      </c>
      <c r="C94" s="316">
        <v>0.3</v>
      </c>
      <c r="D94" s="7">
        <v>15000</v>
      </c>
      <c r="E94" s="7">
        <v>5000</v>
      </c>
      <c r="F94" s="311"/>
    </row>
    <row r="95" s="262" customFormat="1" ht="14" customHeight="1" spans="1:6">
      <c r="A95" s="310"/>
      <c r="B95" s="315" t="s">
        <v>24</v>
      </c>
      <c r="C95" s="316">
        <v>1</v>
      </c>
      <c r="D95" s="7">
        <v>15000</v>
      </c>
      <c r="E95" s="7">
        <f t="shared" si="3"/>
        <v>15000</v>
      </c>
      <c r="F95" s="311"/>
    </row>
    <row r="96" s="262" customFormat="1" ht="14" customHeight="1" spans="1:6">
      <c r="A96" s="310"/>
      <c r="B96" s="315" t="s">
        <v>30</v>
      </c>
      <c r="C96" s="316">
        <v>1.07</v>
      </c>
      <c r="D96" s="7">
        <v>30000</v>
      </c>
      <c r="E96" s="7">
        <v>32000</v>
      </c>
      <c r="F96" s="311"/>
    </row>
    <row r="97" s="262" customFormat="1" ht="14" customHeight="1" spans="1:6">
      <c r="A97" s="310"/>
      <c r="B97" s="315" t="s">
        <v>27</v>
      </c>
      <c r="C97" s="316">
        <v>0.2</v>
      </c>
      <c r="D97" s="7">
        <v>60000</v>
      </c>
      <c r="E97" s="7">
        <f t="shared" si="3"/>
        <v>12000</v>
      </c>
      <c r="F97" s="311"/>
    </row>
    <row r="98" s="262" customFormat="1" ht="14" customHeight="1" spans="1:6">
      <c r="A98" s="310"/>
      <c r="B98" s="315" t="s">
        <v>12</v>
      </c>
      <c r="C98" s="316">
        <v>1</v>
      </c>
      <c r="D98" s="7">
        <v>48000</v>
      </c>
      <c r="E98" s="7">
        <f t="shared" si="3"/>
        <v>48000</v>
      </c>
      <c r="F98" s="311"/>
    </row>
    <row r="99" s="262" customFormat="1" ht="14" customHeight="1" spans="1:6">
      <c r="A99" s="310"/>
      <c r="B99" s="315" t="s">
        <v>8</v>
      </c>
      <c r="C99" s="316">
        <v>0.5</v>
      </c>
      <c r="D99" s="7">
        <v>30000</v>
      </c>
      <c r="E99" s="7">
        <f t="shared" si="3"/>
        <v>15000</v>
      </c>
      <c r="F99" s="311"/>
    </row>
    <row r="100" s="262" customFormat="1" ht="14" customHeight="1" spans="1:6">
      <c r="A100" s="310"/>
      <c r="B100" s="315" t="s">
        <v>11</v>
      </c>
      <c r="C100" s="316">
        <v>2</v>
      </c>
      <c r="D100" s="7">
        <v>38000</v>
      </c>
      <c r="E100" s="7">
        <f t="shared" si="3"/>
        <v>76000</v>
      </c>
      <c r="F100" s="311"/>
    </row>
    <row r="101" s="262" customFormat="1" ht="14" customHeight="1" spans="1:6">
      <c r="A101" s="310"/>
      <c r="B101" s="315" t="s">
        <v>22</v>
      </c>
      <c r="C101" s="316">
        <v>1.08</v>
      </c>
      <c r="D101" s="7">
        <v>38000</v>
      </c>
      <c r="E101" s="7">
        <v>41000</v>
      </c>
      <c r="F101" s="311"/>
    </row>
    <row r="102" s="262" customFormat="1" ht="14" customHeight="1" spans="1:6">
      <c r="A102" s="310"/>
      <c r="B102" s="315" t="s">
        <v>13</v>
      </c>
      <c r="C102" s="316">
        <v>0.5</v>
      </c>
      <c r="D102" s="7">
        <v>100000</v>
      </c>
      <c r="E102" s="7">
        <f t="shared" si="3"/>
        <v>50000</v>
      </c>
      <c r="F102" s="311"/>
    </row>
    <row r="103" s="262" customFormat="1" ht="14" customHeight="1" spans="1:6">
      <c r="A103" s="310"/>
      <c r="B103" s="315" t="s">
        <v>14</v>
      </c>
      <c r="C103" s="316">
        <v>10</v>
      </c>
      <c r="D103" s="7">
        <v>24000</v>
      </c>
      <c r="E103" s="7">
        <f t="shared" si="3"/>
        <v>240000</v>
      </c>
      <c r="F103" s="311"/>
    </row>
    <row r="104" s="262" customFormat="1" ht="14" customHeight="1" spans="1:6">
      <c r="A104" s="310"/>
      <c r="B104" s="315" t="s">
        <v>19</v>
      </c>
      <c r="C104" s="316">
        <v>1</v>
      </c>
      <c r="D104" s="7">
        <v>40000</v>
      </c>
      <c r="E104" s="7">
        <f t="shared" si="3"/>
        <v>40000</v>
      </c>
      <c r="F104" s="311"/>
    </row>
    <row r="105" s="262" customFormat="1" ht="14" customHeight="1" spans="1:6">
      <c r="A105" s="312"/>
      <c r="B105" s="315" t="s">
        <v>31</v>
      </c>
      <c r="C105" s="316">
        <v>2</v>
      </c>
      <c r="D105" s="7">
        <v>45000</v>
      </c>
      <c r="E105" s="7">
        <f t="shared" si="3"/>
        <v>90000</v>
      </c>
      <c r="F105" s="283"/>
    </row>
    <row r="106" s="262" customFormat="1" ht="14" customHeight="1" spans="1:6">
      <c r="A106" s="306">
        <v>45971</v>
      </c>
      <c r="B106" s="315" t="s">
        <v>10</v>
      </c>
      <c r="C106" s="316">
        <v>10</v>
      </c>
      <c r="D106" s="7">
        <v>10000</v>
      </c>
      <c r="E106" s="7">
        <f t="shared" ref="E106:E124" si="4">SUM(C106*D106)</f>
        <v>100000</v>
      </c>
      <c r="F106" s="309">
        <f>SUM(E106:E121)</f>
        <v>981000</v>
      </c>
    </row>
    <row r="107" s="262" customFormat="1" ht="14" customHeight="1" spans="1:6">
      <c r="A107" s="310"/>
      <c r="B107" s="315" t="s">
        <v>23</v>
      </c>
      <c r="C107" s="316">
        <v>2</v>
      </c>
      <c r="D107" s="7">
        <v>20000</v>
      </c>
      <c r="E107" s="7">
        <f t="shared" si="4"/>
        <v>40000</v>
      </c>
      <c r="F107" s="311"/>
    </row>
    <row r="108" s="262" customFormat="1" ht="14" customHeight="1" spans="1:6">
      <c r="A108" s="310"/>
      <c r="B108" s="315" t="s">
        <v>7</v>
      </c>
      <c r="C108" s="316">
        <v>2</v>
      </c>
      <c r="D108" s="7">
        <v>75000</v>
      </c>
      <c r="E108" s="7">
        <f t="shared" si="4"/>
        <v>150000</v>
      </c>
      <c r="F108" s="311"/>
    </row>
    <row r="109" s="262" customFormat="1" ht="14" customHeight="1" spans="1:6">
      <c r="A109" s="310"/>
      <c r="B109" s="315" t="s">
        <v>9</v>
      </c>
      <c r="C109" s="316">
        <v>0.3</v>
      </c>
      <c r="D109" s="7">
        <v>15000</v>
      </c>
      <c r="E109" s="7">
        <v>5000</v>
      </c>
      <c r="F109" s="311"/>
    </row>
    <row r="110" s="262" customFormat="1" ht="14" customHeight="1" spans="1:6">
      <c r="A110" s="310"/>
      <c r="B110" s="315" t="s">
        <v>24</v>
      </c>
      <c r="C110" s="316">
        <v>1.16</v>
      </c>
      <c r="D110" s="7">
        <v>15000</v>
      </c>
      <c r="E110" s="7">
        <v>17000</v>
      </c>
      <c r="F110" s="311"/>
    </row>
    <row r="111" s="262" customFormat="1" ht="14" customHeight="1" spans="1:6">
      <c r="A111" s="310"/>
      <c r="B111" s="315" t="s">
        <v>30</v>
      </c>
      <c r="C111" s="316">
        <v>1</v>
      </c>
      <c r="D111" s="7">
        <v>30000</v>
      </c>
      <c r="E111" s="7">
        <f t="shared" si="4"/>
        <v>30000</v>
      </c>
      <c r="F111" s="311"/>
    </row>
    <row r="112" s="262" customFormat="1" ht="14" customHeight="1" spans="1:6">
      <c r="A112" s="310"/>
      <c r="B112" s="315" t="s">
        <v>27</v>
      </c>
      <c r="C112" s="316">
        <v>0.2</v>
      </c>
      <c r="D112" s="7">
        <v>60000</v>
      </c>
      <c r="E112" s="7">
        <f t="shared" si="4"/>
        <v>12000</v>
      </c>
      <c r="F112" s="311"/>
    </row>
    <row r="113" s="262" customFormat="1" ht="14" customHeight="1" spans="1:6">
      <c r="A113" s="310"/>
      <c r="B113" s="315" t="s">
        <v>12</v>
      </c>
      <c r="C113" s="316">
        <v>1</v>
      </c>
      <c r="D113" s="7">
        <v>48000</v>
      </c>
      <c r="E113" s="7">
        <f t="shared" si="4"/>
        <v>48000</v>
      </c>
      <c r="F113" s="311"/>
    </row>
    <row r="114" s="262" customFormat="1" ht="14" customHeight="1" spans="1:6">
      <c r="A114" s="310"/>
      <c r="B114" s="315" t="s">
        <v>8</v>
      </c>
      <c r="C114" s="316">
        <v>0.5</v>
      </c>
      <c r="D114" s="7">
        <v>30000</v>
      </c>
      <c r="E114" s="7">
        <f t="shared" si="4"/>
        <v>15000</v>
      </c>
      <c r="F114" s="311"/>
    </row>
    <row r="115" s="262" customFormat="1" ht="14" customHeight="1" spans="1:6">
      <c r="A115" s="310"/>
      <c r="B115" s="315" t="s">
        <v>11</v>
      </c>
      <c r="C115" s="316">
        <v>2.265</v>
      </c>
      <c r="D115" s="7">
        <v>38000</v>
      </c>
      <c r="E115" s="7">
        <v>86000</v>
      </c>
      <c r="F115" s="311"/>
    </row>
    <row r="116" s="262" customFormat="1" ht="14" customHeight="1" spans="1:6">
      <c r="A116" s="310"/>
      <c r="B116" s="315" t="s">
        <v>22</v>
      </c>
      <c r="C116" s="316">
        <v>1.2</v>
      </c>
      <c r="D116" s="7">
        <v>38000</v>
      </c>
      <c r="E116" s="7">
        <v>46000</v>
      </c>
      <c r="F116" s="311"/>
    </row>
    <row r="117" s="262" customFormat="1" ht="14" customHeight="1" spans="1:6">
      <c r="A117" s="310"/>
      <c r="B117" s="315" t="s">
        <v>13</v>
      </c>
      <c r="C117" s="316">
        <v>0.5</v>
      </c>
      <c r="D117" s="7">
        <v>100000</v>
      </c>
      <c r="E117" s="7">
        <f t="shared" si="4"/>
        <v>50000</v>
      </c>
      <c r="F117" s="311"/>
    </row>
    <row r="118" s="262" customFormat="1" ht="14" customHeight="1" spans="1:6">
      <c r="A118" s="310"/>
      <c r="B118" s="315" t="s">
        <v>14</v>
      </c>
      <c r="C118" s="316">
        <v>10</v>
      </c>
      <c r="D118" s="7">
        <v>24000</v>
      </c>
      <c r="E118" s="7">
        <f t="shared" si="4"/>
        <v>240000</v>
      </c>
      <c r="F118" s="311"/>
    </row>
    <row r="119" s="262" customFormat="1" ht="14" customHeight="1" spans="1:6">
      <c r="A119" s="310"/>
      <c r="B119" s="315" t="s">
        <v>19</v>
      </c>
      <c r="C119" s="316">
        <v>1</v>
      </c>
      <c r="D119" s="7">
        <v>40000</v>
      </c>
      <c r="E119" s="7">
        <f t="shared" si="4"/>
        <v>40000</v>
      </c>
      <c r="F119" s="311"/>
    </row>
    <row r="120" s="262" customFormat="1" ht="14" customHeight="1" spans="1:6">
      <c r="A120" s="310"/>
      <c r="B120" s="315" t="s">
        <v>31</v>
      </c>
      <c r="C120" s="316">
        <v>1.155</v>
      </c>
      <c r="D120" s="7">
        <v>45000</v>
      </c>
      <c r="E120" s="7">
        <v>52000</v>
      </c>
      <c r="F120" s="311"/>
    </row>
    <row r="121" s="262" customFormat="1" ht="14" customHeight="1" spans="1:6">
      <c r="A121" s="312"/>
      <c r="B121" s="315" t="s">
        <v>10</v>
      </c>
      <c r="C121" s="316">
        <v>5</v>
      </c>
      <c r="D121" s="7">
        <v>10000</v>
      </c>
      <c r="E121" s="7">
        <f t="shared" si="4"/>
        <v>50000</v>
      </c>
      <c r="F121" s="283"/>
    </row>
    <row r="122" s="262" customFormat="1" ht="14" customHeight="1" spans="1:6">
      <c r="A122" s="317">
        <v>45971</v>
      </c>
      <c r="B122" s="315" t="s">
        <v>28</v>
      </c>
      <c r="C122" s="316">
        <v>4</v>
      </c>
      <c r="D122" s="7">
        <v>49000</v>
      </c>
      <c r="E122" s="7">
        <f t="shared" si="4"/>
        <v>196000</v>
      </c>
      <c r="F122" s="274">
        <f>SUM(E122)</f>
        <v>196000</v>
      </c>
    </row>
    <row r="123" s="262" customFormat="1" ht="14" customHeight="1" spans="1:7">
      <c r="A123" s="317">
        <v>45977</v>
      </c>
      <c r="B123" s="315" t="s">
        <v>10</v>
      </c>
      <c r="C123" s="316">
        <v>8</v>
      </c>
      <c r="D123" s="7">
        <v>10000</v>
      </c>
      <c r="E123" s="7">
        <f t="shared" si="4"/>
        <v>80000</v>
      </c>
      <c r="F123" s="7">
        <f>SUM(E123:E127)</f>
        <v>389000</v>
      </c>
      <c r="G123" s="284"/>
    </row>
    <row r="124" s="262" customFormat="1" spans="1:6">
      <c r="A124" s="317"/>
      <c r="B124" s="315" t="s">
        <v>23</v>
      </c>
      <c r="C124" s="316">
        <v>3</v>
      </c>
      <c r="D124" s="7">
        <v>25000</v>
      </c>
      <c r="E124" s="7">
        <f t="shared" si="4"/>
        <v>75000</v>
      </c>
      <c r="F124" s="7"/>
    </row>
    <row r="125" s="262" customFormat="1" spans="1:6">
      <c r="A125" s="317"/>
      <c r="B125" s="315" t="s">
        <v>7</v>
      </c>
      <c r="C125" s="316">
        <v>2.18</v>
      </c>
      <c r="D125" s="7">
        <v>75000</v>
      </c>
      <c r="E125" s="7">
        <v>164000</v>
      </c>
      <c r="F125" s="7"/>
    </row>
    <row r="126" s="262" customFormat="1" spans="1:6">
      <c r="A126" s="317"/>
      <c r="B126" s="315" t="s">
        <v>34</v>
      </c>
      <c r="C126" s="316">
        <v>1</v>
      </c>
      <c r="D126" s="7">
        <v>35000</v>
      </c>
      <c r="E126" s="7">
        <f>SUM(C126*D126)</f>
        <v>35000</v>
      </c>
      <c r="F126" s="7"/>
    </row>
    <row r="127" s="262" customFormat="1" spans="1:6">
      <c r="A127" s="317"/>
      <c r="B127" s="315" t="s">
        <v>17</v>
      </c>
      <c r="C127" s="316">
        <v>1</v>
      </c>
      <c r="D127" s="7">
        <v>35000</v>
      </c>
      <c r="E127" s="7">
        <f>SUM(C127*D127)</f>
        <v>35000</v>
      </c>
      <c r="F127" s="7"/>
    </row>
    <row r="128" s="262" customFormat="1" spans="1:6">
      <c r="A128" s="310">
        <v>45978</v>
      </c>
      <c r="B128" s="318" t="s">
        <v>30</v>
      </c>
      <c r="C128" s="319">
        <v>2</v>
      </c>
      <c r="D128" s="283">
        <v>30000</v>
      </c>
      <c r="E128" s="7">
        <f t="shared" ref="E128:E134" si="5">SUM(C128*D128)</f>
        <v>60000</v>
      </c>
      <c r="F128" s="309">
        <f>SUM(E128:E134)</f>
        <v>573000</v>
      </c>
    </row>
    <row r="129" s="262" customFormat="1" spans="1:6">
      <c r="A129" s="310"/>
      <c r="B129" s="315" t="s">
        <v>7</v>
      </c>
      <c r="C129" s="316">
        <v>2</v>
      </c>
      <c r="D129" s="7">
        <v>75000</v>
      </c>
      <c r="E129" s="7">
        <f t="shared" si="5"/>
        <v>150000</v>
      </c>
      <c r="F129" s="311"/>
    </row>
    <row r="130" s="262" customFormat="1" spans="1:6">
      <c r="A130" s="310"/>
      <c r="B130" s="315" t="s">
        <v>6</v>
      </c>
      <c r="C130" s="316">
        <v>4</v>
      </c>
      <c r="D130" s="7">
        <v>25000</v>
      </c>
      <c r="E130" s="7">
        <f t="shared" si="5"/>
        <v>100000</v>
      </c>
      <c r="F130" s="311"/>
    </row>
    <row r="131" s="262" customFormat="1" spans="1:6">
      <c r="A131" s="310"/>
      <c r="B131" s="315" t="s">
        <v>11</v>
      </c>
      <c r="C131" s="316">
        <v>2.065</v>
      </c>
      <c r="D131" s="7">
        <v>38000</v>
      </c>
      <c r="E131" s="7">
        <v>78000</v>
      </c>
      <c r="F131" s="311"/>
    </row>
    <row r="132" s="262" customFormat="1" spans="1:6">
      <c r="A132" s="310"/>
      <c r="B132" s="315" t="s">
        <v>24</v>
      </c>
      <c r="C132" s="316">
        <v>2.2</v>
      </c>
      <c r="D132" s="7">
        <v>15000</v>
      </c>
      <c r="E132" s="7">
        <f t="shared" si="5"/>
        <v>33000</v>
      </c>
      <c r="F132" s="311"/>
    </row>
    <row r="133" s="262" customFormat="1" spans="1:6">
      <c r="A133" s="310"/>
      <c r="B133" s="315" t="s">
        <v>19</v>
      </c>
      <c r="C133" s="316">
        <v>2</v>
      </c>
      <c r="D133" s="7">
        <v>40000</v>
      </c>
      <c r="E133" s="7">
        <f t="shared" si="5"/>
        <v>80000</v>
      </c>
      <c r="F133" s="311"/>
    </row>
    <row r="134" s="262" customFormat="1" spans="1:6">
      <c r="A134" s="312"/>
      <c r="B134" s="315" t="s">
        <v>14</v>
      </c>
      <c r="C134" s="316">
        <v>3</v>
      </c>
      <c r="D134" s="7">
        <v>24000</v>
      </c>
      <c r="E134" s="7">
        <f t="shared" si="5"/>
        <v>72000</v>
      </c>
      <c r="F134" s="283"/>
    </row>
    <row r="135" s="262" customFormat="1" spans="1:6">
      <c r="A135" s="306">
        <v>45979</v>
      </c>
      <c r="B135" s="315" t="s">
        <v>7</v>
      </c>
      <c r="C135" s="316">
        <v>2.17</v>
      </c>
      <c r="D135" s="7">
        <v>75000</v>
      </c>
      <c r="E135" s="7">
        <v>163000</v>
      </c>
      <c r="F135" s="309">
        <f>SUM(E135:E142)</f>
        <v>414000</v>
      </c>
    </row>
    <row r="136" s="262" customFormat="1" spans="1:6">
      <c r="A136" s="310"/>
      <c r="B136" s="315" t="s">
        <v>6</v>
      </c>
      <c r="C136" s="316">
        <v>2</v>
      </c>
      <c r="D136" s="7">
        <v>20000</v>
      </c>
      <c r="E136" s="7">
        <f t="shared" ref="E135:E142" si="6">SUM(C136*D136)</f>
        <v>40000</v>
      </c>
      <c r="F136" s="311"/>
    </row>
    <row r="137" s="262" customFormat="1" spans="1:6">
      <c r="A137" s="310"/>
      <c r="B137" s="315" t="s">
        <v>8</v>
      </c>
      <c r="C137" s="316">
        <v>0.5</v>
      </c>
      <c r="D137" s="7">
        <v>30000</v>
      </c>
      <c r="E137" s="7">
        <f t="shared" si="6"/>
        <v>15000</v>
      </c>
      <c r="F137" s="311"/>
    </row>
    <row r="138" s="262" customFormat="1" spans="1:6">
      <c r="A138" s="310"/>
      <c r="B138" s="315" t="s">
        <v>13</v>
      </c>
      <c r="C138" s="316">
        <v>0.5</v>
      </c>
      <c r="D138" s="7">
        <v>100000</v>
      </c>
      <c r="E138" s="7">
        <f t="shared" si="6"/>
        <v>50000</v>
      </c>
      <c r="F138" s="311"/>
    </row>
    <row r="139" s="262" customFormat="1" spans="1:6">
      <c r="A139" s="310"/>
      <c r="B139" s="315" t="s">
        <v>37</v>
      </c>
      <c r="C139" s="316">
        <v>6</v>
      </c>
      <c r="D139" s="7">
        <v>10000</v>
      </c>
      <c r="E139" s="7">
        <f t="shared" si="6"/>
        <v>60000</v>
      </c>
      <c r="F139" s="311"/>
    </row>
    <row r="140" s="262" customFormat="1" spans="1:6">
      <c r="A140" s="310"/>
      <c r="B140" s="315" t="s">
        <v>20</v>
      </c>
      <c r="C140" s="316">
        <v>0.5</v>
      </c>
      <c r="D140" s="7">
        <v>35000</v>
      </c>
      <c r="E140" s="7">
        <v>18000</v>
      </c>
      <c r="F140" s="311"/>
    </row>
    <row r="141" s="262" customFormat="1" spans="1:6">
      <c r="A141" s="310"/>
      <c r="B141" s="315" t="s">
        <v>27</v>
      </c>
      <c r="C141" s="316">
        <v>0.3</v>
      </c>
      <c r="D141" s="7">
        <v>60000</v>
      </c>
      <c r="E141" s="7">
        <f t="shared" si="6"/>
        <v>18000</v>
      </c>
      <c r="F141" s="311"/>
    </row>
    <row r="142" s="262" customFormat="1" spans="1:6">
      <c r="A142" s="312"/>
      <c r="B142" s="315" t="s">
        <v>35</v>
      </c>
      <c r="C142" s="316">
        <v>2</v>
      </c>
      <c r="D142" s="7">
        <v>25000</v>
      </c>
      <c r="E142" s="7">
        <f t="shared" si="6"/>
        <v>50000</v>
      </c>
      <c r="F142" s="283"/>
    </row>
    <row r="143" s="262" customFormat="1" spans="1:6">
      <c r="A143" s="306">
        <v>45980</v>
      </c>
      <c r="B143" s="315" t="s">
        <v>21</v>
      </c>
      <c r="C143" s="316">
        <v>3.99</v>
      </c>
      <c r="D143" s="7">
        <v>15000</v>
      </c>
      <c r="E143" s="7">
        <v>60000</v>
      </c>
      <c r="F143" s="309">
        <f>SUM(E143:E149)</f>
        <v>600000</v>
      </c>
    </row>
    <row r="144" s="262" customFormat="1" spans="1:6">
      <c r="A144" s="310"/>
      <c r="B144" s="315" t="s">
        <v>37</v>
      </c>
      <c r="C144" s="316">
        <v>10</v>
      </c>
      <c r="D144" s="7">
        <v>10000</v>
      </c>
      <c r="E144" s="7">
        <f t="shared" ref="E143:E149" si="7">SUM(C144*D144)</f>
        <v>100000</v>
      </c>
      <c r="F144" s="311"/>
    </row>
    <row r="145" s="262" customFormat="1" spans="1:6">
      <c r="A145" s="310"/>
      <c r="B145" s="315" t="s">
        <v>30</v>
      </c>
      <c r="C145" s="316">
        <v>1</v>
      </c>
      <c r="D145" s="7">
        <v>30000</v>
      </c>
      <c r="E145" s="7">
        <f t="shared" si="7"/>
        <v>30000</v>
      </c>
      <c r="F145" s="311"/>
    </row>
    <row r="146" s="262" customFormat="1" spans="1:6">
      <c r="A146" s="310"/>
      <c r="B146" s="315" t="s">
        <v>25</v>
      </c>
      <c r="C146" s="316">
        <v>2</v>
      </c>
      <c r="D146" s="7">
        <v>48000</v>
      </c>
      <c r="E146" s="7">
        <f t="shared" si="7"/>
        <v>96000</v>
      </c>
      <c r="F146" s="311"/>
    </row>
    <row r="147" s="262" customFormat="1" spans="1:6">
      <c r="A147" s="310"/>
      <c r="B147" s="315" t="s">
        <v>14</v>
      </c>
      <c r="C147" s="316">
        <v>4</v>
      </c>
      <c r="D147" s="7">
        <v>24000</v>
      </c>
      <c r="E147" s="7">
        <f t="shared" si="7"/>
        <v>96000</v>
      </c>
      <c r="F147" s="311"/>
    </row>
    <row r="148" s="262" customFormat="1" spans="1:6">
      <c r="A148" s="310"/>
      <c r="B148" s="315" t="s">
        <v>19</v>
      </c>
      <c r="C148" s="316">
        <v>3</v>
      </c>
      <c r="D148" s="7">
        <v>40000</v>
      </c>
      <c r="E148" s="7">
        <f t="shared" si="7"/>
        <v>120000</v>
      </c>
      <c r="F148" s="311"/>
    </row>
    <row r="149" s="262" customFormat="1" spans="1:6">
      <c r="A149" s="312"/>
      <c r="B149" s="315" t="s">
        <v>28</v>
      </c>
      <c r="C149" s="316">
        <v>2</v>
      </c>
      <c r="D149" s="7">
        <v>49000</v>
      </c>
      <c r="E149" s="7">
        <f t="shared" si="7"/>
        <v>98000</v>
      </c>
      <c r="F149" s="283"/>
    </row>
    <row r="150" s="262" customFormat="1" spans="1:6">
      <c r="A150" s="306">
        <v>45981</v>
      </c>
      <c r="B150" s="315" t="s">
        <v>21</v>
      </c>
      <c r="C150" s="316">
        <v>4.655</v>
      </c>
      <c r="D150" s="7">
        <v>15000</v>
      </c>
      <c r="E150" s="7">
        <v>70000</v>
      </c>
      <c r="F150" s="309">
        <f>SUM(E150:E159)</f>
        <v>602000</v>
      </c>
    </row>
    <row r="151" s="262" customFormat="1" spans="1:6">
      <c r="A151" s="310"/>
      <c r="B151" s="315" t="s">
        <v>37</v>
      </c>
      <c r="C151" s="316">
        <v>6</v>
      </c>
      <c r="D151" s="7">
        <v>10000</v>
      </c>
      <c r="E151" s="7">
        <f t="shared" ref="E150:E159" si="8">SUM(C151*D151)</f>
        <v>60000</v>
      </c>
      <c r="F151" s="311"/>
    </row>
    <row r="152" s="262" customFormat="1" spans="1:6">
      <c r="A152" s="310"/>
      <c r="B152" s="315" t="s">
        <v>13</v>
      </c>
      <c r="C152" s="316">
        <v>0.5</v>
      </c>
      <c r="D152" s="7">
        <v>100000</v>
      </c>
      <c r="E152" s="7">
        <f t="shared" si="8"/>
        <v>50000</v>
      </c>
      <c r="F152" s="311"/>
    </row>
    <row r="153" s="262" customFormat="1" spans="1:6">
      <c r="A153" s="310"/>
      <c r="B153" s="315" t="s">
        <v>6</v>
      </c>
      <c r="C153" s="316">
        <v>1</v>
      </c>
      <c r="D153" s="7">
        <v>20000</v>
      </c>
      <c r="E153" s="7">
        <f t="shared" si="8"/>
        <v>20000</v>
      </c>
      <c r="F153" s="311"/>
    </row>
    <row r="154" s="262" customFormat="1" spans="1:6">
      <c r="A154" s="310"/>
      <c r="B154" s="315" t="s">
        <v>7</v>
      </c>
      <c r="C154" s="316">
        <v>1</v>
      </c>
      <c r="D154" s="7">
        <v>75000</v>
      </c>
      <c r="E154" s="7">
        <f t="shared" si="8"/>
        <v>75000</v>
      </c>
      <c r="F154" s="311"/>
    </row>
    <row r="155" s="262" customFormat="1" spans="1:6">
      <c r="A155" s="310"/>
      <c r="B155" s="315" t="s">
        <v>33</v>
      </c>
      <c r="C155" s="316">
        <v>4</v>
      </c>
      <c r="D155" s="7">
        <v>20000</v>
      </c>
      <c r="E155" s="7">
        <f t="shared" si="8"/>
        <v>80000</v>
      </c>
      <c r="F155" s="311"/>
    </row>
    <row r="156" s="262" customFormat="1" spans="1:6">
      <c r="A156" s="310"/>
      <c r="B156" s="315" t="s">
        <v>36</v>
      </c>
      <c r="C156" s="316">
        <v>6</v>
      </c>
      <c r="D156" s="7">
        <v>20000</v>
      </c>
      <c r="E156" s="7">
        <f t="shared" si="8"/>
        <v>120000</v>
      </c>
      <c r="F156" s="311"/>
    </row>
    <row r="157" s="262" customFormat="1" spans="1:6">
      <c r="A157" s="310"/>
      <c r="B157" s="315" t="s">
        <v>38</v>
      </c>
      <c r="C157" s="316">
        <v>1</v>
      </c>
      <c r="D157" s="7">
        <v>95000</v>
      </c>
      <c r="E157" s="7">
        <f t="shared" si="8"/>
        <v>95000</v>
      </c>
      <c r="F157" s="311"/>
    </row>
    <row r="158" s="262" customFormat="1" spans="1:6">
      <c r="A158" s="310"/>
      <c r="B158" s="315" t="s">
        <v>30</v>
      </c>
      <c r="C158" s="316">
        <v>1</v>
      </c>
      <c r="D158" s="7">
        <v>30000</v>
      </c>
      <c r="E158" s="7">
        <f t="shared" si="8"/>
        <v>30000</v>
      </c>
      <c r="F158" s="311"/>
    </row>
    <row r="159" s="262" customFormat="1" spans="1:6">
      <c r="A159" s="312"/>
      <c r="B159" s="315" t="s">
        <v>39</v>
      </c>
      <c r="C159" s="316">
        <v>0.1</v>
      </c>
      <c r="D159" s="7">
        <v>20000</v>
      </c>
      <c r="E159" s="7">
        <f t="shared" si="8"/>
        <v>2000</v>
      </c>
      <c r="F159" s="283"/>
    </row>
    <row r="160" s="262" customFormat="1" spans="1:6">
      <c r="A160" s="306">
        <v>45982</v>
      </c>
      <c r="B160" s="315" t="s">
        <v>21</v>
      </c>
      <c r="C160" s="316">
        <v>7.535</v>
      </c>
      <c r="D160" s="7">
        <v>15000</v>
      </c>
      <c r="E160" s="7">
        <v>113000</v>
      </c>
      <c r="F160" s="309">
        <f>SUM(E160:E173)</f>
        <v>1058000</v>
      </c>
    </row>
    <row r="161" s="262" customFormat="1" spans="1:6">
      <c r="A161" s="310"/>
      <c r="B161" s="315" t="s">
        <v>37</v>
      </c>
      <c r="C161" s="316">
        <v>10</v>
      </c>
      <c r="D161" s="7">
        <v>10000</v>
      </c>
      <c r="E161" s="7">
        <f t="shared" ref="E160:E173" si="9">SUM(C161*D161)</f>
        <v>100000</v>
      </c>
      <c r="F161" s="311"/>
    </row>
    <row r="162" s="262" customFormat="1" spans="1:6">
      <c r="A162" s="310"/>
      <c r="B162" s="315" t="s">
        <v>7</v>
      </c>
      <c r="C162" s="316">
        <v>3</v>
      </c>
      <c r="D162" s="7">
        <v>75000</v>
      </c>
      <c r="E162" s="7">
        <f t="shared" si="9"/>
        <v>225000</v>
      </c>
      <c r="F162" s="311"/>
    </row>
    <row r="163" s="262" customFormat="1" spans="1:6">
      <c r="A163" s="310"/>
      <c r="B163" s="315" t="s">
        <v>6</v>
      </c>
      <c r="C163" s="316">
        <v>4</v>
      </c>
      <c r="D163" s="7">
        <v>20000</v>
      </c>
      <c r="E163" s="7">
        <f t="shared" si="9"/>
        <v>80000</v>
      </c>
      <c r="F163" s="311"/>
    </row>
    <row r="164" s="262" customFormat="1" spans="1:6">
      <c r="A164" s="310"/>
      <c r="B164" s="315" t="s">
        <v>24</v>
      </c>
      <c r="C164" s="316">
        <v>1</v>
      </c>
      <c r="D164" s="7">
        <v>15000</v>
      </c>
      <c r="E164" s="7">
        <f t="shared" si="9"/>
        <v>15000</v>
      </c>
      <c r="F164" s="311"/>
    </row>
    <row r="165" s="262" customFormat="1" spans="1:6">
      <c r="A165" s="310"/>
      <c r="B165" s="315" t="s">
        <v>20</v>
      </c>
      <c r="C165" s="316">
        <v>1</v>
      </c>
      <c r="D165" s="7">
        <v>35000</v>
      </c>
      <c r="E165" s="7">
        <f t="shared" si="9"/>
        <v>35000</v>
      </c>
      <c r="F165" s="311"/>
    </row>
    <row r="166" s="262" customFormat="1" spans="1:6">
      <c r="A166" s="310"/>
      <c r="B166" s="315" t="s">
        <v>40</v>
      </c>
      <c r="C166" s="316">
        <v>0.2</v>
      </c>
      <c r="D166" s="7">
        <v>50000</v>
      </c>
      <c r="E166" s="7">
        <f t="shared" si="9"/>
        <v>10000</v>
      </c>
      <c r="F166" s="311"/>
    </row>
    <row r="167" s="262" customFormat="1" spans="1:6">
      <c r="A167" s="310"/>
      <c r="B167" s="315" t="s">
        <v>13</v>
      </c>
      <c r="C167" s="316">
        <v>0.75</v>
      </c>
      <c r="D167" s="7">
        <v>100000</v>
      </c>
      <c r="E167" s="7">
        <f t="shared" si="9"/>
        <v>75000</v>
      </c>
      <c r="F167" s="311"/>
    </row>
    <row r="168" s="262" customFormat="1" spans="1:6">
      <c r="A168" s="310"/>
      <c r="B168" s="315" t="s">
        <v>11</v>
      </c>
      <c r="C168" s="316">
        <v>2.25</v>
      </c>
      <c r="D168" s="7">
        <v>38000</v>
      </c>
      <c r="E168" s="7">
        <v>86000</v>
      </c>
      <c r="F168" s="311"/>
    </row>
    <row r="169" s="262" customFormat="1" spans="1:6">
      <c r="A169" s="310"/>
      <c r="B169" s="315" t="s">
        <v>25</v>
      </c>
      <c r="C169" s="316">
        <v>3</v>
      </c>
      <c r="D169" s="7">
        <v>48000</v>
      </c>
      <c r="E169" s="7">
        <f t="shared" si="9"/>
        <v>144000</v>
      </c>
      <c r="F169" s="311"/>
    </row>
    <row r="170" s="262" customFormat="1" spans="1:6">
      <c r="A170" s="310"/>
      <c r="B170" s="315" t="s">
        <v>14</v>
      </c>
      <c r="C170" s="316">
        <v>4</v>
      </c>
      <c r="D170" s="7">
        <v>24000</v>
      </c>
      <c r="E170" s="7">
        <f t="shared" si="9"/>
        <v>96000</v>
      </c>
      <c r="F170" s="311"/>
    </row>
    <row r="171" s="262" customFormat="1" spans="1:6">
      <c r="A171" s="310"/>
      <c r="B171" s="315" t="s">
        <v>28</v>
      </c>
      <c r="C171" s="316">
        <v>1</v>
      </c>
      <c r="D171" s="7">
        <v>49000</v>
      </c>
      <c r="E171" s="7">
        <f t="shared" si="9"/>
        <v>49000</v>
      </c>
      <c r="F171" s="311"/>
    </row>
    <row r="172" s="262" customFormat="1" spans="1:6">
      <c r="A172" s="310"/>
      <c r="B172" s="315" t="s">
        <v>41</v>
      </c>
      <c r="C172" s="316">
        <v>0.1</v>
      </c>
      <c r="D172" s="7">
        <v>120000</v>
      </c>
      <c r="E172" s="7">
        <f t="shared" si="9"/>
        <v>12000</v>
      </c>
      <c r="F172" s="311"/>
    </row>
    <row r="173" s="262" customFormat="1" spans="1:6">
      <c r="A173" s="312"/>
      <c r="B173" s="315" t="s">
        <v>42</v>
      </c>
      <c r="C173" s="316">
        <v>0.1</v>
      </c>
      <c r="D173" s="7">
        <v>180000</v>
      </c>
      <c r="E173" s="7">
        <f t="shared" si="9"/>
        <v>18000</v>
      </c>
      <c r="F173" s="283"/>
    </row>
    <row r="174" s="262" customFormat="1" ht="15.75" spans="1:6">
      <c r="A174" s="310">
        <v>45982</v>
      </c>
      <c r="B174" s="315" t="s">
        <v>22</v>
      </c>
      <c r="C174" s="316">
        <v>1.07</v>
      </c>
      <c r="D174" s="7">
        <v>38000</v>
      </c>
      <c r="E174" s="7">
        <v>41000</v>
      </c>
      <c r="F174" s="311">
        <f>SUM(E174)</f>
        <v>41000</v>
      </c>
    </row>
    <row r="175" s="262" customFormat="1" spans="1:6">
      <c r="A175" s="306">
        <v>45983</v>
      </c>
      <c r="B175" s="315" t="s">
        <v>26</v>
      </c>
      <c r="C175" s="316">
        <v>0.3</v>
      </c>
      <c r="D175" s="7">
        <v>20000</v>
      </c>
      <c r="E175" s="7">
        <f t="shared" ref="E175:E190" si="10">SUM(C175*D175)</f>
        <v>6000</v>
      </c>
      <c r="F175" s="309">
        <f>SUM(E175:E190)</f>
        <v>924000</v>
      </c>
    </row>
    <row r="176" s="262" customFormat="1" spans="1:6">
      <c r="A176" s="310"/>
      <c r="B176" s="315" t="s">
        <v>6</v>
      </c>
      <c r="C176" s="316">
        <v>4</v>
      </c>
      <c r="D176" s="7">
        <v>20000</v>
      </c>
      <c r="E176" s="7">
        <f t="shared" si="10"/>
        <v>80000</v>
      </c>
      <c r="F176" s="311"/>
    </row>
    <row r="177" s="262" customFormat="1" spans="1:6">
      <c r="A177" s="310"/>
      <c r="B177" s="315" t="s">
        <v>7</v>
      </c>
      <c r="C177" s="316">
        <v>2.12</v>
      </c>
      <c r="D177" s="7">
        <v>75000</v>
      </c>
      <c r="E177" s="7">
        <f t="shared" si="10"/>
        <v>159000</v>
      </c>
      <c r="F177" s="311"/>
    </row>
    <row r="178" s="262" customFormat="1" spans="1:6">
      <c r="A178" s="310"/>
      <c r="B178" s="315" t="s">
        <v>22</v>
      </c>
      <c r="C178" s="316">
        <v>0.5</v>
      </c>
      <c r="D178" s="7">
        <v>38000</v>
      </c>
      <c r="E178" s="7">
        <f t="shared" si="10"/>
        <v>19000</v>
      </c>
      <c r="F178" s="311"/>
    </row>
    <row r="179" s="262" customFormat="1" spans="1:6">
      <c r="A179" s="310"/>
      <c r="B179" s="315" t="s">
        <v>10</v>
      </c>
      <c r="C179" s="316">
        <v>10</v>
      </c>
      <c r="D179" s="7">
        <v>10000</v>
      </c>
      <c r="E179" s="7">
        <f t="shared" si="10"/>
        <v>100000</v>
      </c>
      <c r="F179" s="311"/>
    </row>
    <row r="180" s="262" customFormat="1" spans="1:6">
      <c r="A180" s="310"/>
      <c r="B180" s="315" t="s">
        <v>9</v>
      </c>
      <c r="C180" s="316">
        <v>1</v>
      </c>
      <c r="D180" s="7">
        <v>20000</v>
      </c>
      <c r="E180" s="7">
        <f t="shared" si="10"/>
        <v>20000</v>
      </c>
      <c r="F180" s="311"/>
    </row>
    <row r="181" s="262" customFormat="1" spans="1:6">
      <c r="A181" s="310"/>
      <c r="B181" s="315" t="s">
        <v>31</v>
      </c>
      <c r="C181" s="316">
        <v>1</v>
      </c>
      <c r="D181" s="7">
        <v>45000</v>
      </c>
      <c r="E181" s="7">
        <f t="shared" si="10"/>
        <v>45000</v>
      </c>
      <c r="F181" s="311"/>
    </row>
    <row r="182" s="262" customFormat="1" spans="1:6">
      <c r="A182" s="310"/>
      <c r="B182" s="315" t="s">
        <v>12</v>
      </c>
      <c r="C182" s="316">
        <v>2</v>
      </c>
      <c r="D182" s="7">
        <v>48000</v>
      </c>
      <c r="E182" s="7">
        <f t="shared" si="10"/>
        <v>96000</v>
      </c>
      <c r="F182" s="311"/>
    </row>
    <row r="183" s="262" customFormat="1" spans="1:6">
      <c r="A183" s="310"/>
      <c r="B183" s="315" t="s">
        <v>8</v>
      </c>
      <c r="C183" s="316">
        <v>0.3</v>
      </c>
      <c r="D183" s="7">
        <v>30000</v>
      </c>
      <c r="E183" s="7">
        <f t="shared" si="10"/>
        <v>9000</v>
      </c>
      <c r="F183" s="311"/>
    </row>
    <row r="184" s="262" customFormat="1" spans="1:6">
      <c r="A184" s="310"/>
      <c r="B184" s="315" t="s">
        <v>24</v>
      </c>
      <c r="C184" s="316">
        <v>1</v>
      </c>
      <c r="D184" s="7">
        <v>12000</v>
      </c>
      <c r="E184" s="7">
        <f t="shared" si="10"/>
        <v>12000</v>
      </c>
      <c r="F184" s="311"/>
    </row>
    <row r="185" s="262" customFormat="1" spans="1:6">
      <c r="A185" s="310"/>
      <c r="B185" s="315" t="s">
        <v>27</v>
      </c>
      <c r="C185" s="316">
        <v>0.2</v>
      </c>
      <c r="D185" s="7">
        <v>80000</v>
      </c>
      <c r="E185" s="7">
        <f t="shared" si="10"/>
        <v>16000</v>
      </c>
      <c r="F185" s="311"/>
    </row>
    <row r="186" s="262" customFormat="1" spans="1:6">
      <c r="A186" s="310"/>
      <c r="B186" s="315" t="s">
        <v>30</v>
      </c>
      <c r="C186" s="316">
        <v>1</v>
      </c>
      <c r="D186" s="7">
        <v>30000</v>
      </c>
      <c r="E186" s="7">
        <f t="shared" si="10"/>
        <v>30000</v>
      </c>
      <c r="F186" s="311"/>
    </row>
    <row r="187" s="262" customFormat="1" spans="1:6">
      <c r="A187" s="310"/>
      <c r="B187" s="315" t="s">
        <v>13</v>
      </c>
      <c r="C187" s="316">
        <v>0.5</v>
      </c>
      <c r="D187" s="7">
        <v>100000</v>
      </c>
      <c r="E187" s="7">
        <f t="shared" si="10"/>
        <v>50000</v>
      </c>
      <c r="F187" s="311"/>
    </row>
    <row r="188" s="262" customFormat="1" spans="1:6">
      <c r="A188" s="310"/>
      <c r="B188" s="315" t="s">
        <v>14</v>
      </c>
      <c r="C188" s="316">
        <v>6</v>
      </c>
      <c r="D188" s="7">
        <v>24000</v>
      </c>
      <c r="E188" s="7">
        <f t="shared" si="10"/>
        <v>144000</v>
      </c>
      <c r="F188" s="311"/>
    </row>
    <row r="189" s="262" customFormat="1" spans="1:6">
      <c r="A189" s="310"/>
      <c r="B189" s="318" t="s">
        <v>19</v>
      </c>
      <c r="C189" s="319">
        <v>1</v>
      </c>
      <c r="D189" s="283">
        <v>40000</v>
      </c>
      <c r="E189" s="7">
        <f t="shared" si="10"/>
        <v>40000</v>
      </c>
      <c r="F189" s="311"/>
    </row>
    <row r="190" s="262" customFormat="1" spans="1:6">
      <c r="A190" s="310"/>
      <c r="B190" s="315" t="s">
        <v>28</v>
      </c>
      <c r="C190" s="316">
        <v>2</v>
      </c>
      <c r="D190" s="7">
        <v>49000</v>
      </c>
      <c r="E190" s="7">
        <f t="shared" si="10"/>
        <v>98000</v>
      </c>
      <c r="F190" s="283"/>
    </row>
    <row r="191" s="262" customFormat="1" spans="1:6">
      <c r="A191" s="306">
        <v>45984</v>
      </c>
      <c r="B191" s="315" t="s">
        <v>6</v>
      </c>
      <c r="C191" s="316">
        <v>3</v>
      </c>
      <c r="D191" s="7">
        <v>20000</v>
      </c>
      <c r="E191" s="7">
        <f t="shared" ref="E191:E198" si="11">SUM(C191*D191)</f>
        <v>60000</v>
      </c>
      <c r="F191" s="309">
        <f>SUM(E191:E198)</f>
        <v>531000</v>
      </c>
    </row>
    <row r="192" s="262" customFormat="1" spans="1:6">
      <c r="A192" s="310"/>
      <c r="B192" s="315" t="s">
        <v>37</v>
      </c>
      <c r="C192" s="316">
        <v>5</v>
      </c>
      <c r="D192" s="7">
        <v>10000</v>
      </c>
      <c r="E192" s="7">
        <f t="shared" si="11"/>
        <v>50000</v>
      </c>
      <c r="F192" s="311"/>
    </row>
    <row r="193" s="262" customFormat="1" spans="1:6">
      <c r="A193" s="310"/>
      <c r="B193" s="315" t="s">
        <v>24</v>
      </c>
      <c r="C193" s="316">
        <v>1</v>
      </c>
      <c r="D193" s="7">
        <v>15000</v>
      </c>
      <c r="E193" s="7">
        <f t="shared" si="11"/>
        <v>15000</v>
      </c>
      <c r="F193" s="311"/>
    </row>
    <row r="194" s="262" customFormat="1" spans="1:6">
      <c r="A194" s="310"/>
      <c r="B194" s="315" t="s">
        <v>14</v>
      </c>
      <c r="C194" s="316">
        <v>6</v>
      </c>
      <c r="D194" s="7">
        <v>24000</v>
      </c>
      <c r="E194" s="7">
        <f t="shared" si="11"/>
        <v>144000</v>
      </c>
      <c r="F194" s="311"/>
    </row>
    <row r="195" s="262" customFormat="1" spans="1:6">
      <c r="A195" s="310"/>
      <c r="B195" s="315" t="s">
        <v>19</v>
      </c>
      <c r="C195" s="316">
        <v>1</v>
      </c>
      <c r="D195" s="7">
        <v>40000</v>
      </c>
      <c r="E195" s="7">
        <f t="shared" si="11"/>
        <v>40000</v>
      </c>
      <c r="F195" s="311"/>
    </row>
    <row r="196" s="262" customFormat="1" spans="1:6">
      <c r="A196" s="310"/>
      <c r="B196" s="315" t="s">
        <v>28</v>
      </c>
      <c r="C196" s="316">
        <v>1</v>
      </c>
      <c r="D196" s="7">
        <v>49000</v>
      </c>
      <c r="E196" s="7">
        <f t="shared" si="11"/>
        <v>49000</v>
      </c>
      <c r="F196" s="311"/>
    </row>
    <row r="197" s="262" customFormat="1" spans="1:6">
      <c r="A197" s="310"/>
      <c r="B197" s="315" t="s">
        <v>21</v>
      </c>
      <c r="C197" s="316">
        <v>6.85</v>
      </c>
      <c r="D197" s="7">
        <v>15000</v>
      </c>
      <c r="E197" s="7">
        <v>103000</v>
      </c>
      <c r="F197" s="311"/>
    </row>
    <row r="198" s="262" customFormat="1" spans="1:6">
      <c r="A198" s="312"/>
      <c r="B198" s="315" t="s">
        <v>43</v>
      </c>
      <c r="C198" s="316">
        <v>2</v>
      </c>
      <c r="D198" s="7">
        <v>35000</v>
      </c>
      <c r="E198" s="7">
        <f t="shared" si="11"/>
        <v>70000</v>
      </c>
      <c r="F198" s="283"/>
    </row>
    <row r="199" s="262" customFormat="1" spans="1:6">
      <c r="A199" s="306">
        <v>45985</v>
      </c>
      <c r="B199" s="315" t="s">
        <v>6</v>
      </c>
      <c r="C199" s="316">
        <v>3</v>
      </c>
      <c r="D199" s="7">
        <v>20000</v>
      </c>
      <c r="E199" s="7">
        <f t="shared" ref="E199:E210" si="12">SUM(C199*D199)</f>
        <v>60000</v>
      </c>
      <c r="F199" s="309">
        <f>SUM(E199:E210)</f>
        <v>586000</v>
      </c>
    </row>
    <row r="200" s="262" customFormat="1" spans="1:6">
      <c r="A200" s="310"/>
      <c r="B200" s="315" t="s">
        <v>22</v>
      </c>
      <c r="C200" s="316">
        <v>0.5</v>
      </c>
      <c r="D200" s="7">
        <v>38000</v>
      </c>
      <c r="E200" s="7">
        <f t="shared" si="12"/>
        <v>19000</v>
      </c>
      <c r="F200" s="311"/>
    </row>
    <row r="201" s="262" customFormat="1" spans="1:6">
      <c r="A201" s="310"/>
      <c r="B201" s="315" t="s">
        <v>37</v>
      </c>
      <c r="C201" s="316">
        <v>5</v>
      </c>
      <c r="D201" s="7">
        <v>10000</v>
      </c>
      <c r="E201" s="7">
        <f t="shared" si="12"/>
        <v>50000</v>
      </c>
      <c r="F201" s="311"/>
    </row>
    <row r="202" s="262" customFormat="1" spans="1:6">
      <c r="A202" s="310"/>
      <c r="B202" s="315" t="s">
        <v>24</v>
      </c>
      <c r="C202" s="316">
        <v>1</v>
      </c>
      <c r="D202" s="7">
        <v>15000</v>
      </c>
      <c r="E202" s="7">
        <f t="shared" si="12"/>
        <v>15000</v>
      </c>
      <c r="F202" s="311"/>
    </row>
    <row r="203" s="262" customFormat="1" spans="1:6">
      <c r="A203" s="310"/>
      <c r="B203" s="315" t="s">
        <v>13</v>
      </c>
      <c r="C203" s="316">
        <v>0.5</v>
      </c>
      <c r="D203" s="7">
        <v>100000</v>
      </c>
      <c r="E203" s="7">
        <f t="shared" si="12"/>
        <v>50000</v>
      </c>
      <c r="F203" s="311"/>
    </row>
    <row r="204" s="262" customFormat="1" spans="1:6">
      <c r="A204" s="310"/>
      <c r="B204" s="315" t="s">
        <v>9</v>
      </c>
      <c r="C204" s="316">
        <v>0.3</v>
      </c>
      <c r="D204" s="7">
        <v>20000</v>
      </c>
      <c r="E204" s="7">
        <f t="shared" si="12"/>
        <v>6000</v>
      </c>
      <c r="F204" s="311"/>
    </row>
    <row r="205" s="262" customFormat="1" spans="1:6">
      <c r="A205" s="310"/>
      <c r="B205" s="315" t="s">
        <v>8</v>
      </c>
      <c r="C205" s="316">
        <v>0.5</v>
      </c>
      <c r="D205" s="7">
        <v>30000</v>
      </c>
      <c r="E205" s="7">
        <f t="shared" si="12"/>
        <v>15000</v>
      </c>
      <c r="F205" s="311"/>
    </row>
    <row r="206" s="262" customFormat="1" spans="1:6">
      <c r="A206" s="310"/>
      <c r="B206" s="315" t="s">
        <v>25</v>
      </c>
      <c r="C206" s="316">
        <v>1</v>
      </c>
      <c r="D206" s="7">
        <v>48000</v>
      </c>
      <c r="E206" s="7">
        <f t="shared" si="12"/>
        <v>48000</v>
      </c>
      <c r="F206" s="311"/>
    </row>
    <row r="207" s="262" customFormat="1" spans="1:6">
      <c r="A207" s="310"/>
      <c r="B207" s="315" t="s">
        <v>30</v>
      </c>
      <c r="C207" s="316">
        <v>1</v>
      </c>
      <c r="D207" s="7">
        <v>30000</v>
      </c>
      <c r="E207" s="7">
        <f t="shared" si="12"/>
        <v>30000</v>
      </c>
      <c r="F207" s="311"/>
    </row>
    <row r="208" s="262" customFormat="1" spans="1:6">
      <c r="A208" s="310"/>
      <c r="B208" s="315" t="s">
        <v>14</v>
      </c>
      <c r="C208" s="316">
        <v>6</v>
      </c>
      <c r="D208" s="7">
        <v>24000</v>
      </c>
      <c r="E208" s="7">
        <f t="shared" si="12"/>
        <v>144000</v>
      </c>
      <c r="F208" s="311"/>
    </row>
    <row r="209" s="262" customFormat="1" spans="1:6">
      <c r="A209" s="310"/>
      <c r="B209" s="315" t="s">
        <v>19</v>
      </c>
      <c r="C209" s="316">
        <v>1</v>
      </c>
      <c r="D209" s="7">
        <v>40000</v>
      </c>
      <c r="E209" s="7">
        <f t="shared" si="12"/>
        <v>40000</v>
      </c>
      <c r="F209" s="311"/>
    </row>
    <row r="210" s="262" customFormat="1" spans="1:6">
      <c r="A210" s="312"/>
      <c r="B210" s="315" t="s">
        <v>21</v>
      </c>
      <c r="C210" s="316">
        <v>7.27</v>
      </c>
      <c r="D210" s="7">
        <v>15000</v>
      </c>
      <c r="E210" s="7">
        <v>109000</v>
      </c>
      <c r="F210" s="283"/>
    </row>
    <row r="211" s="262" customFormat="1" spans="1:6">
      <c r="A211" s="306">
        <v>45986</v>
      </c>
      <c r="B211" s="315" t="s">
        <v>22</v>
      </c>
      <c r="C211" s="316">
        <v>0.5</v>
      </c>
      <c r="D211" s="7">
        <v>38000</v>
      </c>
      <c r="E211" s="7">
        <f t="shared" ref="E210:E219" si="13">SUM(C211*D211)</f>
        <v>19000</v>
      </c>
      <c r="F211" s="309">
        <f>SUM(E211:E219)</f>
        <v>422000</v>
      </c>
    </row>
    <row r="212" s="262" customFormat="1" spans="1:6">
      <c r="A212" s="310"/>
      <c r="B212" s="315" t="s">
        <v>6</v>
      </c>
      <c r="C212" s="316">
        <v>3</v>
      </c>
      <c r="D212" s="7">
        <v>20000</v>
      </c>
      <c r="E212" s="7">
        <f t="shared" si="13"/>
        <v>60000</v>
      </c>
      <c r="F212" s="311"/>
    </row>
    <row r="213" s="262" customFormat="1" spans="1:6">
      <c r="A213" s="310"/>
      <c r="B213" s="315" t="s">
        <v>7</v>
      </c>
      <c r="C213" s="316">
        <v>1</v>
      </c>
      <c r="D213" s="7">
        <v>75000</v>
      </c>
      <c r="E213" s="7">
        <f t="shared" si="13"/>
        <v>75000</v>
      </c>
      <c r="F213" s="311"/>
    </row>
    <row r="214" s="262" customFormat="1" spans="1:6">
      <c r="A214" s="310"/>
      <c r="B214" s="315" t="s">
        <v>27</v>
      </c>
      <c r="C214" s="316">
        <v>0.5</v>
      </c>
      <c r="D214" s="7">
        <v>80000</v>
      </c>
      <c r="E214" s="7">
        <f t="shared" si="13"/>
        <v>40000</v>
      </c>
      <c r="F214" s="311"/>
    </row>
    <row r="215" s="262" customFormat="1" spans="1:6">
      <c r="A215" s="310"/>
      <c r="B215" s="315" t="s">
        <v>11</v>
      </c>
      <c r="C215" s="316">
        <v>2</v>
      </c>
      <c r="D215" s="7">
        <v>38000</v>
      </c>
      <c r="E215" s="7">
        <f t="shared" si="13"/>
        <v>76000</v>
      </c>
      <c r="F215" s="311"/>
    </row>
    <row r="216" s="262" customFormat="1" spans="1:6">
      <c r="A216" s="310"/>
      <c r="B216" s="315" t="s">
        <v>28</v>
      </c>
      <c r="C216" s="316">
        <v>1</v>
      </c>
      <c r="D216" s="7">
        <v>49000</v>
      </c>
      <c r="E216" s="7">
        <f t="shared" si="13"/>
        <v>49000</v>
      </c>
      <c r="F216" s="311"/>
    </row>
    <row r="217" s="262" customFormat="1" spans="1:6">
      <c r="A217" s="310"/>
      <c r="B217" s="315" t="s">
        <v>17</v>
      </c>
      <c r="C217" s="316">
        <v>1</v>
      </c>
      <c r="D217" s="7">
        <v>35000</v>
      </c>
      <c r="E217" s="7">
        <f t="shared" si="13"/>
        <v>35000</v>
      </c>
      <c r="F217" s="311"/>
    </row>
    <row r="218" s="262" customFormat="1" spans="1:6">
      <c r="A218" s="310"/>
      <c r="B218" s="315" t="s">
        <v>33</v>
      </c>
      <c r="C218" s="316">
        <v>1</v>
      </c>
      <c r="D218" s="7">
        <v>20000</v>
      </c>
      <c r="E218" s="7">
        <f t="shared" si="13"/>
        <v>20000</v>
      </c>
      <c r="F218" s="311"/>
    </row>
    <row r="219" s="262" customFormat="1" spans="1:6">
      <c r="A219" s="312"/>
      <c r="B219" s="315" t="s">
        <v>14</v>
      </c>
      <c r="C219" s="316">
        <v>2</v>
      </c>
      <c r="D219" s="7">
        <v>24000</v>
      </c>
      <c r="E219" s="7">
        <f t="shared" si="13"/>
        <v>48000</v>
      </c>
      <c r="F219" s="283"/>
    </row>
    <row r="220" s="262" customFormat="1" spans="1:6">
      <c r="A220" s="306">
        <v>45987</v>
      </c>
      <c r="B220" s="315" t="s">
        <v>6</v>
      </c>
      <c r="C220" s="316">
        <v>3</v>
      </c>
      <c r="D220" s="7">
        <v>20000</v>
      </c>
      <c r="E220" s="7">
        <f t="shared" ref="E220:E230" si="14">SUM(C220*D220)</f>
        <v>60000</v>
      </c>
      <c r="F220" s="309">
        <f>SUM(E220:E230)</f>
        <v>807000</v>
      </c>
    </row>
    <row r="221" s="262" customFormat="1" spans="1:6">
      <c r="A221" s="310"/>
      <c r="B221" s="315" t="s">
        <v>7</v>
      </c>
      <c r="C221" s="316">
        <v>2</v>
      </c>
      <c r="D221" s="7">
        <v>75000</v>
      </c>
      <c r="E221" s="7">
        <f t="shared" si="14"/>
        <v>150000</v>
      </c>
      <c r="F221" s="311"/>
    </row>
    <row r="222" s="262" customFormat="1" spans="1:6">
      <c r="A222" s="310"/>
      <c r="B222" s="315" t="s">
        <v>22</v>
      </c>
      <c r="C222" s="316">
        <v>1</v>
      </c>
      <c r="D222" s="7">
        <v>38000</v>
      </c>
      <c r="E222" s="7">
        <f t="shared" si="14"/>
        <v>38000</v>
      </c>
      <c r="F222" s="311"/>
    </row>
    <row r="223" s="262" customFormat="1" spans="1:6">
      <c r="A223" s="310"/>
      <c r="B223" s="315" t="s">
        <v>10</v>
      </c>
      <c r="C223" s="316">
        <v>8</v>
      </c>
      <c r="D223" s="7">
        <v>10000</v>
      </c>
      <c r="E223" s="7">
        <f t="shared" si="14"/>
        <v>80000</v>
      </c>
      <c r="F223" s="311"/>
    </row>
    <row r="224" s="262" customFormat="1" spans="1:6">
      <c r="A224" s="310"/>
      <c r="B224" s="315" t="s">
        <v>9</v>
      </c>
      <c r="C224" s="316">
        <v>1</v>
      </c>
      <c r="D224" s="7">
        <v>20000</v>
      </c>
      <c r="E224" s="7">
        <f t="shared" si="14"/>
        <v>20000</v>
      </c>
      <c r="F224" s="311"/>
    </row>
    <row r="225" s="262" customFormat="1" spans="1:6">
      <c r="A225" s="310"/>
      <c r="B225" s="315" t="s">
        <v>31</v>
      </c>
      <c r="C225" s="316">
        <v>1</v>
      </c>
      <c r="D225" s="7">
        <v>45000</v>
      </c>
      <c r="E225" s="7">
        <f t="shared" si="14"/>
        <v>45000</v>
      </c>
      <c r="F225" s="311"/>
    </row>
    <row r="226" s="262" customFormat="1" spans="1:6">
      <c r="A226" s="310"/>
      <c r="B226" s="315" t="s">
        <v>25</v>
      </c>
      <c r="C226" s="316">
        <v>2</v>
      </c>
      <c r="D226" s="7">
        <v>48000</v>
      </c>
      <c r="E226" s="7">
        <f t="shared" si="14"/>
        <v>96000</v>
      </c>
      <c r="F226" s="311"/>
    </row>
    <row r="227" s="262" customFormat="1" spans="1:6">
      <c r="A227" s="310"/>
      <c r="B227" s="315" t="s">
        <v>11</v>
      </c>
      <c r="C227" s="316">
        <v>1.36</v>
      </c>
      <c r="D227" s="7">
        <v>38000</v>
      </c>
      <c r="E227" s="7">
        <v>52000</v>
      </c>
      <c r="F227" s="311"/>
    </row>
    <row r="228" s="262" customFormat="1" spans="1:6">
      <c r="A228" s="310"/>
      <c r="B228" s="315" t="s">
        <v>13</v>
      </c>
      <c r="C228" s="316">
        <v>0.5</v>
      </c>
      <c r="D228" s="7">
        <v>100000</v>
      </c>
      <c r="E228" s="7">
        <f t="shared" si="14"/>
        <v>50000</v>
      </c>
      <c r="F228" s="311"/>
    </row>
    <row r="229" s="262" customFormat="1" spans="1:6">
      <c r="A229" s="310"/>
      <c r="B229" s="315" t="s">
        <v>14</v>
      </c>
      <c r="C229" s="316">
        <v>4</v>
      </c>
      <c r="D229" s="7">
        <v>24000</v>
      </c>
      <c r="E229" s="7">
        <f t="shared" si="14"/>
        <v>96000</v>
      </c>
      <c r="F229" s="311"/>
    </row>
    <row r="230" s="262" customFormat="1" spans="1:6">
      <c r="A230" s="312"/>
      <c r="B230" s="315" t="s">
        <v>19</v>
      </c>
      <c r="C230" s="316">
        <v>3</v>
      </c>
      <c r="D230" s="7">
        <v>40000</v>
      </c>
      <c r="E230" s="7">
        <f t="shared" si="14"/>
        <v>120000</v>
      </c>
      <c r="F230" s="283"/>
    </row>
    <row r="231" s="262" customFormat="1" ht="15.75" spans="1:6">
      <c r="A231" s="317"/>
      <c r="B231" s="315"/>
      <c r="C231" s="316"/>
      <c r="D231" s="7"/>
      <c r="E231" s="7"/>
      <c r="F231" s="274"/>
    </row>
    <row r="232" s="262" customFormat="1" ht="15.75" spans="1:6">
      <c r="A232" s="317"/>
      <c r="B232" s="315"/>
      <c r="C232" s="316"/>
      <c r="D232" s="7"/>
      <c r="E232" s="7"/>
      <c r="F232" s="274"/>
    </row>
    <row r="233" s="262" customFormat="1" ht="15.75" spans="1:6">
      <c r="A233" s="317"/>
      <c r="B233" s="315"/>
      <c r="C233" s="316"/>
      <c r="D233" s="7"/>
      <c r="E233" s="7"/>
      <c r="F233" s="274"/>
    </row>
    <row r="234" s="262" customFormat="1" ht="15.75" spans="1:6">
      <c r="A234" s="317"/>
      <c r="B234" s="315"/>
      <c r="C234" s="316"/>
      <c r="D234" s="7"/>
      <c r="E234" s="7"/>
      <c r="F234" s="274"/>
    </row>
    <row r="235" s="262" customFormat="1" ht="15.75" spans="1:6">
      <c r="A235" s="317"/>
      <c r="B235" s="315"/>
      <c r="C235" s="316"/>
      <c r="D235" s="7"/>
      <c r="E235" s="7"/>
      <c r="F235" s="274"/>
    </row>
    <row r="236" s="262" customFormat="1" ht="15.75" spans="1:6">
      <c r="A236" s="317"/>
      <c r="B236" s="315"/>
      <c r="C236" s="316"/>
      <c r="D236" s="7"/>
      <c r="E236" s="7"/>
      <c r="F236" s="274"/>
    </row>
    <row r="237" s="262" customFormat="1" ht="15.75" spans="1:6">
      <c r="A237" s="317"/>
      <c r="B237" s="315"/>
      <c r="C237" s="316"/>
      <c r="D237" s="7"/>
      <c r="E237" s="7"/>
      <c r="F237" s="274"/>
    </row>
    <row r="238" s="262" customFormat="1" ht="15.75" spans="1:6">
      <c r="A238" s="317"/>
      <c r="B238" s="315"/>
      <c r="C238" s="316"/>
      <c r="D238" s="7"/>
      <c r="E238" s="7"/>
      <c r="F238" s="274"/>
    </row>
    <row r="239" s="262" customFormat="1" ht="15.75" spans="1:6">
      <c r="A239" s="317"/>
      <c r="B239" s="315"/>
      <c r="C239" s="316"/>
      <c r="D239" s="7"/>
      <c r="E239" s="7"/>
      <c r="F239" s="274"/>
    </row>
    <row r="240" s="262" customFormat="1" ht="15.75" spans="1:6">
      <c r="A240" s="317"/>
      <c r="B240" s="315"/>
      <c r="C240" s="316"/>
      <c r="D240" s="7"/>
      <c r="E240" s="7"/>
      <c r="F240" s="274"/>
    </row>
    <row r="241" s="262" customFormat="1" ht="15.75" spans="1:6">
      <c r="A241" s="317"/>
      <c r="B241" s="315"/>
      <c r="C241" s="316"/>
      <c r="D241" s="7"/>
      <c r="E241" s="7"/>
      <c r="F241" s="274"/>
    </row>
    <row r="242" s="262" customFormat="1" ht="15.75" spans="1:6">
      <c r="A242" s="317"/>
      <c r="B242" s="315"/>
      <c r="C242" s="316"/>
      <c r="D242" s="7"/>
      <c r="E242" s="7"/>
      <c r="F242" s="274"/>
    </row>
    <row r="243" s="262" customFormat="1" ht="15.75" spans="1:6">
      <c r="A243" s="317"/>
      <c r="B243" s="315"/>
      <c r="C243" s="316"/>
      <c r="D243" s="7"/>
      <c r="E243" s="7"/>
      <c r="F243" s="274"/>
    </row>
    <row r="244" s="262" customFormat="1" ht="15.75" spans="1:6">
      <c r="A244" s="317"/>
      <c r="B244" s="315"/>
      <c r="C244" s="316"/>
      <c r="D244" s="7"/>
      <c r="E244" s="7"/>
      <c r="F244" s="274"/>
    </row>
    <row r="245" s="262" customFormat="1" ht="15.75" spans="1:6">
      <c r="A245" s="317"/>
      <c r="B245" s="315"/>
      <c r="C245" s="316"/>
      <c r="D245" s="7"/>
      <c r="E245" s="7"/>
      <c r="F245" s="274"/>
    </row>
    <row r="246" s="262" customFormat="1" ht="15.75" spans="1:6">
      <c r="A246" s="317"/>
      <c r="B246" s="315"/>
      <c r="C246" s="316"/>
      <c r="D246" s="7"/>
      <c r="E246" s="7"/>
      <c r="F246" s="274"/>
    </row>
    <row r="247" s="262" customFormat="1" ht="15.75" spans="1:6">
      <c r="A247" s="317"/>
      <c r="B247" s="315"/>
      <c r="C247" s="316"/>
      <c r="D247" s="7"/>
      <c r="E247" s="7"/>
      <c r="F247" s="274"/>
    </row>
    <row r="248" s="262" customFormat="1" ht="15.75" spans="1:6">
      <c r="A248" s="317"/>
      <c r="B248" s="315"/>
      <c r="C248" s="316"/>
      <c r="D248" s="7"/>
      <c r="E248" s="7"/>
      <c r="F248" s="274"/>
    </row>
    <row r="249" s="262" customFormat="1" ht="15.75" spans="1:6">
      <c r="A249" s="317"/>
      <c r="B249" s="315"/>
      <c r="C249" s="316"/>
      <c r="D249" s="7"/>
      <c r="E249" s="7"/>
      <c r="F249" s="274"/>
    </row>
    <row r="250" s="262" customFormat="1" ht="15.75" spans="1:6">
      <c r="A250" s="317"/>
      <c r="B250" s="315"/>
      <c r="C250" s="316"/>
      <c r="D250" s="7"/>
      <c r="E250" s="7"/>
      <c r="F250" s="274"/>
    </row>
    <row r="251" s="262" customFormat="1" ht="15.75" spans="1:6">
      <c r="A251" s="317"/>
      <c r="B251" s="315"/>
      <c r="C251" s="316"/>
      <c r="D251" s="7"/>
      <c r="E251" s="7"/>
      <c r="F251" s="274"/>
    </row>
    <row r="252" s="262" customFormat="1" ht="15.75" spans="1:6">
      <c r="A252" s="317"/>
      <c r="B252" s="315"/>
      <c r="C252" s="316"/>
      <c r="D252" s="7"/>
      <c r="E252" s="7"/>
      <c r="F252" s="274"/>
    </row>
    <row r="253" s="262" customFormat="1" ht="15.75" spans="1:6">
      <c r="A253" s="317"/>
      <c r="B253" s="315"/>
      <c r="C253" s="316"/>
      <c r="D253" s="7"/>
      <c r="E253" s="7"/>
      <c r="F253" s="274"/>
    </row>
    <row r="254" s="262" customFormat="1" ht="15.75" spans="1:6">
      <c r="A254" s="317"/>
      <c r="B254" s="315"/>
      <c r="C254" s="316"/>
      <c r="D254" s="7"/>
      <c r="E254" s="7"/>
      <c r="F254" s="274"/>
    </row>
    <row r="255" s="262" customFormat="1" ht="15.75" spans="1:6">
      <c r="A255" s="317"/>
      <c r="B255" s="315"/>
      <c r="C255" s="316"/>
      <c r="D255" s="7"/>
      <c r="E255" s="7"/>
      <c r="F255" s="274"/>
    </row>
    <row r="256" s="262" customFormat="1" ht="15.75" spans="1:6">
      <c r="A256" s="317"/>
      <c r="B256" s="315"/>
      <c r="C256" s="316"/>
      <c r="D256" s="7"/>
      <c r="E256" s="7"/>
      <c r="F256" s="274"/>
    </row>
    <row r="257" s="262" customFormat="1" ht="15.75" spans="1:6">
      <c r="A257" s="317"/>
      <c r="B257" s="315"/>
      <c r="C257" s="316"/>
      <c r="D257" s="7"/>
      <c r="E257" s="7"/>
      <c r="F257" s="274"/>
    </row>
    <row r="258" s="262" customFormat="1" ht="15.75" spans="1:6">
      <c r="A258" s="317"/>
      <c r="B258" s="315"/>
      <c r="C258" s="316"/>
      <c r="D258" s="7"/>
      <c r="E258" s="7"/>
      <c r="F258" s="274"/>
    </row>
    <row r="259" s="262" customFormat="1" ht="15.75" spans="1:6">
      <c r="A259" s="317"/>
      <c r="B259" s="315"/>
      <c r="C259" s="316"/>
      <c r="D259" s="7"/>
      <c r="E259" s="7"/>
      <c r="F259" s="274"/>
    </row>
    <row r="260" s="262" customFormat="1" ht="15.75" spans="1:6">
      <c r="A260" s="317"/>
      <c r="B260" s="315"/>
      <c r="C260" s="316"/>
      <c r="D260" s="7"/>
      <c r="E260" s="7"/>
      <c r="F260" s="274"/>
    </row>
    <row r="261" s="262" customFormat="1" ht="15.75" spans="1:6">
      <c r="A261" s="317"/>
      <c r="B261" s="315"/>
      <c r="C261" s="316"/>
      <c r="D261" s="7"/>
      <c r="E261" s="7"/>
      <c r="F261" s="274"/>
    </row>
    <row r="262" s="262" customFormat="1" ht="15.75" spans="1:6">
      <c r="A262" s="317"/>
      <c r="B262" s="315"/>
      <c r="C262" s="316"/>
      <c r="D262" s="7"/>
      <c r="E262" s="7"/>
      <c r="F262" s="274"/>
    </row>
    <row r="263" s="262" customFormat="1" ht="15.75" spans="1:6">
      <c r="A263" s="317"/>
      <c r="B263" s="315"/>
      <c r="C263" s="316"/>
      <c r="D263" s="7"/>
      <c r="E263" s="7"/>
      <c r="F263" s="274"/>
    </row>
    <row r="264" s="262" customFormat="1" ht="15.75" spans="1:6">
      <c r="A264" s="317"/>
      <c r="B264" s="315"/>
      <c r="C264" s="316"/>
      <c r="D264" s="7"/>
      <c r="E264" s="7"/>
      <c r="F264" s="274"/>
    </row>
    <row r="265" s="262" customFormat="1" ht="15.75" spans="1:6">
      <c r="A265" s="317"/>
      <c r="B265" s="315"/>
      <c r="C265" s="316"/>
      <c r="D265" s="7"/>
      <c r="E265" s="7"/>
      <c r="F265" s="274"/>
    </row>
    <row r="266" s="262" customFormat="1" ht="15.75" spans="1:6">
      <c r="A266" s="317"/>
      <c r="B266" s="315"/>
      <c r="C266" s="316"/>
      <c r="D266" s="7"/>
      <c r="E266" s="7"/>
      <c r="F266" s="274"/>
    </row>
    <row r="267" s="262" customFormat="1" ht="15.75" spans="1:6">
      <c r="A267" s="317"/>
      <c r="B267" s="315"/>
      <c r="C267" s="316"/>
      <c r="D267" s="7"/>
      <c r="E267" s="7"/>
      <c r="F267" s="274"/>
    </row>
    <row r="268" s="262" customFormat="1" ht="15.75" spans="1:6">
      <c r="A268" s="317"/>
      <c r="B268" s="315"/>
      <c r="C268" s="316"/>
      <c r="D268" s="7"/>
      <c r="E268" s="7"/>
      <c r="F268" s="274"/>
    </row>
    <row r="269" s="262" customFormat="1" ht="15.75" spans="1:6">
      <c r="A269" s="317"/>
      <c r="B269" s="315"/>
      <c r="C269" s="316"/>
      <c r="D269" s="7"/>
      <c r="E269" s="7"/>
      <c r="F269" s="274"/>
    </row>
    <row r="270" s="262" customFormat="1" ht="15.75" spans="1:6">
      <c r="A270" s="317"/>
      <c r="B270" s="315"/>
      <c r="C270" s="316"/>
      <c r="D270" s="7"/>
      <c r="E270" s="7"/>
      <c r="F270" s="274"/>
    </row>
    <row r="271" s="262" customFormat="1" ht="15.75" spans="1:6">
      <c r="A271" s="317"/>
      <c r="B271" s="315"/>
      <c r="C271" s="316"/>
      <c r="D271" s="7"/>
      <c r="E271" s="7"/>
      <c r="F271" s="274"/>
    </row>
    <row r="272" s="262" customFormat="1" ht="15.75" spans="1:6">
      <c r="A272" s="317"/>
      <c r="B272" s="315"/>
      <c r="C272" s="316"/>
      <c r="D272" s="7"/>
      <c r="E272" s="7"/>
      <c r="F272" s="274"/>
    </row>
    <row r="273" s="262" customFormat="1" ht="15.75" spans="1:6">
      <c r="A273" s="317"/>
      <c r="B273" s="315"/>
      <c r="C273" s="316"/>
      <c r="D273" s="7"/>
      <c r="E273" s="7"/>
      <c r="F273" s="274"/>
    </row>
    <row r="274" s="262" customFormat="1" ht="15.75" spans="1:6">
      <c r="A274" s="317"/>
      <c r="B274" s="315"/>
      <c r="C274" s="316"/>
      <c r="D274" s="7"/>
      <c r="E274" s="7"/>
      <c r="F274" s="274"/>
    </row>
    <row r="275" s="262" customFormat="1" ht="15.75" spans="1:6">
      <c r="A275" s="317"/>
      <c r="B275" s="315"/>
      <c r="C275" s="316"/>
      <c r="D275" s="7"/>
      <c r="E275" s="7"/>
      <c r="F275" s="274"/>
    </row>
    <row r="276" s="262" customFormat="1" ht="15.75" spans="1:6">
      <c r="A276" s="317"/>
      <c r="B276" s="315"/>
      <c r="C276" s="316"/>
      <c r="D276" s="7"/>
      <c r="E276" s="7"/>
      <c r="F276" s="274"/>
    </row>
    <row r="277" s="262" customFormat="1" ht="15.75" spans="1:6">
      <c r="A277" s="317"/>
      <c r="B277" s="315"/>
      <c r="C277" s="316"/>
      <c r="D277" s="7"/>
      <c r="E277" s="7"/>
      <c r="F277" s="274"/>
    </row>
    <row r="278" s="262" customFormat="1" ht="15.75" spans="1:6">
      <c r="A278" s="317"/>
      <c r="B278" s="315"/>
      <c r="C278" s="316"/>
      <c r="D278" s="7"/>
      <c r="E278" s="7"/>
      <c r="F278" s="274"/>
    </row>
    <row r="279" s="262" customFormat="1" ht="15.75" spans="1:6">
      <c r="A279" s="317"/>
      <c r="B279" s="315"/>
      <c r="C279" s="316"/>
      <c r="D279" s="7"/>
      <c r="E279" s="7"/>
      <c r="F279" s="274"/>
    </row>
    <row r="280" s="262" customFormat="1" ht="15.75" spans="1:6">
      <c r="A280" s="317"/>
      <c r="B280" s="315"/>
      <c r="C280" s="316"/>
      <c r="D280" s="7"/>
      <c r="E280" s="7"/>
      <c r="F280" s="274"/>
    </row>
    <row r="281" s="262" customFormat="1" ht="15.75" spans="1:6">
      <c r="A281" s="317"/>
      <c r="B281" s="315"/>
      <c r="C281" s="316"/>
      <c r="D281" s="7"/>
      <c r="E281" s="7"/>
      <c r="F281" s="274"/>
    </row>
    <row r="282" s="262" customFormat="1" ht="15.75" spans="1:6">
      <c r="A282" s="317"/>
      <c r="B282" s="315"/>
      <c r="C282" s="316"/>
      <c r="D282" s="7"/>
      <c r="E282" s="7"/>
      <c r="F282" s="274"/>
    </row>
    <row r="283" s="262" customFormat="1" ht="15.75" spans="1:6">
      <c r="A283" s="317"/>
      <c r="B283" s="315"/>
      <c r="C283" s="316"/>
      <c r="D283" s="7"/>
      <c r="E283" s="7"/>
      <c r="F283" s="274"/>
    </row>
    <row r="284" s="262" customFormat="1" ht="15.75" spans="1:6">
      <c r="A284" s="317"/>
      <c r="B284" s="315"/>
      <c r="C284" s="316"/>
      <c r="D284" s="7"/>
      <c r="E284" s="7"/>
      <c r="F284" s="274"/>
    </row>
    <row r="285" s="262" customFormat="1" ht="15.75" spans="1:6">
      <c r="A285" s="317"/>
      <c r="B285" s="315"/>
      <c r="C285" s="316"/>
      <c r="D285" s="7"/>
      <c r="E285" s="7"/>
      <c r="F285" s="274"/>
    </row>
    <row r="286" s="262" customFormat="1" ht="15.75" spans="1:6">
      <c r="A286" s="317"/>
      <c r="B286" s="315"/>
      <c r="C286" s="316"/>
      <c r="D286" s="7"/>
      <c r="E286" s="7"/>
      <c r="F286" s="274"/>
    </row>
    <row r="287" s="262" customFormat="1" ht="15.75" spans="1:6">
      <c r="A287" s="317"/>
      <c r="B287" s="315"/>
      <c r="C287" s="316"/>
      <c r="D287" s="7"/>
      <c r="E287" s="7"/>
      <c r="F287" s="274"/>
    </row>
    <row r="288" s="262" customFormat="1" ht="15.75" spans="1:6">
      <c r="A288" s="317"/>
      <c r="B288" s="315"/>
      <c r="C288" s="316"/>
      <c r="D288" s="7"/>
      <c r="E288" s="7"/>
      <c r="F288" s="274"/>
    </row>
    <row r="289" s="262" customFormat="1" ht="15.75" spans="1:6">
      <c r="A289" s="317"/>
      <c r="B289" s="315"/>
      <c r="C289" s="316"/>
      <c r="D289" s="7"/>
      <c r="E289" s="7"/>
      <c r="F289" s="274"/>
    </row>
    <row r="290" s="262" customFormat="1" ht="15.75" spans="1:6">
      <c r="A290" s="317"/>
      <c r="B290" s="315"/>
      <c r="C290" s="316"/>
      <c r="D290" s="7"/>
      <c r="E290" s="7"/>
      <c r="F290" s="274"/>
    </row>
    <row r="291" s="262" customFormat="1" ht="15.75" spans="1:6">
      <c r="A291" s="317"/>
      <c r="B291" s="315"/>
      <c r="C291" s="316"/>
      <c r="D291" s="7"/>
      <c r="E291" s="7"/>
      <c r="F291" s="274"/>
    </row>
    <row r="292" s="262" customFormat="1" ht="15.75" spans="1:6">
      <c r="A292" s="317"/>
      <c r="B292" s="315"/>
      <c r="C292" s="316"/>
      <c r="D292" s="7"/>
      <c r="E292" s="7"/>
      <c r="F292" s="274"/>
    </row>
    <row r="293" s="262" customFormat="1" ht="15.75" spans="1:6">
      <c r="A293" s="317"/>
      <c r="B293" s="315"/>
      <c r="C293" s="316"/>
      <c r="D293" s="7"/>
      <c r="E293" s="7"/>
      <c r="F293" s="274"/>
    </row>
    <row r="294" s="262" customFormat="1" ht="15.75" spans="1:6">
      <c r="A294" s="317"/>
      <c r="B294" s="315"/>
      <c r="C294" s="316"/>
      <c r="D294" s="7"/>
      <c r="E294" s="7"/>
      <c r="F294" s="274"/>
    </row>
    <row r="295" s="262" customFormat="1" ht="15.75" spans="1:6">
      <c r="A295" s="317"/>
      <c r="B295" s="315"/>
      <c r="C295" s="316"/>
      <c r="D295" s="7"/>
      <c r="E295" s="7"/>
      <c r="F295" s="274"/>
    </row>
    <row r="296" s="262" customFormat="1" ht="15.75" spans="1:6">
      <c r="A296" s="317"/>
      <c r="B296" s="315"/>
      <c r="C296" s="316"/>
      <c r="D296" s="7"/>
      <c r="E296" s="7"/>
      <c r="F296" s="274"/>
    </row>
    <row r="297" s="262" customFormat="1" ht="15.75" spans="1:6">
      <c r="A297" s="317"/>
      <c r="B297" s="315"/>
      <c r="C297" s="316"/>
      <c r="D297" s="7"/>
      <c r="E297" s="7"/>
      <c r="F297" s="274"/>
    </row>
    <row r="298" s="262" customFormat="1" ht="15.75" spans="1:6">
      <c r="A298" s="317"/>
      <c r="B298" s="315"/>
      <c r="C298" s="316"/>
      <c r="D298" s="7"/>
      <c r="E298" s="7"/>
      <c r="F298" s="274"/>
    </row>
    <row r="299" s="262" customFormat="1" ht="15.75" spans="1:6">
      <c r="A299" s="317"/>
      <c r="B299" s="315"/>
      <c r="C299" s="316"/>
      <c r="D299" s="7"/>
      <c r="E299" s="7"/>
      <c r="F299" s="274"/>
    </row>
    <row r="300" s="262" customFormat="1" ht="15.75" spans="1:6">
      <c r="A300" s="317"/>
      <c r="B300" s="315"/>
      <c r="C300" s="316"/>
      <c r="D300" s="7"/>
      <c r="E300" s="7"/>
      <c r="F300" s="274"/>
    </row>
    <row r="301" s="262" customFormat="1" ht="15.75" spans="1:6">
      <c r="A301" s="317"/>
      <c r="B301" s="315"/>
      <c r="C301" s="316"/>
      <c r="D301" s="7"/>
      <c r="E301" s="7"/>
      <c r="F301" s="274"/>
    </row>
    <row r="302" s="262" customFormat="1" ht="15.75" spans="1:6">
      <c r="A302" s="317"/>
      <c r="B302" s="315"/>
      <c r="C302" s="316"/>
      <c r="D302" s="7"/>
      <c r="E302" s="7"/>
      <c r="F302" s="274"/>
    </row>
    <row r="303" s="262" customFormat="1" ht="15.75" spans="1:6">
      <c r="A303" s="317"/>
      <c r="B303" s="315"/>
      <c r="C303" s="316"/>
      <c r="D303" s="7"/>
      <c r="E303" s="7"/>
      <c r="F303" s="274"/>
    </row>
    <row r="304" s="262" customFormat="1" ht="15.75" spans="1:6">
      <c r="A304" s="317"/>
      <c r="B304" s="315"/>
      <c r="C304" s="316"/>
      <c r="D304" s="7"/>
      <c r="E304" s="7"/>
      <c r="F304" s="274"/>
    </row>
    <row r="305" s="262" customFormat="1" ht="15.75" spans="1:6">
      <c r="A305" s="317"/>
      <c r="B305" s="315"/>
      <c r="C305" s="316"/>
      <c r="D305" s="7"/>
      <c r="E305" s="7"/>
      <c r="F305" s="274"/>
    </row>
    <row r="306" s="262" customFormat="1" ht="15.75" spans="1:6">
      <c r="A306" s="317"/>
      <c r="B306" s="315"/>
      <c r="C306" s="316"/>
      <c r="D306" s="7"/>
      <c r="E306" s="7"/>
      <c r="F306" s="274"/>
    </row>
    <row r="307" s="262" customFormat="1" ht="15.75" spans="1:6">
      <c r="A307" s="317"/>
      <c r="B307" s="315"/>
      <c r="C307" s="316"/>
      <c r="D307" s="7"/>
      <c r="E307" s="7"/>
      <c r="F307" s="274"/>
    </row>
    <row r="308" s="262" customFormat="1" ht="15.75" spans="1:6">
      <c r="A308" s="317"/>
      <c r="B308" s="315"/>
      <c r="C308" s="316"/>
      <c r="D308" s="7"/>
      <c r="E308" s="7"/>
      <c r="F308" s="274"/>
    </row>
    <row r="309" s="262" customFormat="1" ht="15.75" spans="1:6">
      <c r="A309" s="317"/>
      <c r="B309" s="315"/>
      <c r="C309" s="316"/>
      <c r="D309" s="7"/>
      <c r="E309" s="7"/>
      <c r="F309" s="274"/>
    </row>
    <row r="310" s="262" customFormat="1" ht="15.75" spans="1:6">
      <c r="A310" s="317"/>
      <c r="B310" s="315"/>
      <c r="C310" s="316"/>
      <c r="D310" s="7"/>
      <c r="E310" s="7"/>
      <c r="F310" s="274"/>
    </row>
    <row r="311" s="262" customFormat="1" ht="15.75" spans="1:6">
      <c r="A311" s="317"/>
      <c r="B311" s="315"/>
      <c r="C311" s="316"/>
      <c r="D311" s="7"/>
      <c r="E311" s="7"/>
      <c r="F311" s="274"/>
    </row>
    <row r="312" s="262" customFormat="1" ht="15.75" spans="1:6">
      <c r="A312" s="317"/>
      <c r="B312" s="315"/>
      <c r="C312" s="316"/>
      <c r="D312" s="7"/>
      <c r="E312" s="7"/>
      <c r="F312" s="274"/>
    </row>
    <row r="313" s="262" customFormat="1" ht="15.75" spans="1:6">
      <c r="A313" s="317"/>
      <c r="B313" s="315"/>
      <c r="C313" s="316"/>
      <c r="D313" s="7"/>
      <c r="E313" s="7"/>
      <c r="F313" s="274"/>
    </row>
    <row r="314" s="262" customFormat="1" ht="15.75" spans="1:6">
      <c r="A314" s="317"/>
      <c r="B314" s="315"/>
      <c r="C314" s="316"/>
      <c r="D314" s="7"/>
      <c r="E314" s="7"/>
      <c r="F314" s="274"/>
    </row>
    <row r="315" s="262" customFormat="1" ht="15.75" spans="1:6">
      <c r="A315" s="317"/>
      <c r="B315" s="307"/>
      <c r="C315" s="316"/>
      <c r="D315" s="7"/>
      <c r="E315" s="7"/>
      <c r="F315" s="274"/>
    </row>
    <row r="316" s="262" customFormat="1" ht="15.75" spans="1:6">
      <c r="A316" s="317"/>
      <c r="B316" s="307"/>
      <c r="C316" s="316"/>
      <c r="D316" s="7"/>
      <c r="E316" s="7"/>
      <c r="F316" s="274"/>
    </row>
    <row r="317" s="262" customFormat="1" ht="15.75" spans="1:6">
      <c r="A317" s="317"/>
      <c r="B317" s="307"/>
      <c r="C317" s="316"/>
      <c r="D317" s="7"/>
      <c r="E317" s="7"/>
      <c r="F317" s="274"/>
    </row>
    <row r="318" s="262" customFormat="1" ht="15.75" spans="1:6">
      <c r="A318" s="317"/>
      <c r="B318" s="307"/>
      <c r="C318" s="316"/>
      <c r="D318" s="7"/>
      <c r="E318" s="7"/>
      <c r="F318" s="274"/>
    </row>
    <row r="319" s="262" customFormat="1" ht="15.75" spans="1:6">
      <c r="A319" s="317"/>
      <c r="B319" s="307"/>
      <c r="C319" s="316"/>
      <c r="D319" s="7"/>
      <c r="E319" s="7"/>
      <c r="F319" s="274"/>
    </row>
    <row r="320" s="262" customFormat="1" ht="15.75" spans="1:6">
      <c r="A320" s="317"/>
      <c r="B320" s="307"/>
      <c r="C320" s="316"/>
      <c r="D320" s="7"/>
      <c r="E320" s="7"/>
      <c r="F320" s="274"/>
    </row>
    <row r="321" s="262" customFormat="1" ht="15.75" spans="1:6">
      <c r="A321" s="317"/>
      <c r="B321" s="307"/>
      <c r="C321" s="316"/>
      <c r="D321" s="7"/>
      <c r="E321" s="7"/>
      <c r="F321" s="274"/>
    </row>
    <row r="322" s="262" customFormat="1" ht="15.75" spans="1:6">
      <c r="A322" s="317"/>
      <c r="B322" s="307"/>
      <c r="C322" s="316"/>
      <c r="D322" s="7"/>
      <c r="E322" s="7"/>
      <c r="F322" s="274"/>
    </row>
    <row r="323" s="262" customFormat="1" ht="15.75" spans="1:6">
      <c r="A323" s="317"/>
      <c r="B323" s="307"/>
      <c r="C323" s="316"/>
      <c r="D323" s="7"/>
      <c r="E323" s="7"/>
      <c r="F323" s="274"/>
    </row>
    <row r="324" s="262" customFormat="1" ht="15.75" spans="1:6">
      <c r="A324" s="317"/>
      <c r="B324" s="307"/>
      <c r="C324" s="316"/>
      <c r="D324" s="7"/>
      <c r="E324" s="7"/>
      <c r="F324" s="274"/>
    </row>
    <row r="325" s="262" customFormat="1" ht="15.75" spans="1:6">
      <c r="A325" s="317"/>
      <c r="B325" s="307"/>
      <c r="C325" s="316"/>
      <c r="D325" s="7"/>
      <c r="E325" s="7"/>
      <c r="F325" s="274"/>
    </row>
    <row r="326" s="262" customFormat="1" ht="15.75" spans="1:6">
      <c r="A326" s="317"/>
      <c r="B326" s="315"/>
      <c r="C326" s="316"/>
      <c r="D326" s="7"/>
      <c r="E326" s="7"/>
      <c r="F326" s="274"/>
    </row>
    <row r="327" s="262" customFormat="1" ht="15.75" spans="1:6">
      <c r="A327" s="317"/>
      <c r="B327" s="315"/>
      <c r="C327" s="316"/>
      <c r="D327" s="7"/>
      <c r="E327" s="7"/>
      <c r="F327" s="274"/>
    </row>
    <row r="328" s="262" customFormat="1" ht="15.75" spans="1:6">
      <c r="A328" s="317"/>
      <c r="B328" s="315"/>
      <c r="C328" s="316"/>
      <c r="D328" s="7"/>
      <c r="E328" s="7"/>
      <c r="F328" s="274"/>
    </row>
    <row r="329" s="262" customFormat="1" ht="15.75" spans="1:6">
      <c r="A329" s="317"/>
      <c r="B329" s="315"/>
      <c r="C329" s="316"/>
      <c r="D329" s="7"/>
      <c r="E329" s="7"/>
      <c r="F329" s="274"/>
    </row>
    <row r="330" s="262" customFormat="1" ht="15.75" spans="1:6">
      <c r="A330" s="317"/>
      <c r="B330" s="315"/>
      <c r="C330" s="316"/>
      <c r="D330" s="7"/>
      <c r="E330" s="7"/>
      <c r="F330" s="274"/>
    </row>
    <row r="331" s="262" customFormat="1" ht="15.75" spans="1:6">
      <c r="A331" s="317"/>
      <c r="B331" s="315"/>
      <c r="C331" s="316"/>
      <c r="D331" s="7"/>
      <c r="E331" s="7"/>
      <c r="F331" s="274"/>
    </row>
    <row r="332" s="262" customFormat="1" ht="15.75" spans="1:6">
      <c r="A332" s="317"/>
      <c r="B332" s="315"/>
      <c r="C332" s="316"/>
      <c r="D332" s="7"/>
      <c r="E332" s="7"/>
      <c r="F332" s="274"/>
    </row>
    <row r="333" s="262" customFormat="1" ht="15.75" spans="1:6">
      <c r="A333" s="317"/>
      <c r="B333" s="315"/>
      <c r="C333" s="316"/>
      <c r="D333" s="7"/>
      <c r="E333" s="7"/>
      <c r="F333" s="274"/>
    </row>
    <row r="334" s="262" customFormat="1" ht="15.75" spans="1:6">
      <c r="A334" s="317"/>
      <c r="B334" s="315"/>
      <c r="C334" s="316"/>
      <c r="D334" s="7"/>
      <c r="E334" s="7"/>
      <c r="F334" s="274"/>
    </row>
    <row r="335" s="262" customFormat="1" ht="15.75" spans="1:6">
      <c r="A335" s="317"/>
      <c r="B335" s="315"/>
      <c r="C335" s="316"/>
      <c r="D335" s="7"/>
      <c r="E335" s="7"/>
      <c r="F335" s="274"/>
    </row>
    <row r="336" s="262" customFormat="1" ht="15.75" spans="1:6">
      <c r="A336" s="317"/>
      <c r="B336" s="315"/>
      <c r="C336" s="316"/>
      <c r="D336" s="7"/>
      <c r="E336" s="7"/>
      <c r="F336" s="274"/>
    </row>
    <row r="337" s="262" customFormat="1" ht="15.75" spans="1:6">
      <c r="A337" s="317"/>
      <c r="B337" s="315"/>
      <c r="C337" s="316"/>
      <c r="D337" s="7"/>
      <c r="E337" s="7"/>
      <c r="F337" s="274"/>
    </row>
    <row r="338" s="262" customFormat="1" ht="15.75" spans="1:6">
      <c r="A338" s="317"/>
      <c r="B338" s="315"/>
      <c r="C338" s="316"/>
      <c r="D338" s="7"/>
      <c r="E338" s="7"/>
      <c r="F338" s="274"/>
    </row>
    <row r="339" s="262" customFormat="1" ht="15.75" spans="1:6">
      <c r="A339" s="317"/>
      <c r="B339" s="315"/>
      <c r="C339" s="316"/>
      <c r="D339" s="7"/>
      <c r="E339" s="7"/>
      <c r="F339" s="274"/>
    </row>
    <row r="340" s="262" customFormat="1" ht="15.75" spans="1:6">
      <c r="A340" s="317"/>
      <c r="B340" s="315"/>
      <c r="C340" s="316"/>
      <c r="D340" s="7"/>
      <c r="E340" s="7"/>
      <c r="F340" s="274"/>
    </row>
    <row r="341" s="262" customFormat="1" ht="15.75" spans="1:6">
      <c r="A341" s="317"/>
      <c r="B341" s="315"/>
      <c r="C341" s="316"/>
      <c r="D341" s="7"/>
      <c r="E341" s="7"/>
      <c r="F341" s="274"/>
    </row>
    <row r="342" s="262" customFormat="1" ht="15.75" spans="1:6">
      <c r="A342" s="317"/>
      <c r="B342" s="315"/>
      <c r="C342" s="316"/>
      <c r="D342" s="7"/>
      <c r="E342" s="7"/>
      <c r="F342" s="274"/>
    </row>
    <row r="343" s="262" customFormat="1" ht="15.75" spans="1:6">
      <c r="A343" s="317"/>
      <c r="B343" s="315"/>
      <c r="C343" s="316"/>
      <c r="D343" s="7"/>
      <c r="E343" s="7"/>
      <c r="F343" s="274"/>
    </row>
    <row r="344" s="262" customFormat="1" ht="15.75" spans="1:6">
      <c r="A344" s="317"/>
      <c r="B344" s="315"/>
      <c r="C344" s="316"/>
      <c r="D344" s="7"/>
      <c r="E344" s="7"/>
      <c r="F344" s="274"/>
    </row>
    <row r="345" s="262" customFormat="1" ht="15.75" spans="1:6">
      <c r="A345" s="317"/>
      <c r="B345" s="315"/>
      <c r="C345" s="316"/>
      <c r="D345" s="7"/>
      <c r="E345" s="7"/>
      <c r="F345" s="274"/>
    </row>
    <row r="346" s="262" customFormat="1" ht="15.75" spans="1:6">
      <c r="A346" s="317"/>
      <c r="B346" s="315"/>
      <c r="C346" s="316"/>
      <c r="D346" s="7"/>
      <c r="E346" s="7"/>
      <c r="F346" s="274"/>
    </row>
    <row r="347" s="262" customFormat="1" ht="15.75" spans="1:6">
      <c r="A347" s="317"/>
      <c r="B347" s="315"/>
      <c r="C347" s="316"/>
      <c r="D347" s="7"/>
      <c r="E347" s="7"/>
      <c r="F347" s="274"/>
    </row>
    <row r="348" s="262" customFormat="1" ht="15.75" spans="1:6">
      <c r="A348" s="317"/>
      <c r="B348" s="315"/>
      <c r="C348" s="316"/>
      <c r="D348" s="7"/>
      <c r="E348" s="7"/>
      <c r="F348" s="274"/>
    </row>
    <row r="349" s="262" customFormat="1" ht="15.75" spans="1:6">
      <c r="A349" s="317"/>
      <c r="B349" s="315"/>
      <c r="C349" s="316"/>
      <c r="D349" s="7"/>
      <c r="E349" s="7"/>
      <c r="F349" s="274"/>
    </row>
    <row r="350" s="262" customFormat="1" ht="15.75" spans="1:6">
      <c r="A350" s="317"/>
      <c r="B350" s="315"/>
      <c r="C350" s="316"/>
      <c r="D350" s="7"/>
      <c r="E350" s="7"/>
      <c r="F350" s="274"/>
    </row>
    <row r="351" s="262" customFormat="1" ht="15.75" spans="1:6">
      <c r="A351" s="317"/>
      <c r="B351" s="315"/>
      <c r="C351" s="316"/>
      <c r="D351" s="7"/>
      <c r="E351" s="7"/>
      <c r="F351" s="274"/>
    </row>
    <row r="352" s="262" customFormat="1" ht="15.75" spans="1:6">
      <c r="A352" s="317"/>
      <c r="B352" s="315"/>
      <c r="C352" s="316"/>
      <c r="D352" s="7"/>
      <c r="E352" s="7"/>
      <c r="F352" s="274"/>
    </row>
    <row r="353" s="262" customFormat="1" ht="15.75" spans="1:6">
      <c r="A353" s="317"/>
      <c r="B353" s="315"/>
      <c r="C353" s="316"/>
      <c r="D353" s="7"/>
      <c r="E353" s="7"/>
      <c r="F353" s="274"/>
    </row>
    <row r="354" s="262" customFormat="1" ht="15.75" spans="1:6">
      <c r="A354" s="317"/>
      <c r="B354" s="315"/>
      <c r="C354" s="316"/>
      <c r="D354" s="7"/>
      <c r="E354" s="7"/>
      <c r="F354" s="274"/>
    </row>
    <row r="355" s="262" customFormat="1" ht="15.75" spans="1:6">
      <c r="A355" s="317"/>
      <c r="B355" s="315"/>
      <c r="C355" s="316"/>
      <c r="D355" s="7"/>
      <c r="E355" s="7"/>
      <c r="F355" s="274"/>
    </row>
    <row r="356" s="262" customFormat="1" ht="15.75" spans="1:6">
      <c r="A356" s="317"/>
      <c r="B356" s="315"/>
      <c r="C356" s="316"/>
      <c r="D356" s="7"/>
      <c r="E356" s="7"/>
      <c r="F356" s="274"/>
    </row>
    <row r="357" s="262" customFormat="1" ht="15.75" spans="1:6">
      <c r="A357" s="317"/>
      <c r="B357" s="315"/>
      <c r="C357" s="316"/>
      <c r="D357" s="7"/>
      <c r="E357" s="7"/>
      <c r="F357" s="274"/>
    </row>
    <row r="358" s="262" customFormat="1" ht="15.75" spans="1:6">
      <c r="A358" s="317"/>
      <c r="B358" s="315"/>
      <c r="C358" s="316"/>
      <c r="D358" s="7"/>
      <c r="E358" s="7"/>
      <c r="F358" s="274"/>
    </row>
    <row r="359" s="262" customFormat="1" ht="15.75" spans="1:6">
      <c r="A359" s="317"/>
      <c r="B359" s="315"/>
      <c r="C359" s="316"/>
      <c r="D359" s="7"/>
      <c r="E359" s="7"/>
      <c r="F359" s="274"/>
    </row>
    <row r="360" s="262" customFormat="1" ht="15.75" spans="1:6">
      <c r="A360" s="317"/>
      <c r="B360" s="315"/>
      <c r="C360" s="316"/>
      <c r="D360" s="7"/>
      <c r="E360" s="7"/>
      <c r="F360" s="274"/>
    </row>
    <row r="361" s="262" customFormat="1" ht="15.75" spans="1:6">
      <c r="A361" s="317"/>
      <c r="B361" s="315"/>
      <c r="C361" s="316"/>
      <c r="D361" s="7"/>
      <c r="E361" s="7"/>
      <c r="F361" s="274"/>
    </row>
    <row r="362" s="262" customFormat="1" ht="15.75" spans="1:6">
      <c r="A362" s="317"/>
      <c r="B362" s="315"/>
      <c r="C362" s="316"/>
      <c r="D362" s="7"/>
      <c r="E362" s="7"/>
      <c r="F362" s="274"/>
    </row>
    <row r="363" s="262" customFormat="1" ht="15.75" spans="1:6">
      <c r="A363" s="317"/>
      <c r="B363" s="315"/>
      <c r="C363" s="316"/>
      <c r="D363" s="37"/>
      <c r="E363" s="7"/>
      <c r="F363" s="274"/>
    </row>
    <row r="364" s="262" customFormat="1" ht="15.75" spans="1:6">
      <c r="A364" s="317"/>
      <c r="B364" s="315"/>
      <c r="C364" s="316"/>
      <c r="D364" s="37"/>
      <c r="E364" s="7"/>
      <c r="F364" s="274"/>
    </row>
    <row r="365" s="262" customFormat="1" ht="15.75" spans="1:6">
      <c r="A365" s="317"/>
      <c r="B365" s="315"/>
      <c r="C365" s="316"/>
      <c r="D365" s="37"/>
      <c r="E365" s="7"/>
      <c r="F365" s="274"/>
    </row>
    <row r="366" s="262" customFormat="1" ht="15.75" spans="1:6">
      <c r="A366" s="317"/>
      <c r="B366" s="315"/>
      <c r="C366" s="316"/>
      <c r="D366" s="37"/>
      <c r="E366" s="7"/>
      <c r="F366" s="274"/>
    </row>
    <row r="367" s="262" customFormat="1" ht="15.75" spans="1:6">
      <c r="A367" s="317"/>
      <c r="B367" s="315"/>
      <c r="C367" s="316"/>
      <c r="D367" s="37"/>
      <c r="E367" s="7"/>
      <c r="F367" s="274"/>
    </row>
    <row r="368" s="262" customFormat="1" ht="15.75" spans="1:6">
      <c r="A368" s="317"/>
      <c r="B368" s="315"/>
      <c r="C368" s="316"/>
      <c r="D368" s="37"/>
      <c r="E368" s="7"/>
      <c r="F368" s="274"/>
    </row>
    <row r="369" s="262" customFormat="1" ht="15.75" spans="1:6">
      <c r="A369" s="317"/>
      <c r="B369" s="315"/>
      <c r="C369" s="316"/>
      <c r="D369" s="37"/>
      <c r="E369" s="7"/>
      <c r="F369" s="274"/>
    </row>
    <row r="370" s="262" customFormat="1" ht="15.75" spans="1:6">
      <c r="A370" s="317"/>
      <c r="B370" s="315"/>
      <c r="C370" s="316"/>
      <c r="D370" s="37"/>
      <c r="E370" s="7"/>
      <c r="F370" s="274"/>
    </row>
    <row r="371" s="262" customFormat="1" ht="15.75" spans="1:6">
      <c r="A371" s="317"/>
      <c r="B371" s="315"/>
      <c r="C371" s="316"/>
      <c r="D371" s="37"/>
      <c r="E371" s="7"/>
      <c r="F371" s="274"/>
    </row>
    <row r="372" s="262" customFormat="1" ht="15.75" spans="1:6">
      <c r="A372" s="317"/>
      <c r="B372" s="315"/>
      <c r="C372" s="316"/>
      <c r="D372" s="37"/>
      <c r="E372" s="7"/>
      <c r="F372" s="274"/>
    </row>
    <row r="373" s="262" customFormat="1" ht="15.75" spans="1:6">
      <c r="A373" s="317"/>
      <c r="B373" s="315"/>
      <c r="C373" s="316"/>
      <c r="D373" s="37"/>
      <c r="E373" s="7"/>
      <c r="F373" s="274"/>
    </row>
    <row r="374" s="262" customFormat="1" ht="15.75" spans="1:6">
      <c r="A374" s="317"/>
      <c r="B374" s="315"/>
      <c r="C374" s="316"/>
      <c r="D374" s="37"/>
      <c r="E374" s="7"/>
      <c r="F374" s="274"/>
    </row>
    <row r="375" s="262" customFormat="1" ht="15.75" spans="1:6">
      <c r="A375" s="317"/>
      <c r="B375" s="315"/>
      <c r="C375" s="316"/>
      <c r="D375" s="37"/>
      <c r="E375" s="7"/>
      <c r="F375" s="274"/>
    </row>
    <row r="376" s="262" customFormat="1" ht="15.75" spans="1:6">
      <c r="A376" s="317"/>
      <c r="B376" s="315"/>
      <c r="C376" s="316"/>
      <c r="D376" s="37"/>
      <c r="E376" s="7"/>
      <c r="F376" s="274"/>
    </row>
    <row r="377" s="262" customFormat="1" ht="15.75" spans="1:6">
      <c r="A377" s="317"/>
      <c r="B377" s="315"/>
      <c r="C377" s="316"/>
      <c r="D377" s="37"/>
      <c r="E377" s="7"/>
      <c r="F377" s="274"/>
    </row>
    <row r="378" s="262" customFormat="1" spans="1:7">
      <c r="A378" s="264"/>
      <c r="C378" s="263"/>
      <c r="F378" s="274">
        <f>SUM(F2:F377)</f>
        <v>13554000</v>
      </c>
      <c r="G378" s="284"/>
    </row>
  </sheetData>
  <mergeCells count="44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9"/>
  <sheetViews>
    <sheetView workbookViewId="0">
      <pane ySplit="1" topLeftCell="A85" activePane="bottomLeft" state="frozen"/>
      <selection/>
      <selection pane="bottomLeft" activeCell="D102" sqref="D102"/>
    </sheetView>
  </sheetViews>
  <sheetFormatPr defaultColWidth="9.14285714285714" defaultRowHeight="15"/>
  <cols>
    <col min="1" max="1" width="8.85714285714286" style="263" customWidth="1"/>
    <col min="2" max="2" width="12.7142857142857" style="264" customWidth="1"/>
    <col min="3" max="3" width="45.8571428571429" style="265" customWidth="1"/>
    <col min="4" max="4" width="6.8952380952381" style="266" customWidth="1"/>
    <col min="5" max="5" width="13.1428571428571" style="267" customWidth="1"/>
    <col min="6" max="6" width="13.1428571428571" style="262" customWidth="1"/>
    <col min="7" max="7" width="21.5047619047619" style="263" customWidth="1"/>
    <col min="8" max="8" width="13.1428571428571" style="262"/>
    <col min="9" max="9" width="29.2857142857143" style="262" customWidth="1"/>
    <col min="10" max="10" width="12.8571428571429" style="262"/>
    <col min="11" max="11" width="18.0285714285714" style="262" customWidth="1"/>
    <col min="12" max="12" width="11.4285714285714" style="262"/>
    <col min="13" max="15" width="10.2857142857143" style="262"/>
    <col min="16" max="16384" width="9.14285714285714" style="262"/>
  </cols>
  <sheetData>
    <row r="1" s="262" customFormat="1" ht="21" customHeight="1" spans="1:7">
      <c r="A1" s="268" t="s">
        <v>44</v>
      </c>
      <c r="B1" s="269" t="s">
        <v>0</v>
      </c>
      <c r="C1" s="270" t="s">
        <v>1</v>
      </c>
      <c r="D1" s="271" t="s">
        <v>2</v>
      </c>
      <c r="E1" s="272" t="s">
        <v>3</v>
      </c>
      <c r="F1" s="270" t="s">
        <v>45</v>
      </c>
      <c r="G1" s="270" t="s">
        <v>46</v>
      </c>
    </row>
    <row r="2" s="262" customFormat="1" ht="19" customHeight="1" spans="1:7">
      <c r="A2" s="33">
        <v>71905</v>
      </c>
      <c r="B2" s="32">
        <v>45962</v>
      </c>
      <c r="C2" s="273" t="s">
        <v>47</v>
      </c>
      <c r="D2" s="111">
        <v>4</v>
      </c>
      <c r="E2" s="7">
        <v>8000</v>
      </c>
      <c r="F2" s="274">
        <f>SUM(D2*E2)</f>
        <v>32000</v>
      </c>
      <c r="G2" s="275">
        <f>SUM(F2:F3)</f>
        <v>52000</v>
      </c>
    </row>
    <row r="3" s="262" customFormat="1" ht="19" customHeight="1" spans="1:7">
      <c r="A3" s="276"/>
      <c r="B3" s="277"/>
      <c r="C3" s="273" t="s">
        <v>48</v>
      </c>
      <c r="D3" s="111">
        <v>1</v>
      </c>
      <c r="E3" s="7">
        <v>20000</v>
      </c>
      <c r="F3" s="274">
        <f>SUM(D3*E3)</f>
        <v>20000</v>
      </c>
      <c r="G3" s="278"/>
    </row>
    <row r="4" s="262" customFormat="1" ht="19" customHeight="1" spans="1:7">
      <c r="A4" s="45">
        <v>71971</v>
      </c>
      <c r="B4" s="21">
        <v>45963</v>
      </c>
      <c r="C4" s="273" t="s">
        <v>48</v>
      </c>
      <c r="D4" s="111">
        <v>1</v>
      </c>
      <c r="E4" s="7">
        <v>20000</v>
      </c>
      <c r="F4" s="274">
        <f t="shared" ref="F4:F9" si="0">SUM(D4*E4)</f>
        <v>20000</v>
      </c>
      <c r="G4" s="56">
        <f>SUM(F4:F6)</f>
        <v>528000</v>
      </c>
    </row>
    <row r="5" s="262" customFormat="1" ht="19" customHeight="1" spans="1:7">
      <c r="A5" s="45"/>
      <c r="B5" s="21"/>
      <c r="C5" s="273" t="s">
        <v>47</v>
      </c>
      <c r="D5" s="111">
        <v>6</v>
      </c>
      <c r="E5" s="7">
        <v>8000</v>
      </c>
      <c r="F5" s="274">
        <f t="shared" si="0"/>
        <v>48000</v>
      </c>
      <c r="G5" s="56"/>
    </row>
    <row r="6" s="262" customFormat="1" ht="19" customHeight="1" spans="1:7">
      <c r="A6" s="45"/>
      <c r="B6" s="21"/>
      <c r="C6" s="273" t="s">
        <v>49</v>
      </c>
      <c r="D6" s="111">
        <v>4</v>
      </c>
      <c r="E6" s="7">
        <v>115000</v>
      </c>
      <c r="F6" s="274">
        <f t="shared" si="0"/>
        <v>460000</v>
      </c>
      <c r="G6" s="56"/>
    </row>
    <row r="7" s="262" customFormat="1" ht="18" customHeight="1" spans="1:7">
      <c r="A7" s="45">
        <v>72030</v>
      </c>
      <c r="B7" s="21">
        <v>45964</v>
      </c>
      <c r="C7" s="273" t="s">
        <v>48</v>
      </c>
      <c r="D7" s="111">
        <v>2</v>
      </c>
      <c r="E7" s="7">
        <v>20000</v>
      </c>
      <c r="F7" s="274">
        <f t="shared" si="0"/>
        <v>40000</v>
      </c>
      <c r="G7" s="56">
        <f>SUM(F7:F9)</f>
        <v>132000</v>
      </c>
    </row>
    <row r="8" s="262" customFormat="1" ht="18" customHeight="1" spans="1:7">
      <c r="A8" s="45"/>
      <c r="B8" s="21"/>
      <c r="C8" s="273" t="s">
        <v>50</v>
      </c>
      <c r="D8" s="111">
        <v>2</v>
      </c>
      <c r="E8" s="7">
        <v>22000</v>
      </c>
      <c r="F8" s="274">
        <f t="shared" si="0"/>
        <v>44000</v>
      </c>
      <c r="G8" s="56"/>
    </row>
    <row r="9" s="262" customFormat="1" ht="19" customHeight="1" spans="1:7">
      <c r="A9" s="45"/>
      <c r="B9" s="21"/>
      <c r="C9" s="273" t="s">
        <v>47</v>
      </c>
      <c r="D9" s="111">
        <v>6</v>
      </c>
      <c r="E9" s="7">
        <v>8000</v>
      </c>
      <c r="F9" s="274">
        <f t="shared" si="0"/>
        <v>48000</v>
      </c>
      <c r="G9" s="56"/>
    </row>
    <row r="10" s="262" customFormat="1" ht="19" customHeight="1" spans="1:7">
      <c r="A10" s="45">
        <v>72121</v>
      </c>
      <c r="B10" s="21">
        <v>45965</v>
      </c>
      <c r="C10" s="273" t="s">
        <v>47</v>
      </c>
      <c r="D10" s="111">
        <v>4</v>
      </c>
      <c r="E10" s="7">
        <v>8000</v>
      </c>
      <c r="F10" s="274">
        <f t="shared" ref="F10:F22" si="1">SUM(D10*E10)</f>
        <v>32000</v>
      </c>
      <c r="G10" s="56">
        <f>SUM(F10:F15)</f>
        <v>784000</v>
      </c>
    </row>
    <row r="11" s="262" customFormat="1" ht="19" customHeight="1" spans="1:7">
      <c r="A11" s="45"/>
      <c r="B11" s="21"/>
      <c r="C11" s="273" t="s">
        <v>50</v>
      </c>
      <c r="D11" s="111">
        <v>1</v>
      </c>
      <c r="E11" s="7">
        <v>22000</v>
      </c>
      <c r="F11" s="274">
        <f t="shared" si="1"/>
        <v>22000</v>
      </c>
      <c r="G11" s="56"/>
    </row>
    <row r="12" s="262" customFormat="1" ht="19" customHeight="1" spans="1:7">
      <c r="A12" s="45"/>
      <c r="B12" s="21"/>
      <c r="C12" s="279" t="s">
        <v>51</v>
      </c>
      <c r="D12" s="111">
        <v>1</v>
      </c>
      <c r="E12" s="7">
        <v>135000</v>
      </c>
      <c r="F12" s="274">
        <f t="shared" si="1"/>
        <v>135000</v>
      </c>
      <c r="G12" s="56"/>
    </row>
    <row r="13" s="262" customFormat="1" ht="19" customHeight="1" spans="1:7">
      <c r="A13" s="45"/>
      <c r="B13" s="21"/>
      <c r="C13" s="273" t="s">
        <v>52</v>
      </c>
      <c r="D13" s="111">
        <v>2</v>
      </c>
      <c r="E13" s="7">
        <v>120000</v>
      </c>
      <c r="F13" s="274">
        <f t="shared" si="1"/>
        <v>240000</v>
      </c>
      <c r="G13" s="56"/>
    </row>
    <row r="14" s="262" customFormat="1" ht="19" customHeight="1" spans="1:7">
      <c r="A14" s="45"/>
      <c r="B14" s="21"/>
      <c r="C14" s="273" t="s">
        <v>49</v>
      </c>
      <c r="D14" s="111">
        <v>2</v>
      </c>
      <c r="E14" s="7">
        <v>115000</v>
      </c>
      <c r="F14" s="274">
        <f t="shared" si="1"/>
        <v>230000</v>
      </c>
      <c r="G14" s="56"/>
    </row>
    <row r="15" s="262" customFormat="1" ht="19" customHeight="1" spans="1:7">
      <c r="A15" s="45"/>
      <c r="B15" s="21"/>
      <c r="C15" s="279" t="s">
        <v>53</v>
      </c>
      <c r="D15" s="111">
        <v>1</v>
      </c>
      <c r="E15" s="7">
        <v>125000</v>
      </c>
      <c r="F15" s="274">
        <f t="shared" si="1"/>
        <v>125000</v>
      </c>
      <c r="G15" s="56"/>
    </row>
    <row r="16" s="262" customFormat="1" ht="19" customHeight="1" spans="1:7">
      <c r="A16" s="218">
        <v>72185</v>
      </c>
      <c r="B16" s="32">
        <v>45966</v>
      </c>
      <c r="C16" s="279" t="s">
        <v>47</v>
      </c>
      <c r="D16" s="111">
        <v>4</v>
      </c>
      <c r="E16" s="7">
        <v>8000</v>
      </c>
      <c r="F16" s="274">
        <f t="shared" si="1"/>
        <v>32000</v>
      </c>
      <c r="G16" s="275">
        <f>SUM(F16:F18)</f>
        <v>74000</v>
      </c>
    </row>
    <row r="17" s="262" customFormat="1" ht="19" customHeight="1" spans="1:7">
      <c r="A17" s="220"/>
      <c r="B17" s="38"/>
      <c r="C17" s="279" t="s">
        <v>50</v>
      </c>
      <c r="D17" s="111">
        <v>1</v>
      </c>
      <c r="E17" s="7">
        <v>22000</v>
      </c>
      <c r="F17" s="274">
        <f t="shared" si="1"/>
        <v>22000</v>
      </c>
      <c r="G17" s="280"/>
    </row>
    <row r="18" s="262" customFormat="1" ht="19" customHeight="1" spans="1:7">
      <c r="A18" s="281"/>
      <c r="B18" s="277"/>
      <c r="C18" s="279" t="s">
        <v>48</v>
      </c>
      <c r="D18" s="111">
        <v>1</v>
      </c>
      <c r="E18" s="7">
        <v>20000</v>
      </c>
      <c r="F18" s="274">
        <f t="shared" si="1"/>
        <v>20000</v>
      </c>
      <c r="G18" s="278"/>
    </row>
    <row r="19" s="262" customFormat="1" ht="19" customHeight="1" spans="1:7">
      <c r="A19" s="45">
        <v>72264</v>
      </c>
      <c r="B19" s="21">
        <v>45967</v>
      </c>
      <c r="C19" s="273" t="s">
        <v>48</v>
      </c>
      <c r="D19" s="111">
        <v>1</v>
      </c>
      <c r="E19" s="7">
        <v>20000</v>
      </c>
      <c r="F19" s="274">
        <f t="shared" si="1"/>
        <v>20000</v>
      </c>
      <c r="G19" s="56">
        <f>SUM(F19:F20)</f>
        <v>42000</v>
      </c>
    </row>
    <row r="20" s="262" customFormat="1" ht="19" customHeight="1" spans="1:7">
      <c r="A20" s="45"/>
      <c r="B20" s="21"/>
      <c r="C20" s="273" t="s">
        <v>50</v>
      </c>
      <c r="D20" s="111">
        <v>1</v>
      </c>
      <c r="E20" s="7">
        <v>22000</v>
      </c>
      <c r="F20" s="274">
        <f t="shared" si="1"/>
        <v>22000</v>
      </c>
      <c r="G20" s="56"/>
    </row>
    <row r="21" s="262" customFormat="1" ht="19" customHeight="1" spans="1:7">
      <c r="A21" s="218">
        <v>72318</v>
      </c>
      <c r="B21" s="32">
        <v>45968</v>
      </c>
      <c r="C21" s="273" t="s">
        <v>50</v>
      </c>
      <c r="D21" s="111">
        <v>1</v>
      </c>
      <c r="E21" s="7">
        <v>22000</v>
      </c>
      <c r="F21" s="274">
        <f t="shared" ref="F21:F45" si="2">SUM(D21*E21)</f>
        <v>22000</v>
      </c>
      <c r="G21" s="275">
        <f>SUM(F21:F25)</f>
        <v>810000</v>
      </c>
    </row>
    <row r="22" s="262" customFormat="1" ht="19" customHeight="1" spans="1:7">
      <c r="A22" s="220"/>
      <c r="B22" s="38"/>
      <c r="C22" s="273" t="s">
        <v>47</v>
      </c>
      <c r="D22" s="111">
        <v>6</v>
      </c>
      <c r="E22" s="7">
        <v>8000</v>
      </c>
      <c r="F22" s="274">
        <f t="shared" si="2"/>
        <v>48000</v>
      </c>
      <c r="G22" s="280"/>
    </row>
    <row r="23" s="262" customFormat="1" ht="19" customHeight="1" spans="1:7">
      <c r="A23" s="220"/>
      <c r="B23" s="38"/>
      <c r="C23" s="279" t="s">
        <v>54</v>
      </c>
      <c r="D23" s="111">
        <v>1</v>
      </c>
      <c r="E23" s="7">
        <v>135000</v>
      </c>
      <c r="F23" s="274">
        <f t="shared" si="2"/>
        <v>135000</v>
      </c>
      <c r="G23" s="280"/>
    </row>
    <row r="24" s="262" customFormat="1" ht="19" customHeight="1" spans="1:7">
      <c r="A24" s="220"/>
      <c r="B24" s="38"/>
      <c r="C24" s="273" t="s">
        <v>55</v>
      </c>
      <c r="D24" s="111">
        <v>1</v>
      </c>
      <c r="E24" s="7">
        <v>125000</v>
      </c>
      <c r="F24" s="274">
        <f t="shared" si="2"/>
        <v>125000</v>
      </c>
      <c r="G24" s="280"/>
    </row>
    <row r="25" s="262" customFormat="1" ht="19" customHeight="1" spans="1:7">
      <c r="A25" s="281"/>
      <c r="B25" s="277"/>
      <c r="C25" s="273" t="s">
        <v>56</v>
      </c>
      <c r="D25" s="111">
        <v>1</v>
      </c>
      <c r="E25" s="7">
        <v>480000</v>
      </c>
      <c r="F25" s="274">
        <f t="shared" si="2"/>
        <v>480000</v>
      </c>
      <c r="G25" s="278"/>
    </row>
    <row r="26" s="262" customFormat="1" ht="19" customHeight="1" spans="1:7">
      <c r="A26" s="218">
        <v>72401</v>
      </c>
      <c r="B26" s="32">
        <v>45969</v>
      </c>
      <c r="C26" s="279" t="s">
        <v>50</v>
      </c>
      <c r="D26" s="111">
        <v>1</v>
      </c>
      <c r="E26" s="7">
        <v>22000</v>
      </c>
      <c r="F26" s="274">
        <f t="shared" si="2"/>
        <v>22000</v>
      </c>
      <c r="G26" s="275">
        <f>SUM(F26:F28)</f>
        <v>195000</v>
      </c>
    </row>
    <row r="27" s="262" customFormat="1" ht="19" customHeight="1" spans="1:7">
      <c r="A27" s="220"/>
      <c r="B27" s="38"/>
      <c r="C27" s="273" t="s">
        <v>47</v>
      </c>
      <c r="D27" s="111">
        <v>6</v>
      </c>
      <c r="E27" s="7">
        <v>8000</v>
      </c>
      <c r="F27" s="274">
        <f t="shared" si="2"/>
        <v>48000</v>
      </c>
      <c r="G27" s="280"/>
    </row>
    <row r="28" s="262" customFormat="1" ht="19" customHeight="1" spans="1:7">
      <c r="A28" s="281"/>
      <c r="B28" s="277"/>
      <c r="C28" s="279" t="s">
        <v>57</v>
      </c>
      <c r="D28" s="111">
        <v>1</v>
      </c>
      <c r="E28" s="7">
        <v>125000</v>
      </c>
      <c r="F28" s="274">
        <f t="shared" si="2"/>
        <v>125000</v>
      </c>
      <c r="G28" s="278"/>
    </row>
    <row r="29" s="262" customFormat="1" ht="19" customHeight="1" spans="1:7">
      <c r="A29" s="218">
        <v>72489</v>
      </c>
      <c r="B29" s="32">
        <v>45970</v>
      </c>
      <c r="C29" s="273" t="s">
        <v>50</v>
      </c>
      <c r="D29" s="111">
        <v>2</v>
      </c>
      <c r="E29" s="7">
        <v>22000</v>
      </c>
      <c r="F29" s="274">
        <f t="shared" si="2"/>
        <v>44000</v>
      </c>
      <c r="G29" s="275">
        <f>SUM(F29:F32)</f>
        <v>1262000</v>
      </c>
    </row>
    <row r="30" s="262" customFormat="1" ht="19" customHeight="1" spans="1:7">
      <c r="A30" s="220"/>
      <c r="B30" s="38"/>
      <c r="C30" s="273" t="s">
        <v>48</v>
      </c>
      <c r="D30" s="111">
        <v>1</v>
      </c>
      <c r="E30" s="7">
        <v>20000</v>
      </c>
      <c r="F30" s="274">
        <f t="shared" si="2"/>
        <v>20000</v>
      </c>
      <c r="G30" s="280"/>
    </row>
    <row r="31" s="262" customFormat="1" ht="19" customHeight="1" spans="1:7">
      <c r="A31" s="220"/>
      <c r="B31" s="38"/>
      <c r="C31" s="273" t="s">
        <v>47</v>
      </c>
      <c r="D31" s="111">
        <v>6</v>
      </c>
      <c r="E31" s="7">
        <v>8000</v>
      </c>
      <c r="F31" s="274">
        <f t="shared" si="2"/>
        <v>48000</v>
      </c>
      <c r="G31" s="280"/>
    </row>
    <row r="32" s="262" customFormat="1" ht="19" customHeight="1" spans="1:7">
      <c r="A32" s="281"/>
      <c r="B32" s="277"/>
      <c r="C32" s="273" t="s">
        <v>49</v>
      </c>
      <c r="D32" s="111">
        <v>10</v>
      </c>
      <c r="E32" s="7">
        <v>115000</v>
      </c>
      <c r="F32" s="274">
        <f t="shared" si="2"/>
        <v>1150000</v>
      </c>
      <c r="G32" s="278"/>
    </row>
    <row r="33" s="262" customFormat="1" ht="19" customHeight="1" spans="1:7">
      <c r="A33" s="218">
        <v>72524</v>
      </c>
      <c r="B33" s="32">
        <v>45971</v>
      </c>
      <c r="C33" s="273" t="s">
        <v>50</v>
      </c>
      <c r="D33" s="111">
        <v>2</v>
      </c>
      <c r="E33" s="7">
        <v>22000</v>
      </c>
      <c r="F33" s="274">
        <f t="shared" si="2"/>
        <v>44000</v>
      </c>
      <c r="G33" s="275">
        <f>SUM(F33:F37)</f>
        <v>576000</v>
      </c>
    </row>
    <row r="34" s="262" customFormat="1" ht="19" customHeight="1" spans="1:7">
      <c r="A34" s="220"/>
      <c r="B34" s="38"/>
      <c r="C34" s="273" t="s">
        <v>47</v>
      </c>
      <c r="D34" s="111">
        <v>4</v>
      </c>
      <c r="E34" s="7">
        <v>8000</v>
      </c>
      <c r="F34" s="274">
        <f t="shared" si="2"/>
        <v>32000</v>
      </c>
      <c r="G34" s="280"/>
    </row>
    <row r="35" s="262" customFormat="1" ht="19" customHeight="1" spans="1:7">
      <c r="A35" s="220"/>
      <c r="B35" s="38"/>
      <c r="C35" s="273" t="s">
        <v>49</v>
      </c>
      <c r="D35" s="111">
        <v>2</v>
      </c>
      <c r="E35" s="7">
        <v>115000</v>
      </c>
      <c r="F35" s="274">
        <f t="shared" si="2"/>
        <v>230000</v>
      </c>
      <c r="G35" s="280"/>
    </row>
    <row r="36" s="262" customFormat="1" ht="19" customHeight="1" spans="1:7">
      <c r="A36" s="220"/>
      <c r="B36" s="38"/>
      <c r="C36" s="273" t="s">
        <v>58</v>
      </c>
      <c r="D36" s="111">
        <v>1</v>
      </c>
      <c r="E36" s="7">
        <v>135000</v>
      </c>
      <c r="F36" s="274">
        <f t="shared" si="2"/>
        <v>135000</v>
      </c>
      <c r="G36" s="280"/>
    </row>
    <row r="37" s="262" customFormat="1" ht="19" customHeight="1" spans="1:7">
      <c r="A37" s="281"/>
      <c r="B37" s="277"/>
      <c r="C37" s="273" t="s">
        <v>51</v>
      </c>
      <c r="D37" s="111">
        <v>1</v>
      </c>
      <c r="E37" s="7">
        <v>135000</v>
      </c>
      <c r="F37" s="274">
        <f t="shared" si="2"/>
        <v>135000</v>
      </c>
      <c r="G37" s="278"/>
    </row>
    <row r="38" s="262" customFormat="1" ht="19" customHeight="1" spans="1:7">
      <c r="A38" s="218">
        <v>72595</v>
      </c>
      <c r="B38" s="32">
        <v>45972</v>
      </c>
      <c r="C38" s="273" t="s">
        <v>49</v>
      </c>
      <c r="D38" s="111">
        <v>2</v>
      </c>
      <c r="E38" s="7">
        <v>115000</v>
      </c>
      <c r="F38" s="274">
        <f t="shared" si="2"/>
        <v>230000</v>
      </c>
      <c r="G38" s="275">
        <f>SUM(F38:F41)</f>
        <v>288000</v>
      </c>
    </row>
    <row r="39" s="262" customFormat="1" ht="19" customHeight="1" spans="1:7">
      <c r="A39" s="220"/>
      <c r="B39" s="38"/>
      <c r="C39" s="273" t="s">
        <v>48</v>
      </c>
      <c r="D39" s="111">
        <v>1</v>
      </c>
      <c r="E39" s="7">
        <v>20000</v>
      </c>
      <c r="F39" s="274">
        <f t="shared" si="2"/>
        <v>20000</v>
      </c>
      <c r="G39" s="280"/>
    </row>
    <row r="40" s="262" customFormat="1" ht="19" customHeight="1" spans="1:7">
      <c r="A40" s="220"/>
      <c r="B40" s="38"/>
      <c r="C40" s="273" t="s">
        <v>50</v>
      </c>
      <c r="D40" s="111">
        <v>1</v>
      </c>
      <c r="E40" s="7">
        <v>22000</v>
      </c>
      <c r="F40" s="274">
        <f t="shared" si="2"/>
        <v>22000</v>
      </c>
      <c r="G40" s="280"/>
    </row>
    <row r="41" s="262" customFormat="1" ht="19" customHeight="1" spans="1:7">
      <c r="A41" s="281"/>
      <c r="B41" s="277"/>
      <c r="C41" s="273" t="s">
        <v>47</v>
      </c>
      <c r="D41" s="111">
        <v>2</v>
      </c>
      <c r="E41" s="7">
        <v>8000</v>
      </c>
      <c r="F41" s="274">
        <f t="shared" si="2"/>
        <v>16000</v>
      </c>
      <c r="G41" s="278"/>
    </row>
    <row r="42" s="262" customFormat="1" ht="19" customHeight="1" spans="1:7">
      <c r="A42" s="45">
        <v>72653</v>
      </c>
      <c r="B42" s="21">
        <v>45973</v>
      </c>
      <c r="C42" s="273" t="s">
        <v>47</v>
      </c>
      <c r="D42" s="111">
        <v>4</v>
      </c>
      <c r="E42" s="7">
        <v>8000</v>
      </c>
      <c r="F42" s="274">
        <f t="shared" si="2"/>
        <v>32000</v>
      </c>
      <c r="G42" s="56">
        <f>SUM(F42:F43)</f>
        <v>52000</v>
      </c>
    </row>
    <row r="43" s="262" customFormat="1" ht="19" customHeight="1" spans="1:7">
      <c r="A43" s="45"/>
      <c r="B43" s="21"/>
      <c r="C43" s="273" t="s">
        <v>48</v>
      </c>
      <c r="D43" s="111">
        <v>1</v>
      </c>
      <c r="E43" s="7">
        <v>20000</v>
      </c>
      <c r="F43" s="274">
        <f t="shared" si="2"/>
        <v>20000</v>
      </c>
      <c r="G43" s="56"/>
    </row>
    <row r="44" s="262" customFormat="1" ht="19" customHeight="1" spans="1:7">
      <c r="A44" s="218">
        <v>72724</v>
      </c>
      <c r="B44" s="32">
        <v>45974</v>
      </c>
      <c r="C44" s="273" t="s">
        <v>47</v>
      </c>
      <c r="D44" s="111">
        <v>4</v>
      </c>
      <c r="E44" s="7">
        <v>8000</v>
      </c>
      <c r="F44" s="274">
        <f t="shared" si="2"/>
        <v>32000</v>
      </c>
      <c r="G44" s="275">
        <f>SUM(F44:F45)</f>
        <v>52000</v>
      </c>
    </row>
    <row r="45" s="262" customFormat="1" ht="19" customHeight="1" spans="1:7">
      <c r="A45" s="281"/>
      <c r="B45" s="277"/>
      <c r="C45" s="273" t="s">
        <v>48</v>
      </c>
      <c r="D45" s="111">
        <v>1</v>
      </c>
      <c r="E45" s="7">
        <v>20000</v>
      </c>
      <c r="F45" s="274">
        <f t="shared" si="2"/>
        <v>20000</v>
      </c>
      <c r="G45" s="278"/>
    </row>
    <row r="46" s="262" customFormat="1" ht="19" customHeight="1" spans="1:7">
      <c r="A46" s="218">
        <v>72868</v>
      </c>
      <c r="B46" s="32">
        <v>45976</v>
      </c>
      <c r="C46" s="273" t="s">
        <v>50</v>
      </c>
      <c r="D46" s="111">
        <v>2</v>
      </c>
      <c r="E46" s="7">
        <v>22000</v>
      </c>
      <c r="F46" s="274">
        <f t="shared" ref="F46:F72" si="3">SUM(D46*E46)</f>
        <v>44000</v>
      </c>
      <c r="G46" s="275">
        <f>SUM(F46:F54)</f>
        <v>1103000</v>
      </c>
    </row>
    <row r="47" s="262" customFormat="1" ht="19" customHeight="1" spans="1:7">
      <c r="A47" s="220"/>
      <c r="B47" s="38"/>
      <c r="C47" s="273" t="s">
        <v>48</v>
      </c>
      <c r="D47" s="111">
        <v>1</v>
      </c>
      <c r="E47" s="7">
        <v>20000</v>
      </c>
      <c r="F47" s="274">
        <f t="shared" si="3"/>
        <v>20000</v>
      </c>
      <c r="G47" s="280"/>
    </row>
    <row r="48" s="262" customFormat="1" ht="19" customHeight="1" spans="1:7">
      <c r="A48" s="220"/>
      <c r="B48" s="38"/>
      <c r="C48" s="273" t="s">
        <v>47</v>
      </c>
      <c r="D48" s="111">
        <v>6</v>
      </c>
      <c r="E48" s="7">
        <v>8000</v>
      </c>
      <c r="F48" s="274">
        <f t="shared" si="3"/>
        <v>48000</v>
      </c>
      <c r="G48" s="280"/>
    </row>
    <row r="49" s="262" customFormat="1" ht="19" customHeight="1" spans="1:7">
      <c r="A49" s="220"/>
      <c r="B49" s="38"/>
      <c r="C49" s="273" t="s">
        <v>52</v>
      </c>
      <c r="D49" s="111">
        <v>1</v>
      </c>
      <c r="E49" s="7">
        <v>120000</v>
      </c>
      <c r="F49" s="274">
        <f t="shared" si="3"/>
        <v>120000</v>
      </c>
      <c r="G49" s="280"/>
    </row>
    <row r="50" s="262" customFormat="1" ht="19" customHeight="1" spans="1:7">
      <c r="A50" s="220"/>
      <c r="B50" s="38"/>
      <c r="C50" s="273" t="s">
        <v>53</v>
      </c>
      <c r="D50" s="111">
        <v>1</v>
      </c>
      <c r="E50" s="7">
        <v>125000</v>
      </c>
      <c r="F50" s="274">
        <f t="shared" si="3"/>
        <v>125000</v>
      </c>
      <c r="G50" s="280"/>
    </row>
    <row r="51" s="262" customFormat="1" ht="19" customHeight="1" spans="1:7">
      <c r="A51" s="220"/>
      <c r="B51" s="38"/>
      <c r="C51" s="273" t="s">
        <v>54</v>
      </c>
      <c r="D51" s="111">
        <v>1</v>
      </c>
      <c r="E51" s="7">
        <v>135000</v>
      </c>
      <c r="F51" s="274">
        <f t="shared" si="3"/>
        <v>135000</v>
      </c>
      <c r="G51" s="280"/>
    </row>
    <row r="52" s="262" customFormat="1" ht="19" customHeight="1" spans="1:7">
      <c r="A52" s="220"/>
      <c r="B52" s="38"/>
      <c r="C52" s="273" t="s">
        <v>59</v>
      </c>
      <c r="D52" s="111">
        <v>1</v>
      </c>
      <c r="E52" s="7">
        <v>125000</v>
      </c>
      <c r="F52" s="274">
        <f t="shared" si="3"/>
        <v>125000</v>
      </c>
      <c r="G52" s="280"/>
    </row>
    <row r="53" s="262" customFormat="1" ht="19" customHeight="1" spans="1:7">
      <c r="A53" s="220"/>
      <c r="B53" s="38"/>
      <c r="C53" s="273" t="s">
        <v>56</v>
      </c>
      <c r="D53" s="111">
        <v>1</v>
      </c>
      <c r="E53" s="7">
        <v>480000</v>
      </c>
      <c r="F53" s="274">
        <f t="shared" si="3"/>
        <v>480000</v>
      </c>
      <c r="G53" s="280"/>
    </row>
    <row r="54" s="262" customFormat="1" ht="19" customHeight="1" spans="1:7">
      <c r="A54" s="281"/>
      <c r="B54" s="277"/>
      <c r="C54" s="273" t="s">
        <v>60</v>
      </c>
      <c r="D54" s="111">
        <v>4</v>
      </c>
      <c r="E54" s="7">
        <v>1500</v>
      </c>
      <c r="F54" s="274">
        <f t="shared" si="3"/>
        <v>6000</v>
      </c>
      <c r="G54" s="278"/>
    </row>
    <row r="55" s="262" customFormat="1" ht="19" customHeight="1" spans="1:7">
      <c r="A55" s="45">
        <v>72935</v>
      </c>
      <c r="B55" s="21">
        <v>45977</v>
      </c>
      <c r="C55" s="273" t="s">
        <v>48</v>
      </c>
      <c r="D55" s="111">
        <v>2</v>
      </c>
      <c r="E55" s="7">
        <v>20000</v>
      </c>
      <c r="F55" s="274">
        <f t="shared" si="3"/>
        <v>40000</v>
      </c>
      <c r="G55" s="275">
        <f>SUM(F55:F58)</f>
        <v>332000</v>
      </c>
    </row>
    <row r="56" s="262" customFormat="1" ht="19" customHeight="1" spans="1:7">
      <c r="A56" s="45"/>
      <c r="B56" s="21"/>
      <c r="C56" s="282" t="s">
        <v>50</v>
      </c>
      <c r="D56" s="276">
        <v>1</v>
      </c>
      <c r="E56" s="283">
        <v>22000</v>
      </c>
      <c r="F56" s="274">
        <f t="shared" si="3"/>
        <v>22000</v>
      </c>
      <c r="G56" s="280"/>
    </row>
    <row r="57" s="262" customFormat="1" ht="19" customHeight="1" spans="1:7">
      <c r="A57" s="45"/>
      <c r="B57" s="21"/>
      <c r="C57" s="273" t="s">
        <v>47</v>
      </c>
      <c r="D57" s="111">
        <v>5</v>
      </c>
      <c r="E57" s="7">
        <v>8000</v>
      </c>
      <c r="F57" s="274">
        <f t="shared" si="3"/>
        <v>40000</v>
      </c>
      <c r="G57" s="280"/>
    </row>
    <row r="58" s="262" customFormat="1" spans="1:7">
      <c r="A58" s="45"/>
      <c r="B58" s="21"/>
      <c r="C58" s="273" t="s">
        <v>49</v>
      </c>
      <c r="D58" s="111">
        <v>2</v>
      </c>
      <c r="E58" s="7">
        <v>115000</v>
      </c>
      <c r="F58" s="274">
        <f t="shared" si="3"/>
        <v>230000</v>
      </c>
      <c r="G58" s="280"/>
    </row>
    <row r="59" s="262" customFormat="1" spans="1:7">
      <c r="A59" s="220">
        <v>73016</v>
      </c>
      <c r="B59" s="38">
        <v>45978</v>
      </c>
      <c r="C59" s="273" t="s">
        <v>48</v>
      </c>
      <c r="D59" s="111">
        <v>1</v>
      </c>
      <c r="E59" s="7">
        <v>20000</v>
      </c>
      <c r="F59" s="274">
        <f t="shared" si="3"/>
        <v>20000</v>
      </c>
      <c r="G59" s="275">
        <f>SUM(F59:F60)</f>
        <v>52000</v>
      </c>
    </row>
    <row r="60" s="262" customFormat="1" spans="1:7">
      <c r="A60" s="281"/>
      <c r="B60" s="277"/>
      <c r="C60" s="273" t="s">
        <v>47</v>
      </c>
      <c r="D60" s="111">
        <v>4</v>
      </c>
      <c r="E60" s="7">
        <v>8000</v>
      </c>
      <c r="F60" s="274">
        <f t="shared" si="3"/>
        <v>32000</v>
      </c>
      <c r="G60" s="278"/>
    </row>
    <row r="61" s="262" customFormat="1" spans="1:7">
      <c r="A61" s="218">
        <v>73085</v>
      </c>
      <c r="B61" s="32">
        <v>45979</v>
      </c>
      <c r="C61" s="273" t="s">
        <v>48</v>
      </c>
      <c r="D61" s="111">
        <v>2</v>
      </c>
      <c r="E61" s="7">
        <v>20000</v>
      </c>
      <c r="F61" s="274">
        <f t="shared" si="3"/>
        <v>40000</v>
      </c>
      <c r="G61" s="275">
        <f>SUM(F61:F63)</f>
        <v>197000</v>
      </c>
    </row>
    <row r="62" s="262" customFormat="1" spans="1:7">
      <c r="A62" s="220"/>
      <c r="B62" s="38"/>
      <c r="C62" s="273" t="s">
        <v>59</v>
      </c>
      <c r="D62" s="111">
        <v>1</v>
      </c>
      <c r="E62" s="7">
        <v>125000</v>
      </c>
      <c r="F62" s="274">
        <f t="shared" si="3"/>
        <v>125000</v>
      </c>
      <c r="G62" s="280"/>
    </row>
    <row r="63" s="262" customFormat="1" spans="1:7">
      <c r="A63" s="281"/>
      <c r="B63" s="277"/>
      <c r="C63" s="273" t="s">
        <v>47</v>
      </c>
      <c r="D63" s="111">
        <v>4</v>
      </c>
      <c r="E63" s="7">
        <v>8000</v>
      </c>
      <c r="F63" s="274">
        <f t="shared" si="3"/>
        <v>32000</v>
      </c>
      <c r="G63" s="278"/>
    </row>
    <row r="64" s="262" customFormat="1" spans="1:7">
      <c r="A64" s="45">
        <v>73144</v>
      </c>
      <c r="B64" s="21">
        <v>45980</v>
      </c>
      <c r="C64" s="273" t="s">
        <v>50</v>
      </c>
      <c r="D64" s="111">
        <v>1</v>
      </c>
      <c r="E64" s="7">
        <v>22000</v>
      </c>
      <c r="F64" s="274">
        <f t="shared" si="3"/>
        <v>22000</v>
      </c>
      <c r="G64" s="56">
        <f>SUM(F64:F68)</f>
        <v>776000</v>
      </c>
    </row>
    <row r="65" s="262" customFormat="1" spans="1:7">
      <c r="A65" s="45"/>
      <c r="B65" s="21"/>
      <c r="C65" s="273" t="s">
        <v>47</v>
      </c>
      <c r="D65" s="111">
        <v>4</v>
      </c>
      <c r="E65" s="7">
        <v>8000</v>
      </c>
      <c r="F65" s="274">
        <f t="shared" si="3"/>
        <v>32000</v>
      </c>
      <c r="G65" s="56"/>
    </row>
    <row r="66" s="262" customFormat="1" spans="1:7">
      <c r="A66" s="45"/>
      <c r="B66" s="21"/>
      <c r="C66" s="273" t="s">
        <v>56</v>
      </c>
      <c r="D66" s="111">
        <v>1</v>
      </c>
      <c r="E66" s="7">
        <v>480000</v>
      </c>
      <c r="F66" s="274">
        <f t="shared" si="3"/>
        <v>480000</v>
      </c>
      <c r="G66" s="56"/>
    </row>
    <row r="67" s="262" customFormat="1" spans="1:7">
      <c r="A67" s="45"/>
      <c r="B67" s="21"/>
      <c r="C67" s="273" t="s">
        <v>49</v>
      </c>
      <c r="D67" s="111">
        <v>2</v>
      </c>
      <c r="E67" s="7">
        <v>115000</v>
      </c>
      <c r="F67" s="274">
        <f t="shared" si="3"/>
        <v>230000</v>
      </c>
      <c r="G67" s="56"/>
    </row>
    <row r="68" s="262" customFormat="1" spans="1:8">
      <c r="A68" s="45"/>
      <c r="B68" s="21"/>
      <c r="C68" s="273" t="s">
        <v>61</v>
      </c>
      <c r="D68" s="111">
        <v>8</v>
      </c>
      <c r="E68" s="7">
        <v>1500</v>
      </c>
      <c r="F68" s="274">
        <f t="shared" si="3"/>
        <v>12000</v>
      </c>
      <c r="G68" s="56"/>
      <c r="H68" s="284"/>
    </row>
    <row r="69" s="262" customFormat="1" ht="15.75" spans="1:14">
      <c r="A69" s="45">
        <v>732211</v>
      </c>
      <c r="B69" s="285">
        <v>45981</v>
      </c>
      <c r="C69" s="273" t="s">
        <v>49</v>
      </c>
      <c r="D69" s="111">
        <v>8</v>
      </c>
      <c r="E69" s="7">
        <v>115000</v>
      </c>
      <c r="F69" s="274">
        <f t="shared" si="3"/>
        <v>920000</v>
      </c>
      <c r="G69" s="286">
        <f>SUM(F69)</f>
        <v>920000</v>
      </c>
      <c r="H69" s="284"/>
      <c r="I69" s="297"/>
      <c r="J69" s="298"/>
      <c r="K69" s="299"/>
      <c r="L69" s="300"/>
      <c r="M69" s="300"/>
      <c r="N69" s="301"/>
    </row>
    <row r="70" s="262" customFormat="1" ht="15.75" spans="1:14">
      <c r="A70" s="218">
        <v>73259</v>
      </c>
      <c r="B70" s="32">
        <v>45982</v>
      </c>
      <c r="C70" s="273" t="s">
        <v>62</v>
      </c>
      <c r="D70" s="111">
        <v>2</v>
      </c>
      <c r="E70" s="7">
        <v>20000</v>
      </c>
      <c r="F70" s="274">
        <f t="shared" si="3"/>
        <v>40000</v>
      </c>
      <c r="G70" s="275">
        <f>SUM(F70:F72)</f>
        <v>126000</v>
      </c>
      <c r="I70" s="302"/>
      <c r="J70" s="298"/>
      <c r="K70" s="299"/>
      <c r="L70" s="300"/>
      <c r="M70" s="300"/>
      <c r="N70" s="300"/>
    </row>
    <row r="71" s="262" customFormat="1" ht="15.75" spans="1:14">
      <c r="A71" s="220"/>
      <c r="B71" s="38"/>
      <c r="C71" s="273" t="s">
        <v>63</v>
      </c>
      <c r="D71" s="111">
        <v>1</v>
      </c>
      <c r="E71" s="7">
        <v>22000</v>
      </c>
      <c r="F71" s="274">
        <f t="shared" si="3"/>
        <v>22000</v>
      </c>
      <c r="G71" s="280"/>
      <c r="I71" s="302"/>
      <c r="J71" s="298"/>
      <c r="K71" s="299"/>
      <c r="L71" s="300"/>
      <c r="M71" s="300"/>
      <c r="N71" s="300"/>
    </row>
    <row r="72" s="262" customFormat="1" ht="15.75" spans="1:14">
      <c r="A72" s="281"/>
      <c r="B72" s="277"/>
      <c r="C72" s="273" t="s">
        <v>64</v>
      </c>
      <c r="D72" s="111">
        <v>8</v>
      </c>
      <c r="E72" s="7">
        <v>8000</v>
      </c>
      <c r="F72" s="274">
        <f t="shared" si="3"/>
        <v>64000</v>
      </c>
      <c r="G72" s="278"/>
      <c r="I72" s="302"/>
      <c r="J72" s="298"/>
      <c r="K72" s="299"/>
      <c r="L72" s="300"/>
      <c r="M72" s="300"/>
      <c r="N72" s="300"/>
    </row>
    <row r="73" s="262" customFormat="1" spans="1:7">
      <c r="A73" s="218">
        <v>73343</v>
      </c>
      <c r="B73" s="32">
        <v>45983</v>
      </c>
      <c r="C73" s="287" t="s">
        <v>47</v>
      </c>
      <c r="D73" s="111">
        <v>6</v>
      </c>
      <c r="E73" s="274">
        <v>8000</v>
      </c>
      <c r="F73" s="274">
        <f t="shared" ref="F73:F84" si="4">D73*E73</f>
        <v>48000</v>
      </c>
      <c r="G73" s="275">
        <f>SUM(F73:F79)</f>
        <v>1207000</v>
      </c>
    </row>
    <row r="74" s="262" customFormat="1" spans="1:7">
      <c r="A74" s="220"/>
      <c r="B74" s="38"/>
      <c r="C74" s="287" t="s">
        <v>62</v>
      </c>
      <c r="D74" s="111">
        <v>1</v>
      </c>
      <c r="E74" s="274">
        <v>20000</v>
      </c>
      <c r="F74" s="274">
        <f t="shared" si="4"/>
        <v>20000</v>
      </c>
      <c r="G74" s="280"/>
    </row>
    <row r="75" s="262" customFormat="1" spans="1:7">
      <c r="A75" s="220"/>
      <c r="B75" s="38"/>
      <c r="C75" s="287" t="s">
        <v>63</v>
      </c>
      <c r="D75" s="111">
        <v>2</v>
      </c>
      <c r="E75" s="274">
        <v>22000</v>
      </c>
      <c r="F75" s="274">
        <f t="shared" si="4"/>
        <v>44000</v>
      </c>
      <c r="G75" s="280"/>
    </row>
    <row r="76" s="262" customFormat="1" spans="1:7">
      <c r="A76" s="220"/>
      <c r="B76" s="38"/>
      <c r="C76" s="287" t="s">
        <v>51</v>
      </c>
      <c r="D76" s="111">
        <v>1</v>
      </c>
      <c r="E76" s="274">
        <v>135000</v>
      </c>
      <c r="F76" s="274">
        <f t="shared" si="4"/>
        <v>135000</v>
      </c>
      <c r="G76" s="280"/>
    </row>
    <row r="77" s="262" customFormat="1" spans="1:7">
      <c r="A77" s="220"/>
      <c r="B77" s="38"/>
      <c r="C77" s="287" t="s">
        <v>49</v>
      </c>
      <c r="D77" s="111">
        <v>2</v>
      </c>
      <c r="E77" s="274">
        <v>115000</v>
      </c>
      <c r="F77" s="274">
        <f t="shared" si="4"/>
        <v>230000</v>
      </c>
      <c r="G77" s="280"/>
    </row>
    <row r="78" s="262" customFormat="1" spans="1:7">
      <c r="A78" s="220"/>
      <c r="B78" s="38"/>
      <c r="C78" s="287" t="s">
        <v>53</v>
      </c>
      <c r="D78" s="111">
        <v>2</v>
      </c>
      <c r="E78" s="274">
        <v>125000</v>
      </c>
      <c r="F78" s="274">
        <f t="shared" si="4"/>
        <v>250000</v>
      </c>
      <c r="G78" s="280"/>
    </row>
    <row r="79" s="262" customFormat="1" spans="1:7">
      <c r="A79" s="281"/>
      <c r="B79" s="277"/>
      <c r="C79" s="287" t="s">
        <v>56</v>
      </c>
      <c r="D79" s="111">
        <v>1</v>
      </c>
      <c r="E79" s="274">
        <v>480000</v>
      </c>
      <c r="F79" s="274">
        <f t="shared" si="4"/>
        <v>480000</v>
      </c>
      <c r="G79" s="278"/>
    </row>
    <row r="80" s="262" customFormat="1" spans="1:7">
      <c r="A80" s="218">
        <v>73426</v>
      </c>
      <c r="B80" s="32">
        <v>45984</v>
      </c>
      <c r="C80" s="287" t="s">
        <v>52</v>
      </c>
      <c r="D80" s="111">
        <v>1</v>
      </c>
      <c r="E80" s="274">
        <v>120000</v>
      </c>
      <c r="F80" s="274">
        <f t="shared" si="4"/>
        <v>120000</v>
      </c>
      <c r="G80" s="275">
        <f>SUM(F80:F84)</f>
        <v>452000</v>
      </c>
    </row>
    <row r="81" s="262" customFormat="1" spans="1:7">
      <c r="A81" s="220"/>
      <c r="B81" s="38"/>
      <c r="C81" s="287" t="s">
        <v>47</v>
      </c>
      <c r="D81" s="111">
        <v>5</v>
      </c>
      <c r="E81" s="274">
        <v>8000</v>
      </c>
      <c r="F81" s="274">
        <f t="shared" si="4"/>
        <v>40000</v>
      </c>
      <c r="G81" s="280"/>
    </row>
    <row r="82" s="262" customFormat="1" spans="1:7">
      <c r="A82" s="220"/>
      <c r="B82" s="38"/>
      <c r="C82" s="287" t="s">
        <v>62</v>
      </c>
      <c r="D82" s="111">
        <v>1</v>
      </c>
      <c r="E82" s="274">
        <v>20000</v>
      </c>
      <c r="F82" s="274">
        <f t="shared" si="4"/>
        <v>20000</v>
      </c>
      <c r="G82" s="280"/>
    </row>
    <row r="83" s="262" customFormat="1" spans="1:7">
      <c r="A83" s="220"/>
      <c r="B83" s="38"/>
      <c r="C83" s="287" t="s">
        <v>63</v>
      </c>
      <c r="D83" s="111">
        <v>1</v>
      </c>
      <c r="E83" s="274">
        <v>22000</v>
      </c>
      <c r="F83" s="274">
        <f t="shared" si="4"/>
        <v>22000</v>
      </c>
      <c r="G83" s="280"/>
    </row>
    <row r="84" s="262" customFormat="1" spans="1:7">
      <c r="A84" s="281"/>
      <c r="B84" s="277"/>
      <c r="C84" s="287" t="s">
        <v>53</v>
      </c>
      <c r="D84" s="111">
        <v>2</v>
      </c>
      <c r="E84" s="274">
        <v>125000</v>
      </c>
      <c r="F84" s="274">
        <f t="shared" si="4"/>
        <v>250000</v>
      </c>
      <c r="G84" s="278"/>
    </row>
    <row r="85" s="262" customFormat="1" spans="1:7">
      <c r="A85" s="218">
        <v>73493</v>
      </c>
      <c r="B85" s="32">
        <v>45985</v>
      </c>
      <c r="C85" s="287" t="s">
        <v>47</v>
      </c>
      <c r="D85" s="111">
        <v>5</v>
      </c>
      <c r="E85" s="274">
        <v>8000</v>
      </c>
      <c r="F85" s="274">
        <f t="shared" ref="F85:F93" si="5">D85*E85</f>
        <v>40000</v>
      </c>
      <c r="G85" s="275">
        <f>SUM(F85:F90)</f>
        <v>482000</v>
      </c>
    </row>
    <row r="86" s="262" customFormat="1" spans="1:7">
      <c r="A86" s="220"/>
      <c r="B86" s="38"/>
      <c r="C86" s="287" t="s">
        <v>62</v>
      </c>
      <c r="D86" s="111">
        <v>2</v>
      </c>
      <c r="E86" s="274">
        <v>20000</v>
      </c>
      <c r="F86" s="274">
        <f t="shared" si="5"/>
        <v>40000</v>
      </c>
      <c r="G86" s="280"/>
    </row>
    <row r="87" s="262" customFormat="1" spans="1:7">
      <c r="A87" s="220"/>
      <c r="B87" s="38"/>
      <c r="C87" s="287" t="s">
        <v>63</v>
      </c>
      <c r="D87" s="111">
        <v>1</v>
      </c>
      <c r="E87" s="274">
        <v>22000</v>
      </c>
      <c r="F87" s="274">
        <f t="shared" si="5"/>
        <v>22000</v>
      </c>
      <c r="G87" s="280"/>
    </row>
    <row r="88" s="262" customFormat="1" spans="1:7">
      <c r="A88" s="220"/>
      <c r="B88" s="38"/>
      <c r="C88" s="287" t="s">
        <v>59</v>
      </c>
      <c r="D88" s="111">
        <v>1</v>
      </c>
      <c r="E88" s="274">
        <v>125000</v>
      </c>
      <c r="F88" s="274">
        <f t="shared" si="5"/>
        <v>125000</v>
      </c>
      <c r="G88" s="280"/>
    </row>
    <row r="89" s="262" customFormat="1" spans="1:7">
      <c r="A89" s="220"/>
      <c r="B89" s="38"/>
      <c r="C89" s="287" t="s">
        <v>51</v>
      </c>
      <c r="D89" s="111">
        <v>1</v>
      </c>
      <c r="E89" s="274">
        <v>135000</v>
      </c>
      <c r="F89" s="274">
        <f t="shared" si="5"/>
        <v>135000</v>
      </c>
      <c r="G89" s="280"/>
    </row>
    <row r="90" s="262" customFormat="1" spans="1:7">
      <c r="A90" s="281"/>
      <c r="B90" s="277"/>
      <c r="C90" s="287" t="s">
        <v>52</v>
      </c>
      <c r="D90" s="111">
        <v>1</v>
      </c>
      <c r="E90" s="274">
        <v>120000</v>
      </c>
      <c r="F90" s="274">
        <f t="shared" si="5"/>
        <v>120000</v>
      </c>
      <c r="G90" s="278"/>
    </row>
    <row r="91" s="262" customFormat="1" spans="1:7">
      <c r="A91" s="218">
        <v>73556</v>
      </c>
      <c r="B91" s="32">
        <v>45986</v>
      </c>
      <c r="C91" s="287" t="s">
        <v>62</v>
      </c>
      <c r="D91" s="111">
        <v>1</v>
      </c>
      <c r="E91" s="274">
        <v>20000</v>
      </c>
      <c r="F91" s="274">
        <f t="shared" si="5"/>
        <v>20000</v>
      </c>
      <c r="G91" s="275">
        <f>SUM(F91:F93)</f>
        <v>66000</v>
      </c>
    </row>
    <row r="92" s="262" customFormat="1" spans="1:7">
      <c r="A92" s="220"/>
      <c r="B92" s="38"/>
      <c r="C92" s="287" t="s">
        <v>63</v>
      </c>
      <c r="D92" s="111">
        <v>1</v>
      </c>
      <c r="E92" s="274">
        <v>22000</v>
      </c>
      <c r="F92" s="274">
        <f t="shared" si="5"/>
        <v>22000</v>
      </c>
      <c r="G92" s="280"/>
    </row>
    <row r="93" s="262" customFormat="1" spans="1:7">
      <c r="A93" s="281"/>
      <c r="B93" s="277"/>
      <c r="C93" s="287" t="s">
        <v>47</v>
      </c>
      <c r="D93" s="111">
        <v>3</v>
      </c>
      <c r="E93" s="274">
        <v>8000</v>
      </c>
      <c r="F93" s="274">
        <f t="shared" si="5"/>
        <v>24000</v>
      </c>
      <c r="G93" s="278"/>
    </row>
    <row r="94" s="262" customFormat="1" spans="1:7">
      <c r="A94" s="218">
        <v>73621</v>
      </c>
      <c r="B94" s="32">
        <v>45987</v>
      </c>
      <c r="C94" s="287" t="s">
        <v>47</v>
      </c>
      <c r="D94" s="111">
        <v>6</v>
      </c>
      <c r="E94" s="274">
        <v>8000</v>
      </c>
      <c r="F94" s="274">
        <f t="shared" ref="F94:F99" si="6">D94*E94</f>
        <v>48000</v>
      </c>
      <c r="G94" s="275">
        <f>SUM(F94:F99)</f>
        <v>497000</v>
      </c>
    </row>
    <row r="95" s="262" customFormat="1" spans="1:7">
      <c r="A95" s="220"/>
      <c r="B95" s="38"/>
      <c r="C95" s="287" t="s">
        <v>62</v>
      </c>
      <c r="D95" s="111">
        <v>1</v>
      </c>
      <c r="E95" s="274">
        <v>20000</v>
      </c>
      <c r="F95" s="274">
        <f t="shared" si="6"/>
        <v>20000</v>
      </c>
      <c r="G95" s="280"/>
    </row>
    <row r="96" s="262" customFormat="1" spans="1:7">
      <c r="A96" s="220"/>
      <c r="B96" s="38"/>
      <c r="C96" s="287" t="s">
        <v>63</v>
      </c>
      <c r="D96" s="111">
        <v>2</v>
      </c>
      <c r="E96" s="274">
        <v>22000</v>
      </c>
      <c r="F96" s="274">
        <f t="shared" si="6"/>
        <v>44000</v>
      </c>
      <c r="G96" s="280"/>
    </row>
    <row r="97" s="262" customFormat="1" spans="1:7">
      <c r="A97" s="220"/>
      <c r="B97" s="38"/>
      <c r="C97" s="287" t="s">
        <v>58</v>
      </c>
      <c r="D97" s="111">
        <v>1</v>
      </c>
      <c r="E97" s="274">
        <v>135000</v>
      </c>
      <c r="F97" s="274">
        <f t="shared" si="6"/>
        <v>135000</v>
      </c>
      <c r="G97" s="280"/>
    </row>
    <row r="98" s="262" customFormat="1" spans="1:7">
      <c r="A98" s="220"/>
      <c r="B98" s="38"/>
      <c r="C98" s="287" t="s">
        <v>49</v>
      </c>
      <c r="D98" s="111">
        <v>1</v>
      </c>
      <c r="E98" s="274">
        <v>115000</v>
      </c>
      <c r="F98" s="274">
        <f t="shared" si="6"/>
        <v>115000</v>
      </c>
      <c r="G98" s="280"/>
    </row>
    <row r="99" s="262" customFormat="1" spans="1:7">
      <c r="A99" s="281"/>
      <c r="B99" s="277"/>
      <c r="C99" s="287" t="s">
        <v>54</v>
      </c>
      <c r="D99" s="111">
        <v>1</v>
      </c>
      <c r="E99" s="274">
        <v>135000</v>
      </c>
      <c r="F99" s="274">
        <f t="shared" si="6"/>
        <v>135000</v>
      </c>
      <c r="G99" s="278"/>
    </row>
    <row r="100" s="262" customFormat="1" spans="1:7">
      <c r="A100" s="288">
        <v>73702</v>
      </c>
      <c r="B100" s="289">
        <v>45988</v>
      </c>
      <c r="C100" s="287" t="s">
        <v>47</v>
      </c>
      <c r="D100" s="111">
        <v>5</v>
      </c>
      <c r="E100" s="274">
        <v>8000</v>
      </c>
      <c r="F100" s="274">
        <f>D100*E100</f>
        <v>40000</v>
      </c>
      <c r="G100" s="290">
        <f>SUM(F100:F104)</f>
        <v>342000</v>
      </c>
    </row>
    <row r="101" s="262" customFormat="1" spans="1:7">
      <c r="A101" s="291"/>
      <c r="B101" s="292"/>
      <c r="C101" s="287" t="s">
        <v>62</v>
      </c>
      <c r="D101" s="111">
        <v>1</v>
      </c>
      <c r="E101" s="274">
        <v>20000</v>
      </c>
      <c r="F101" s="274">
        <f>D101*E101</f>
        <v>20000</v>
      </c>
      <c r="G101" s="293"/>
    </row>
    <row r="102" s="262" customFormat="1" spans="1:7">
      <c r="A102" s="291"/>
      <c r="B102" s="292"/>
      <c r="C102" s="287" t="s">
        <v>63</v>
      </c>
      <c r="D102" s="111">
        <v>1</v>
      </c>
      <c r="E102" s="274">
        <v>22000</v>
      </c>
      <c r="F102" s="274">
        <f>D102*E102</f>
        <v>22000</v>
      </c>
      <c r="G102" s="293"/>
    </row>
    <row r="103" s="262" customFormat="1" spans="1:7">
      <c r="A103" s="291"/>
      <c r="B103" s="292"/>
      <c r="C103" s="287" t="s">
        <v>65</v>
      </c>
      <c r="D103" s="111">
        <v>1</v>
      </c>
      <c r="E103" s="274">
        <v>135000</v>
      </c>
      <c r="F103" s="274">
        <f>D103*E103</f>
        <v>135000</v>
      </c>
      <c r="G103" s="293"/>
    </row>
    <row r="104" s="262" customFormat="1" spans="1:7">
      <c r="A104" s="294"/>
      <c r="B104" s="295"/>
      <c r="C104" s="287" t="s">
        <v>55</v>
      </c>
      <c r="D104" s="111">
        <v>1</v>
      </c>
      <c r="E104" s="274">
        <v>125000</v>
      </c>
      <c r="F104" s="274">
        <f>D104*E104</f>
        <v>125000</v>
      </c>
      <c r="G104" s="296"/>
    </row>
    <row r="105" s="262" customFormat="1" spans="1:7">
      <c r="A105" s="45"/>
      <c r="B105" s="285"/>
      <c r="C105" s="287"/>
      <c r="D105" s="111"/>
      <c r="E105" s="274"/>
      <c r="F105" s="274"/>
      <c r="G105" s="286"/>
    </row>
    <row r="106" s="262" customFormat="1" spans="1:7">
      <c r="A106" s="45"/>
      <c r="B106" s="285"/>
      <c r="C106" s="287"/>
      <c r="D106" s="111"/>
      <c r="E106" s="274"/>
      <c r="F106" s="274"/>
      <c r="G106" s="286"/>
    </row>
    <row r="107" s="262" customFormat="1" spans="1:7">
      <c r="A107" s="45"/>
      <c r="B107" s="285"/>
      <c r="C107" s="287"/>
      <c r="D107" s="111"/>
      <c r="E107" s="274"/>
      <c r="F107" s="274"/>
      <c r="G107" s="286"/>
    </row>
    <row r="108" s="262" customFormat="1" spans="1:7">
      <c r="A108" s="45"/>
      <c r="B108" s="285"/>
      <c r="C108" s="287"/>
      <c r="D108" s="111"/>
      <c r="E108" s="274"/>
      <c r="F108" s="274"/>
      <c r="G108" s="286"/>
    </row>
    <row r="109" s="262" customFormat="1" spans="1:7">
      <c r="A109" s="45"/>
      <c r="B109" s="285"/>
      <c r="C109" s="287"/>
      <c r="D109" s="111"/>
      <c r="E109" s="274"/>
      <c r="F109" s="274"/>
      <c r="G109" s="286"/>
    </row>
    <row r="110" s="262" customFormat="1" spans="1:7">
      <c r="A110" s="45"/>
      <c r="B110" s="285"/>
      <c r="C110" s="287"/>
      <c r="D110" s="111"/>
      <c r="E110" s="274"/>
      <c r="F110" s="274"/>
      <c r="G110" s="286"/>
    </row>
    <row r="111" s="262" customFormat="1" spans="1:7">
      <c r="A111" s="45"/>
      <c r="B111" s="285"/>
      <c r="C111" s="287"/>
      <c r="D111" s="111"/>
      <c r="E111" s="274"/>
      <c r="F111" s="274"/>
      <c r="G111" s="286"/>
    </row>
    <row r="112" s="262" customFormat="1" spans="1:7">
      <c r="A112" s="45"/>
      <c r="B112" s="285"/>
      <c r="C112" s="287"/>
      <c r="D112" s="111"/>
      <c r="E112" s="274"/>
      <c r="F112" s="274"/>
      <c r="G112" s="286"/>
    </row>
    <row r="113" s="262" customFormat="1" spans="1:7">
      <c r="A113" s="45"/>
      <c r="B113" s="285"/>
      <c r="C113" s="287"/>
      <c r="D113" s="111"/>
      <c r="E113" s="274"/>
      <c r="F113" s="274"/>
      <c r="G113" s="286"/>
    </row>
    <row r="114" s="262" customFormat="1" spans="1:7">
      <c r="A114" s="45"/>
      <c r="B114" s="285"/>
      <c r="C114" s="287"/>
      <c r="D114" s="111"/>
      <c r="E114" s="274"/>
      <c r="F114" s="274"/>
      <c r="G114" s="286"/>
    </row>
    <row r="115" s="262" customFormat="1" spans="1:7">
      <c r="A115" s="45"/>
      <c r="B115" s="285"/>
      <c r="C115" s="287"/>
      <c r="D115" s="111"/>
      <c r="E115" s="274"/>
      <c r="F115" s="274"/>
      <c r="G115" s="286"/>
    </row>
    <row r="116" s="262" customFormat="1" spans="1:7">
      <c r="A116" s="45"/>
      <c r="B116" s="285"/>
      <c r="C116" s="287"/>
      <c r="D116" s="111"/>
      <c r="E116" s="274"/>
      <c r="F116" s="274"/>
      <c r="G116" s="286"/>
    </row>
    <row r="117" s="262" customFormat="1" spans="1:7">
      <c r="A117" s="45"/>
      <c r="B117" s="285"/>
      <c r="C117" s="287"/>
      <c r="D117" s="111"/>
      <c r="E117" s="274"/>
      <c r="F117" s="274"/>
      <c r="G117" s="286"/>
    </row>
    <row r="118" s="262" customFormat="1" spans="1:7">
      <c r="A118" s="45"/>
      <c r="B118" s="285"/>
      <c r="C118" s="287"/>
      <c r="D118" s="111"/>
      <c r="E118" s="274"/>
      <c r="F118" s="274"/>
      <c r="G118" s="286"/>
    </row>
    <row r="119" s="262" customFormat="1" spans="1:7">
      <c r="A119" s="45"/>
      <c r="B119" s="285"/>
      <c r="C119" s="287"/>
      <c r="D119" s="111"/>
      <c r="E119" s="274"/>
      <c r="F119" s="274"/>
      <c r="G119" s="286"/>
    </row>
    <row r="120" s="262" customFormat="1" spans="1:7">
      <c r="A120" s="45"/>
      <c r="B120" s="285"/>
      <c r="C120" s="287"/>
      <c r="D120" s="111"/>
      <c r="E120" s="274"/>
      <c r="F120" s="274"/>
      <c r="G120" s="286"/>
    </row>
    <row r="121" s="262" customFormat="1" spans="1:7">
      <c r="A121" s="45"/>
      <c r="B121" s="285"/>
      <c r="C121" s="287"/>
      <c r="D121" s="111"/>
      <c r="E121" s="274"/>
      <c r="F121" s="274"/>
      <c r="G121" s="286"/>
    </row>
    <row r="122" s="262" customFormat="1" spans="1:7">
      <c r="A122" s="45"/>
      <c r="B122" s="285"/>
      <c r="C122" s="287"/>
      <c r="D122" s="111"/>
      <c r="E122" s="274"/>
      <c r="F122" s="274"/>
      <c r="G122" s="286"/>
    </row>
    <row r="123" s="262" customFormat="1" spans="1:7">
      <c r="A123" s="45"/>
      <c r="B123" s="285"/>
      <c r="C123" s="287"/>
      <c r="D123" s="111"/>
      <c r="E123" s="274"/>
      <c r="F123" s="274"/>
      <c r="G123" s="286"/>
    </row>
    <row r="124" s="262" customFormat="1" spans="1:7">
      <c r="A124" s="45"/>
      <c r="B124" s="285"/>
      <c r="C124" s="287"/>
      <c r="D124" s="111"/>
      <c r="E124" s="274"/>
      <c r="F124" s="274"/>
      <c r="G124" s="286"/>
    </row>
    <row r="125" s="262" customFormat="1" spans="1:7">
      <c r="A125" s="45"/>
      <c r="B125" s="285"/>
      <c r="C125" s="287"/>
      <c r="D125" s="111"/>
      <c r="E125" s="274"/>
      <c r="F125" s="274"/>
      <c r="G125" s="286"/>
    </row>
    <row r="126" s="262" customFormat="1" spans="1:7">
      <c r="A126" s="45"/>
      <c r="B126" s="285"/>
      <c r="C126" s="287"/>
      <c r="D126" s="111"/>
      <c r="E126" s="274"/>
      <c r="F126" s="274"/>
      <c r="G126" s="286"/>
    </row>
    <row r="127" s="262" customFormat="1" spans="1:7">
      <c r="A127" s="45"/>
      <c r="B127" s="285"/>
      <c r="C127" s="287"/>
      <c r="D127" s="111"/>
      <c r="E127" s="274"/>
      <c r="F127" s="274"/>
      <c r="G127" s="286"/>
    </row>
    <row r="128" s="262" customFormat="1" spans="1:7">
      <c r="A128" s="45"/>
      <c r="B128" s="285"/>
      <c r="C128" s="287"/>
      <c r="D128" s="111"/>
      <c r="E128" s="274"/>
      <c r="F128" s="274"/>
      <c r="G128" s="286"/>
    </row>
    <row r="129" s="262" customFormat="1" spans="1:7">
      <c r="A129" s="45"/>
      <c r="B129" s="285"/>
      <c r="C129" s="287"/>
      <c r="D129" s="111"/>
      <c r="E129" s="274"/>
      <c r="F129" s="274"/>
      <c r="G129" s="286"/>
    </row>
    <row r="130" s="262" customFormat="1" spans="1:7">
      <c r="A130" s="45"/>
      <c r="B130" s="285"/>
      <c r="C130" s="287"/>
      <c r="D130" s="111"/>
      <c r="E130" s="274"/>
      <c r="F130" s="274"/>
      <c r="G130" s="286"/>
    </row>
    <row r="131" s="262" customFormat="1" spans="1:7">
      <c r="A131" s="45"/>
      <c r="B131" s="285"/>
      <c r="C131" s="287"/>
      <c r="D131" s="111"/>
      <c r="E131" s="274"/>
      <c r="F131" s="274"/>
      <c r="G131" s="286"/>
    </row>
    <row r="132" s="262" customFormat="1" spans="1:7">
      <c r="A132" s="45"/>
      <c r="B132" s="285"/>
      <c r="C132" s="287"/>
      <c r="D132" s="111"/>
      <c r="E132" s="274"/>
      <c r="F132" s="274"/>
      <c r="G132" s="286"/>
    </row>
    <row r="133" s="262" customFormat="1" spans="1:7">
      <c r="A133" s="45"/>
      <c r="B133" s="285"/>
      <c r="C133" s="287"/>
      <c r="D133" s="111"/>
      <c r="E133" s="274"/>
      <c r="F133" s="274"/>
      <c r="G133" s="286"/>
    </row>
    <row r="134" s="262" customFormat="1" spans="1:7">
      <c r="A134" s="45"/>
      <c r="B134" s="285"/>
      <c r="C134" s="287"/>
      <c r="D134" s="111"/>
      <c r="E134" s="274"/>
      <c r="F134" s="274"/>
      <c r="G134" s="286"/>
    </row>
    <row r="135" s="262" customFormat="1" spans="1:7">
      <c r="A135" s="45"/>
      <c r="B135" s="285"/>
      <c r="C135" s="287"/>
      <c r="D135" s="111"/>
      <c r="E135" s="274"/>
      <c r="F135" s="274"/>
      <c r="G135" s="286"/>
    </row>
    <row r="136" s="262" customFormat="1" spans="1:7">
      <c r="A136" s="45"/>
      <c r="B136" s="285"/>
      <c r="C136" s="287"/>
      <c r="D136" s="111"/>
      <c r="E136" s="274"/>
      <c r="F136" s="274"/>
      <c r="G136" s="286"/>
    </row>
    <row r="137" s="262" customFormat="1" spans="1:7">
      <c r="A137" s="45"/>
      <c r="B137" s="285"/>
      <c r="C137" s="287"/>
      <c r="D137" s="111"/>
      <c r="E137" s="274"/>
      <c r="F137" s="274"/>
      <c r="G137" s="286"/>
    </row>
    <row r="138" s="262" customFormat="1" spans="1:7">
      <c r="A138" s="45"/>
      <c r="B138" s="285"/>
      <c r="C138" s="287"/>
      <c r="D138" s="111"/>
      <c r="E138" s="274"/>
      <c r="F138" s="274"/>
      <c r="G138" s="286"/>
    </row>
    <row r="139" s="262" customFormat="1" spans="1:7">
      <c r="A139" s="45"/>
      <c r="B139" s="285"/>
      <c r="C139" s="287"/>
      <c r="D139" s="111"/>
      <c r="E139" s="274"/>
      <c r="F139" s="274"/>
      <c r="G139" s="286"/>
    </row>
    <row r="140" s="262" customFormat="1" spans="1:7">
      <c r="A140" s="45"/>
      <c r="B140" s="285"/>
      <c r="C140" s="287"/>
      <c r="D140" s="111"/>
      <c r="E140" s="274"/>
      <c r="F140" s="274"/>
      <c r="G140" s="286"/>
    </row>
    <row r="141" s="262" customFormat="1" spans="1:7">
      <c r="A141" s="45"/>
      <c r="B141" s="285"/>
      <c r="C141" s="287"/>
      <c r="D141" s="111"/>
      <c r="E141" s="274"/>
      <c r="F141" s="274"/>
      <c r="G141" s="286"/>
    </row>
    <row r="142" s="262" customFormat="1" spans="1:7">
      <c r="A142" s="45"/>
      <c r="B142" s="285"/>
      <c r="C142" s="287"/>
      <c r="D142" s="111"/>
      <c r="E142" s="274"/>
      <c r="F142" s="274"/>
      <c r="G142" s="286"/>
    </row>
    <row r="143" s="262" customFormat="1" spans="1:7">
      <c r="A143" s="45"/>
      <c r="B143" s="285"/>
      <c r="C143" s="287"/>
      <c r="D143" s="111"/>
      <c r="E143" s="274"/>
      <c r="F143" s="274"/>
      <c r="G143" s="286"/>
    </row>
    <row r="144" s="262" customFormat="1" spans="1:7">
      <c r="A144" s="45"/>
      <c r="B144" s="285"/>
      <c r="C144" s="287"/>
      <c r="D144" s="111"/>
      <c r="E144" s="274"/>
      <c r="F144" s="274"/>
      <c r="G144" s="286"/>
    </row>
    <row r="145" s="262" customFormat="1" spans="1:7">
      <c r="A145" s="45"/>
      <c r="B145" s="285"/>
      <c r="C145" s="287"/>
      <c r="D145" s="111"/>
      <c r="E145" s="274"/>
      <c r="F145" s="274"/>
      <c r="G145" s="286"/>
    </row>
    <row r="146" s="262" customFormat="1" spans="1:7">
      <c r="A146" s="45"/>
      <c r="B146" s="285"/>
      <c r="C146" s="287"/>
      <c r="D146" s="111"/>
      <c r="E146" s="274"/>
      <c r="F146" s="274"/>
      <c r="G146" s="286"/>
    </row>
    <row r="147" s="262" customFormat="1" spans="1:7">
      <c r="A147" s="45"/>
      <c r="B147" s="285"/>
      <c r="C147" s="287"/>
      <c r="D147" s="111"/>
      <c r="E147" s="274"/>
      <c r="F147" s="274"/>
      <c r="G147" s="286"/>
    </row>
    <row r="148" s="262" customFormat="1" spans="1:7">
      <c r="A148" s="45"/>
      <c r="B148" s="285"/>
      <c r="C148" s="287"/>
      <c r="D148" s="111"/>
      <c r="E148" s="274"/>
      <c r="F148" s="274"/>
      <c r="G148" s="286"/>
    </row>
    <row r="149" s="262" customFormat="1" spans="1:8">
      <c r="A149" s="303" t="s">
        <v>66</v>
      </c>
      <c r="B149" s="122"/>
      <c r="C149" s="304"/>
      <c r="D149" s="122"/>
      <c r="E149" s="122"/>
      <c r="F149" s="126"/>
      <c r="G149" s="7">
        <f>SUM(G2:G148)</f>
        <v>11399000</v>
      </c>
      <c r="H149" s="284"/>
    </row>
  </sheetData>
  <mergeCells count="77">
    <mergeCell ref="A149:F149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G100:G104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85" zoomScaleNormal="85" workbookViewId="0">
      <pane ySplit="1" topLeftCell="A372" activePane="bottomLeft" state="frozen"/>
      <selection/>
      <selection pane="bottomLeft" activeCell="F394" sqref="F394"/>
    </sheetView>
  </sheetViews>
  <sheetFormatPr defaultColWidth="9.14285714285714" defaultRowHeight="15.75" outlineLevelCol="6"/>
  <cols>
    <col min="1" max="1" width="28.3809523809524" style="243" customWidth="1"/>
    <col min="2" max="2" width="32.1809523809524" style="244" customWidth="1"/>
    <col min="3" max="3" width="9.14285714285714" style="242"/>
    <col min="4" max="4" width="13.3809523809524" style="242" customWidth="1"/>
    <col min="5" max="5" width="27.9714285714286" style="242" customWidth="1"/>
    <col min="6" max="6" width="28.1619047619048" style="242" customWidth="1"/>
    <col min="7" max="8" width="14.2857142857143" style="242"/>
    <col min="9" max="16384" width="9.14285714285714" style="242"/>
  </cols>
  <sheetData>
    <row r="1" s="189" customFormat="1" ht="31" customHeight="1" spans="1:6">
      <c r="A1" s="245" t="s">
        <v>0</v>
      </c>
      <c r="B1" s="246" t="s">
        <v>1</v>
      </c>
      <c r="C1" s="247" t="s">
        <v>2</v>
      </c>
      <c r="D1" s="248" t="s">
        <v>3</v>
      </c>
      <c r="E1" s="248" t="s">
        <v>67</v>
      </c>
      <c r="F1" s="248" t="s">
        <v>5</v>
      </c>
    </row>
    <row r="2" s="242" customFormat="1" spans="1:6">
      <c r="A2" s="249">
        <v>45974</v>
      </c>
      <c r="B2" s="250" t="s">
        <v>21</v>
      </c>
      <c r="C2" s="251">
        <v>7.5</v>
      </c>
      <c r="D2" s="77">
        <v>15000</v>
      </c>
      <c r="E2" s="77">
        <f t="shared" ref="E2:E11" si="0">SUM(C2*D2)</f>
        <v>112500</v>
      </c>
      <c r="F2" s="252">
        <f>SUM(E2:E11)</f>
        <v>644800</v>
      </c>
    </row>
    <row r="3" s="242" customFormat="1" spans="1:6">
      <c r="A3" s="253"/>
      <c r="B3" s="250" t="s">
        <v>68</v>
      </c>
      <c r="C3" s="251">
        <v>3</v>
      </c>
      <c r="D3" s="77">
        <v>25000</v>
      </c>
      <c r="E3" s="77">
        <f t="shared" si="0"/>
        <v>75000</v>
      </c>
      <c r="F3" s="254"/>
    </row>
    <row r="4" s="242" customFormat="1" spans="1:7">
      <c r="A4" s="253"/>
      <c r="B4" s="250" t="s">
        <v>69</v>
      </c>
      <c r="C4" s="251">
        <v>1</v>
      </c>
      <c r="D4" s="77">
        <v>61000</v>
      </c>
      <c r="E4" s="77">
        <f t="shared" si="0"/>
        <v>61000</v>
      </c>
      <c r="F4" s="254"/>
      <c r="G4" s="255"/>
    </row>
    <row r="5" s="242" customFormat="1" spans="1:6">
      <c r="A5" s="253"/>
      <c r="B5" s="250" t="s">
        <v>70</v>
      </c>
      <c r="C5" s="251">
        <v>0.5</v>
      </c>
      <c r="D5" s="77">
        <v>17000</v>
      </c>
      <c r="E5" s="77">
        <f t="shared" si="0"/>
        <v>8500</v>
      </c>
      <c r="F5" s="254"/>
    </row>
    <row r="6" s="242" customFormat="1" spans="1:7">
      <c r="A6" s="253"/>
      <c r="B6" s="250" t="s">
        <v>8</v>
      </c>
      <c r="C6" s="251">
        <v>0.3</v>
      </c>
      <c r="D6" s="77">
        <v>28000</v>
      </c>
      <c r="E6" s="77">
        <f t="shared" si="0"/>
        <v>8400</v>
      </c>
      <c r="F6" s="254"/>
      <c r="G6" s="255"/>
    </row>
    <row r="7" s="242" customFormat="1" spans="1:6">
      <c r="A7" s="253"/>
      <c r="B7" s="250" t="s">
        <v>71</v>
      </c>
      <c r="C7" s="251">
        <v>0.1</v>
      </c>
      <c r="D7" s="77">
        <v>44000</v>
      </c>
      <c r="E7" s="77">
        <f t="shared" si="0"/>
        <v>4400</v>
      </c>
      <c r="F7" s="254"/>
    </row>
    <row r="8" s="242" customFormat="1" spans="1:6">
      <c r="A8" s="253"/>
      <c r="B8" s="250" t="s">
        <v>72</v>
      </c>
      <c r="C8" s="251">
        <v>3</v>
      </c>
      <c r="D8" s="77">
        <v>55000</v>
      </c>
      <c r="E8" s="77">
        <f t="shared" si="0"/>
        <v>165000</v>
      </c>
      <c r="F8" s="254"/>
    </row>
    <row r="9" s="242" customFormat="1" spans="1:6">
      <c r="A9" s="253"/>
      <c r="B9" s="250" t="s">
        <v>33</v>
      </c>
      <c r="C9" s="251">
        <v>3</v>
      </c>
      <c r="D9" s="77">
        <v>25000</v>
      </c>
      <c r="E9" s="77">
        <f t="shared" si="0"/>
        <v>75000</v>
      </c>
      <c r="F9" s="254"/>
    </row>
    <row r="10" s="242" customFormat="1" spans="1:6">
      <c r="A10" s="253"/>
      <c r="B10" s="250" t="s">
        <v>24</v>
      </c>
      <c r="C10" s="251">
        <v>1</v>
      </c>
      <c r="D10" s="77">
        <v>15000</v>
      </c>
      <c r="E10" s="77">
        <f t="shared" si="0"/>
        <v>15000</v>
      </c>
      <c r="F10" s="254"/>
    </row>
    <row r="11" s="242" customFormat="1" spans="1:6">
      <c r="A11" s="256"/>
      <c r="B11" s="250" t="s">
        <v>73</v>
      </c>
      <c r="C11" s="251">
        <v>1</v>
      </c>
      <c r="D11" s="77">
        <v>120000</v>
      </c>
      <c r="E11" s="77">
        <f t="shared" si="0"/>
        <v>120000</v>
      </c>
      <c r="F11" s="257"/>
    </row>
    <row r="12" s="242" customFormat="1" spans="1:7">
      <c r="A12" s="249">
        <v>45975</v>
      </c>
      <c r="B12" s="250" t="s">
        <v>21</v>
      </c>
      <c r="C12" s="251">
        <v>11</v>
      </c>
      <c r="D12" s="77">
        <v>15000</v>
      </c>
      <c r="E12" s="77">
        <f t="shared" ref="E12:E22" si="1">SUM(C12*D12)</f>
        <v>165000</v>
      </c>
      <c r="F12" s="252">
        <f>SUM(E12:E22)</f>
        <v>845800</v>
      </c>
      <c r="G12" s="255"/>
    </row>
    <row r="13" s="242" customFormat="1" spans="1:6">
      <c r="A13" s="253"/>
      <c r="B13" s="250" t="s">
        <v>10</v>
      </c>
      <c r="C13" s="251">
        <v>6</v>
      </c>
      <c r="D13" s="77">
        <v>10000</v>
      </c>
      <c r="E13" s="77">
        <f t="shared" si="1"/>
        <v>60000</v>
      </c>
      <c r="F13" s="254"/>
    </row>
    <row r="14" s="242" customFormat="1" spans="1:6">
      <c r="A14" s="253"/>
      <c r="B14" s="250" t="s">
        <v>7</v>
      </c>
      <c r="C14" s="251">
        <v>2</v>
      </c>
      <c r="D14" s="77">
        <v>83000</v>
      </c>
      <c r="E14" s="77">
        <f t="shared" si="1"/>
        <v>166000</v>
      </c>
      <c r="F14" s="254"/>
    </row>
    <row r="15" s="242" customFormat="1" spans="1:6">
      <c r="A15" s="253"/>
      <c r="B15" s="250" t="s">
        <v>11</v>
      </c>
      <c r="C15" s="251">
        <v>1</v>
      </c>
      <c r="D15" s="77">
        <v>39000</v>
      </c>
      <c r="E15" s="77">
        <f t="shared" si="1"/>
        <v>39000</v>
      </c>
      <c r="F15" s="254"/>
    </row>
    <row r="16" s="242" customFormat="1" spans="1:6">
      <c r="A16" s="253"/>
      <c r="B16" s="250" t="s">
        <v>25</v>
      </c>
      <c r="C16" s="251">
        <v>1</v>
      </c>
      <c r="D16" s="77">
        <v>61000</v>
      </c>
      <c r="E16" s="77">
        <f t="shared" si="1"/>
        <v>61000</v>
      </c>
      <c r="F16" s="254"/>
    </row>
    <row r="17" s="242" customFormat="1" spans="1:6">
      <c r="A17" s="253"/>
      <c r="B17" s="250" t="s">
        <v>74</v>
      </c>
      <c r="C17" s="251">
        <v>2</v>
      </c>
      <c r="D17" s="77">
        <v>28000</v>
      </c>
      <c r="E17" s="77">
        <f t="shared" si="1"/>
        <v>56000</v>
      </c>
      <c r="F17" s="254"/>
    </row>
    <row r="18" s="242" customFormat="1" spans="1:6">
      <c r="A18" s="253"/>
      <c r="B18" s="250" t="s">
        <v>26</v>
      </c>
      <c r="C18" s="251">
        <v>1</v>
      </c>
      <c r="D18" s="77">
        <v>11000</v>
      </c>
      <c r="E18" s="77">
        <f t="shared" si="1"/>
        <v>11000</v>
      </c>
      <c r="F18" s="254"/>
    </row>
    <row r="19" s="242" customFormat="1" spans="1:6">
      <c r="A19" s="253"/>
      <c r="B19" s="250" t="s">
        <v>14</v>
      </c>
      <c r="C19" s="251">
        <v>4</v>
      </c>
      <c r="D19" s="77">
        <v>35000</v>
      </c>
      <c r="E19" s="77">
        <f t="shared" si="1"/>
        <v>140000</v>
      </c>
      <c r="F19" s="254"/>
    </row>
    <row r="20" s="242" customFormat="1" spans="1:6">
      <c r="A20" s="253"/>
      <c r="B20" s="250" t="s">
        <v>19</v>
      </c>
      <c r="C20" s="251">
        <v>2</v>
      </c>
      <c r="D20" s="77">
        <v>60000</v>
      </c>
      <c r="E20" s="77">
        <f t="shared" si="1"/>
        <v>120000</v>
      </c>
      <c r="F20" s="254"/>
    </row>
    <row r="21" s="242" customFormat="1" spans="1:6">
      <c r="A21" s="253"/>
      <c r="B21" s="250" t="s">
        <v>36</v>
      </c>
      <c r="C21" s="251">
        <v>1</v>
      </c>
      <c r="D21" s="77">
        <v>20000</v>
      </c>
      <c r="E21" s="77">
        <f t="shared" si="1"/>
        <v>20000</v>
      </c>
      <c r="F21" s="254"/>
    </row>
    <row r="22" s="242" customFormat="1" spans="1:6">
      <c r="A22" s="256"/>
      <c r="B22" s="250" t="s">
        <v>20</v>
      </c>
      <c r="C22" s="251">
        <v>0.2</v>
      </c>
      <c r="D22" s="77">
        <v>39000</v>
      </c>
      <c r="E22" s="77">
        <f t="shared" si="1"/>
        <v>7800</v>
      </c>
      <c r="F22" s="257"/>
    </row>
    <row r="23" s="242" customFormat="1" spans="1:6">
      <c r="A23" s="249">
        <v>45976</v>
      </c>
      <c r="B23" s="250" t="s">
        <v>10</v>
      </c>
      <c r="C23" s="251">
        <v>10</v>
      </c>
      <c r="D23" s="77">
        <v>10000</v>
      </c>
      <c r="E23" s="77">
        <f t="shared" ref="E23:E36" si="2">SUM(C23*D23)</f>
        <v>100000</v>
      </c>
      <c r="F23" s="252">
        <f>SUM(E23:E36)</f>
        <v>1058800</v>
      </c>
    </row>
    <row r="24" s="242" customFormat="1" spans="1:6">
      <c r="A24" s="253"/>
      <c r="B24" s="250" t="s">
        <v>6</v>
      </c>
      <c r="C24" s="251">
        <v>4.4</v>
      </c>
      <c r="D24" s="77">
        <v>28000</v>
      </c>
      <c r="E24" s="77">
        <f t="shared" si="2"/>
        <v>123200</v>
      </c>
      <c r="F24" s="254"/>
    </row>
    <row r="25" s="242" customFormat="1" spans="1:6">
      <c r="A25" s="253"/>
      <c r="B25" s="250" t="s">
        <v>75</v>
      </c>
      <c r="C25" s="251">
        <v>2</v>
      </c>
      <c r="D25" s="77">
        <v>60000</v>
      </c>
      <c r="E25" s="77">
        <f t="shared" si="2"/>
        <v>120000</v>
      </c>
      <c r="F25" s="254"/>
    </row>
    <row r="26" s="242" customFormat="1" spans="1:6">
      <c r="A26" s="253"/>
      <c r="B26" s="250" t="s">
        <v>26</v>
      </c>
      <c r="C26" s="251">
        <v>0.3</v>
      </c>
      <c r="D26" s="77">
        <v>12000</v>
      </c>
      <c r="E26" s="77">
        <f t="shared" si="2"/>
        <v>3600</v>
      </c>
      <c r="F26" s="254"/>
    </row>
    <row r="27" s="242" customFormat="1" spans="1:6">
      <c r="A27" s="253"/>
      <c r="B27" s="250" t="s">
        <v>24</v>
      </c>
      <c r="C27" s="251">
        <v>1</v>
      </c>
      <c r="D27" s="77">
        <v>17000</v>
      </c>
      <c r="E27" s="77">
        <f t="shared" si="2"/>
        <v>17000</v>
      </c>
      <c r="F27" s="254"/>
    </row>
    <row r="28" s="242" customFormat="1" spans="1:6">
      <c r="A28" s="253"/>
      <c r="B28" s="250" t="s">
        <v>30</v>
      </c>
      <c r="C28" s="251">
        <v>2</v>
      </c>
      <c r="D28" s="77">
        <v>31000</v>
      </c>
      <c r="E28" s="77">
        <f t="shared" si="2"/>
        <v>62000</v>
      </c>
      <c r="F28" s="254"/>
    </row>
    <row r="29" s="242" customFormat="1" spans="1:6">
      <c r="A29" s="253"/>
      <c r="B29" s="250" t="s">
        <v>27</v>
      </c>
      <c r="C29" s="251">
        <v>0.2</v>
      </c>
      <c r="D29" s="77">
        <v>72000</v>
      </c>
      <c r="E29" s="77">
        <f t="shared" si="2"/>
        <v>14400</v>
      </c>
      <c r="F29" s="254"/>
    </row>
    <row r="30" s="242" customFormat="1" spans="1:6">
      <c r="A30" s="253"/>
      <c r="B30" s="250" t="s">
        <v>25</v>
      </c>
      <c r="C30" s="251">
        <v>2</v>
      </c>
      <c r="D30" s="77">
        <v>61000</v>
      </c>
      <c r="E30" s="77">
        <f t="shared" si="2"/>
        <v>122000</v>
      </c>
      <c r="F30" s="254"/>
    </row>
    <row r="31" s="242" customFormat="1" spans="1:6">
      <c r="A31" s="253"/>
      <c r="B31" s="250" t="s">
        <v>11</v>
      </c>
      <c r="C31" s="251">
        <v>1</v>
      </c>
      <c r="D31" s="77">
        <v>39000</v>
      </c>
      <c r="E31" s="77">
        <f t="shared" si="2"/>
        <v>39000</v>
      </c>
      <c r="F31" s="254"/>
    </row>
    <row r="32" s="242" customFormat="1" spans="1:6">
      <c r="A32" s="253"/>
      <c r="B32" s="250" t="s">
        <v>41</v>
      </c>
      <c r="C32" s="251">
        <v>0.2</v>
      </c>
      <c r="D32" s="77">
        <v>88000</v>
      </c>
      <c r="E32" s="77">
        <f t="shared" si="2"/>
        <v>17600</v>
      </c>
      <c r="F32" s="254"/>
    </row>
    <row r="33" s="242" customFormat="1" spans="1:6">
      <c r="A33" s="253"/>
      <c r="B33" s="250" t="s">
        <v>73</v>
      </c>
      <c r="C33" s="251">
        <v>0.5</v>
      </c>
      <c r="D33" s="77">
        <v>120000</v>
      </c>
      <c r="E33" s="77">
        <f t="shared" si="2"/>
        <v>60000</v>
      </c>
      <c r="F33" s="254"/>
    </row>
    <row r="34" s="242" customFormat="1" spans="1:6">
      <c r="A34" s="253"/>
      <c r="B34" s="250" t="s">
        <v>76</v>
      </c>
      <c r="C34" s="251">
        <v>6</v>
      </c>
      <c r="D34" s="77">
        <v>30000</v>
      </c>
      <c r="E34" s="77">
        <f t="shared" si="2"/>
        <v>180000</v>
      </c>
      <c r="F34" s="254"/>
    </row>
    <row r="35" s="242" customFormat="1" spans="1:6">
      <c r="A35" s="253"/>
      <c r="B35" s="250" t="s">
        <v>19</v>
      </c>
      <c r="C35" s="251">
        <v>1</v>
      </c>
      <c r="D35" s="77">
        <v>60000</v>
      </c>
      <c r="E35" s="77">
        <f t="shared" si="2"/>
        <v>60000</v>
      </c>
      <c r="F35" s="254"/>
    </row>
    <row r="36" s="242" customFormat="1" spans="1:6">
      <c r="A36" s="256"/>
      <c r="B36" s="250" t="s">
        <v>77</v>
      </c>
      <c r="C36" s="251">
        <v>2</v>
      </c>
      <c r="D36" s="77">
        <v>70000</v>
      </c>
      <c r="E36" s="77">
        <f t="shared" si="2"/>
        <v>140000</v>
      </c>
      <c r="F36" s="257"/>
    </row>
    <row r="37" s="242" customFormat="1" spans="1:6">
      <c r="A37" s="258"/>
      <c r="B37" s="250"/>
      <c r="C37" s="251"/>
      <c r="D37" s="77"/>
      <c r="E37" s="77"/>
      <c r="F37" s="259"/>
    </row>
    <row r="38" s="242" customFormat="1" spans="1:6">
      <c r="A38" s="258"/>
      <c r="B38" s="250"/>
      <c r="C38" s="251"/>
      <c r="D38" s="77"/>
      <c r="E38" s="77"/>
      <c r="F38" s="259"/>
    </row>
    <row r="39" s="242" customFormat="1" spans="1:6">
      <c r="A39" s="258"/>
      <c r="B39" s="250"/>
      <c r="C39" s="251"/>
      <c r="D39" s="77"/>
      <c r="E39" s="77"/>
      <c r="F39" s="259"/>
    </row>
    <row r="40" s="242" customFormat="1" spans="1:6">
      <c r="A40" s="258"/>
      <c r="B40" s="250"/>
      <c r="C40" s="251"/>
      <c r="D40" s="77"/>
      <c r="E40" s="77"/>
      <c r="F40" s="259"/>
    </row>
    <row r="41" s="242" customFormat="1" spans="1:6">
      <c r="A41" s="258"/>
      <c r="B41" s="250"/>
      <c r="C41" s="251"/>
      <c r="D41" s="77"/>
      <c r="E41" s="77"/>
      <c r="F41" s="259"/>
    </row>
    <row r="42" s="242" customFormat="1" spans="1:6">
      <c r="A42" s="258"/>
      <c r="B42" s="250"/>
      <c r="C42" s="251"/>
      <c r="D42" s="77"/>
      <c r="E42" s="77"/>
      <c r="F42" s="259"/>
    </row>
    <row r="43" s="242" customFormat="1" spans="1:6">
      <c r="A43" s="258"/>
      <c r="B43" s="250"/>
      <c r="C43" s="251"/>
      <c r="D43" s="77"/>
      <c r="E43" s="77"/>
      <c r="F43" s="259"/>
    </row>
    <row r="44" s="242" customFormat="1" spans="1:6">
      <c r="A44" s="258"/>
      <c r="B44" s="250"/>
      <c r="C44" s="251"/>
      <c r="D44" s="77"/>
      <c r="E44" s="77"/>
      <c r="F44" s="259"/>
    </row>
    <row r="45" s="242" customFormat="1" spans="1:6">
      <c r="A45" s="258"/>
      <c r="B45" s="250"/>
      <c r="C45" s="251"/>
      <c r="D45" s="77"/>
      <c r="E45" s="77"/>
      <c r="F45" s="259"/>
    </row>
    <row r="46" s="242" customFormat="1" spans="1:6">
      <c r="A46" s="258"/>
      <c r="B46" s="250"/>
      <c r="C46" s="251"/>
      <c r="D46" s="77"/>
      <c r="E46" s="77"/>
      <c r="F46" s="259"/>
    </row>
    <row r="47" s="242" customFormat="1" spans="1:6">
      <c r="A47" s="258"/>
      <c r="B47" s="250"/>
      <c r="C47" s="251"/>
      <c r="D47" s="77"/>
      <c r="E47" s="77"/>
      <c r="F47" s="259"/>
    </row>
    <row r="48" s="242" customFormat="1" spans="1:6">
      <c r="A48" s="258"/>
      <c r="B48" s="250"/>
      <c r="C48" s="251"/>
      <c r="D48" s="77"/>
      <c r="E48" s="77"/>
      <c r="F48" s="259"/>
    </row>
    <row r="49" s="242" customFormat="1" spans="1:6">
      <c r="A49" s="258"/>
      <c r="B49" s="250"/>
      <c r="C49" s="251"/>
      <c r="D49" s="77"/>
      <c r="E49" s="77"/>
      <c r="F49" s="259"/>
    </row>
    <row r="50" s="242" customFormat="1" spans="1:6">
      <c r="A50" s="258"/>
      <c r="B50" s="250"/>
      <c r="C50" s="251"/>
      <c r="D50" s="77"/>
      <c r="E50" s="77"/>
      <c r="F50" s="259"/>
    </row>
    <row r="51" s="242" customFormat="1" spans="1:6">
      <c r="A51" s="258"/>
      <c r="B51" s="250"/>
      <c r="C51" s="251"/>
      <c r="D51" s="77"/>
      <c r="E51" s="77"/>
      <c r="F51" s="259"/>
    </row>
    <row r="52" s="242" customFormat="1" spans="1:6">
      <c r="A52" s="258"/>
      <c r="B52" s="250"/>
      <c r="C52" s="251"/>
      <c r="D52" s="77"/>
      <c r="E52" s="77"/>
      <c r="F52" s="259"/>
    </row>
    <row r="53" s="242" customFormat="1" spans="1:6">
      <c r="A53" s="258"/>
      <c r="B53" s="250"/>
      <c r="C53" s="251"/>
      <c r="D53" s="77"/>
      <c r="E53" s="77"/>
      <c r="F53" s="259"/>
    </row>
    <row r="54" s="242" customFormat="1" spans="1:6">
      <c r="A54" s="258"/>
      <c r="B54" s="250"/>
      <c r="C54" s="251"/>
      <c r="D54" s="77"/>
      <c r="E54" s="77"/>
      <c r="F54" s="259"/>
    </row>
    <row r="55" s="242" customFormat="1" spans="1:6">
      <c r="A55" s="258"/>
      <c r="B55" s="250"/>
      <c r="C55" s="251"/>
      <c r="D55" s="77"/>
      <c r="E55" s="77"/>
      <c r="F55" s="259"/>
    </row>
    <row r="56" s="242" customFormat="1" spans="1:6">
      <c r="A56" s="258"/>
      <c r="B56" s="250"/>
      <c r="C56" s="251"/>
      <c r="D56" s="77"/>
      <c r="E56" s="77"/>
      <c r="F56" s="259"/>
    </row>
    <row r="57" s="242" customFormat="1" spans="1:6">
      <c r="A57" s="258"/>
      <c r="B57" s="250"/>
      <c r="C57" s="251"/>
      <c r="D57" s="77"/>
      <c r="E57" s="77"/>
      <c r="F57" s="259"/>
    </row>
    <row r="58" s="242" customFormat="1" spans="1:6">
      <c r="A58" s="258"/>
      <c r="B58" s="250"/>
      <c r="C58" s="251"/>
      <c r="D58" s="77"/>
      <c r="E58" s="77"/>
      <c r="F58" s="259"/>
    </row>
    <row r="59" s="242" customFormat="1" spans="1:6">
      <c r="A59" s="258"/>
      <c r="B59" s="250"/>
      <c r="C59" s="251"/>
      <c r="D59" s="77"/>
      <c r="E59" s="77"/>
      <c r="F59" s="259"/>
    </row>
    <row r="60" s="242" customFormat="1" spans="1:6">
      <c r="A60" s="258"/>
      <c r="B60" s="250"/>
      <c r="C60" s="251"/>
      <c r="D60" s="77"/>
      <c r="E60" s="77"/>
      <c r="F60" s="259"/>
    </row>
    <row r="61" s="242" customFormat="1" spans="1:6">
      <c r="A61" s="258"/>
      <c r="B61" s="250"/>
      <c r="C61" s="251"/>
      <c r="D61" s="77"/>
      <c r="E61" s="77"/>
      <c r="F61" s="259"/>
    </row>
    <row r="62" s="242" customFormat="1" spans="1:6">
      <c r="A62" s="258"/>
      <c r="B62" s="250"/>
      <c r="C62" s="251"/>
      <c r="D62" s="77"/>
      <c r="E62" s="77"/>
      <c r="F62" s="259"/>
    </row>
    <row r="63" s="242" customFormat="1" spans="1:6">
      <c r="A63" s="258"/>
      <c r="B63" s="250"/>
      <c r="C63" s="251"/>
      <c r="D63" s="77"/>
      <c r="E63" s="77"/>
      <c r="F63" s="259"/>
    </row>
    <row r="64" s="242" customFormat="1" spans="1:6">
      <c r="A64" s="258"/>
      <c r="B64" s="250"/>
      <c r="C64" s="251"/>
      <c r="D64" s="77"/>
      <c r="E64" s="77"/>
      <c r="F64" s="259"/>
    </row>
    <row r="65" s="242" customFormat="1" spans="1:6">
      <c r="A65" s="258"/>
      <c r="B65" s="250"/>
      <c r="C65" s="251"/>
      <c r="D65" s="77"/>
      <c r="E65" s="77"/>
      <c r="F65" s="259"/>
    </row>
    <row r="66" s="242" customFormat="1" spans="1:6">
      <c r="A66" s="258"/>
      <c r="B66" s="250"/>
      <c r="C66" s="251"/>
      <c r="D66" s="77"/>
      <c r="E66" s="77"/>
      <c r="F66" s="259"/>
    </row>
    <row r="67" s="242" customFormat="1" spans="1:6">
      <c r="A67" s="258"/>
      <c r="B67" s="250"/>
      <c r="C67" s="251"/>
      <c r="D67" s="77"/>
      <c r="E67" s="77"/>
      <c r="F67" s="259"/>
    </row>
    <row r="68" s="242" customFormat="1" spans="1:6">
      <c r="A68" s="258"/>
      <c r="B68" s="250"/>
      <c r="C68" s="251"/>
      <c r="D68" s="77"/>
      <c r="E68" s="77"/>
      <c r="F68" s="259"/>
    </row>
    <row r="69" s="242" customFormat="1" spans="1:6">
      <c r="A69" s="258"/>
      <c r="B69" s="250"/>
      <c r="C69" s="251"/>
      <c r="D69" s="77"/>
      <c r="E69" s="77"/>
      <c r="F69" s="259"/>
    </row>
    <row r="70" s="242" customFormat="1" spans="1:6">
      <c r="A70" s="258"/>
      <c r="B70" s="250"/>
      <c r="C70" s="251"/>
      <c r="D70" s="77"/>
      <c r="E70" s="77"/>
      <c r="F70" s="259"/>
    </row>
    <row r="71" s="242" customFormat="1" spans="1:6">
      <c r="A71" s="258"/>
      <c r="B71" s="250"/>
      <c r="C71" s="251"/>
      <c r="D71" s="77"/>
      <c r="E71" s="77"/>
      <c r="F71" s="259"/>
    </row>
    <row r="72" s="242" customFormat="1" spans="1:6">
      <c r="A72" s="258"/>
      <c r="B72" s="250"/>
      <c r="C72" s="251"/>
      <c r="D72" s="77"/>
      <c r="E72" s="77"/>
      <c r="F72" s="259"/>
    </row>
    <row r="73" s="242" customFormat="1" spans="1:6">
      <c r="A73" s="258"/>
      <c r="B73" s="250"/>
      <c r="C73" s="251"/>
      <c r="D73" s="77"/>
      <c r="E73" s="77"/>
      <c r="F73" s="259"/>
    </row>
    <row r="74" s="242" customFormat="1" spans="1:6">
      <c r="A74" s="258"/>
      <c r="B74" s="250"/>
      <c r="C74" s="251"/>
      <c r="D74" s="77"/>
      <c r="E74" s="77"/>
      <c r="F74" s="259"/>
    </row>
    <row r="75" s="242" customFormat="1" spans="1:6">
      <c r="A75" s="258"/>
      <c r="B75" s="250"/>
      <c r="C75" s="251"/>
      <c r="D75" s="77"/>
      <c r="E75" s="77"/>
      <c r="F75" s="259"/>
    </row>
    <row r="76" s="242" customFormat="1" spans="1:6">
      <c r="A76" s="258"/>
      <c r="B76" s="250"/>
      <c r="C76" s="251"/>
      <c r="D76" s="77"/>
      <c r="E76" s="77"/>
      <c r="F76" s="259"/>
    </row>
    <row r="77" s="242" customFormat="1" spans="1:6">
      <c r="A77" s="258"/>
      <c r="B77" s="250"/>
      <c r="C77" s="251"/>
      <c r="D77" s="77"/>
      <c r="E77" s="77"/>
      <c r="F77" s="259"/>
    </row>
    <row r="78" s="242" customFormat="1" spans="1:6">
      <c r="A78" s="258"/>
      <c r="B78" s="250"/>
      <c r="C78" s="251"/>
      <c r="D78" s="77"/>
      <c r="E78" s="77"/>
      <c r="F78" s="259"/>
    </row>
    <row r="79" s="242" customFormat="1" spans="1:6">
      <c r="A79" s="258"/>
      <c r="B79" s="250"/>
      <c r="C79" s="251"/>
      <c r="D79" s="77"/>
      <c r="E79" s="77"/>
      <c r="F79" s="259"/>
    </row>
    <row r="80" s="242" customFormat="1" spans="1:6">
      <c r="A80" s="258"/>
      <c r="B80" s="250"/>
      <c r="C80" s="251"/>
      <c r="D80" s="77"/>
      <c r="E80" s="77"/>
      <c r="F80" s="259"/>
    </row>
    <row r="81" s="242" customFormat="1" spans="1:6">
      <c r="A81" s="258"/>
      <c r="B81" s="250"/>
      <c r="C81" s="251"/>
      <c r="D81" s="77"/>
      <c r="E81" s="77"/>
      <c r="F81" s="259"/>
    </row>
    <row r="82" s="242" customFormat="1" spans="1:6">
      <c r="A82" s="258"/>
      <c r="B82" s="250"/>
      <c r="C82" s="251"/>
      <c r="D82" s="77"/>
      <c r="E82" s="77"/>
      <c r="F82" s="259"/>
    </row>
    <row r="83" s="242" customFormat="1" spans="1:6">
      <c r="A83" s="258"/>
      <c r="B83" s="250"/>
      <c r="C83" s="251"/>
      <c r="D83" s="77"/>
      <c r="E83" s="77"/>
      <c r="F83" s="259"/>
    </row>
    <row r="84" s="242" customFormat="1" spans="1:6">
      <c r="A84" s="258"/>
      <c r="B84" s="250"/>
      <c r="C84" s="251"/>
      <c r="D84" s="77"/>
      <c r="E84" s="77"/>
      <c r="F84" s="259"/>
    </row>
    <row r="85" s="242" customFormat="1" spans="1:6">
      <c r="A85" s="258"/>
      <c r="B85" s="250"/>
      <c r="C85" s="251"/>
      <c r="D85" s="77"/>
      <c r="E85" s="77"/>
      <c r="F85" s="259"/>
    </row>
    <row r="86" s="242" customFormat="1" spans="1:6">
      <c r="A86" s="258"/>
      <c r="B86" s="250"/>
      <c r="C86" s="251"/>
      <c r="D86" s="77"/>
      <c r="E86" s="77"/>
      <c r="F86" s="259"/>
    </row>
    <row r="87" s="242" customFormat="1" spans="1:6">
      <c r="A87" s="258"/>
      <c r="B87" s="250"/>
      <c r="C87" s="251"/>
      <c r="D87" s="77"/>
      <c r="E87" s="77"/>
      <c r="F87" s="259"/>
    </row>
    <row r="88" s="242" customFormat="1" spans="1:6">
      <c r="A88" s="258"/>
      <c r="B88" s="250"/>
      <c r="C88" s="251"/>
      <c r="D88" s="77"/>
      <c r="E88" s="77"/>
      <c r="F88" s="259"/>
    </row>
    <row r="89" s="242" customFormat="1" spans="1:6">
      <c r="A89" s="258"/>
      <c r="B89" s="250"/>
      <c r="C89" s="251"/>
      <c r="D89" s="77"/>
      <c r="E89" s="77"/>
      <c r="F89" s="259"/>
    </row>
    <row r="90" s="242" customFormat="1" spans="1:6">
      <c r="A90" s="258"/>
      <c r="B90" s="250"/>
      <c r="C90" s="251"/>
      <c r="D90" s="77"/>
      <c r="E90" s="77"/>
      <c r="F90" s="259"/>
    </row>
    <row r="91" s="242" customFormat="1" spans="1:6">
      <c r="A91" s="258"/>
      <c r="B91" s="250"/>
      <c r="C91" s="251"/>
      <c r="D91" s="77"/>
      <c r="E91" s="77"/>
      <c r="F91" s="259"/>
    </row>
    <row r="92" s="242" customFormat="1" spans="1:6">
      <c r="A92" s="258"/>
      <c r="B92" s="250"/>
      <c r="C92" s="251"/>
      <c r="D92" s="77"/>
      <c r="E92" s="77"/>
      <c r="F92" s="259"/>
    </row>
    <row r="93" s="242" customFormat="1" spans="1:6">
      <c r="A93" s="258"/>
      <c r="B93" s="250"/>
      <c r="C93" s="251"/>
      <c r="D93" s="77"/>
      <c r="E93" s="77"/>
      <c r="F93" s="259"/>
    </row>
    <row r="94" s="242" customFormat="1" spans="1:6">
      <c r="A94" s="258"/>
      <c r="B94" s="250"/>
      <c r="C94" s="251"/>
      <c r="D94" s="77"/>
      <c r="E94" s="77"/>
      <c r="F94" s="259"/>
    </row>
    <row r="95" s="242" customFormat="1" spans="1:6">
      <c r="A95" s="258"/>
      <c r="B95" s="250"/>
      <c r="C95" s="251"/>
      <c r="D95" s="77"/>
      <c r="E95" s="77"/>
      <c r="F95" s="259"/>
    </row>
    <row r="96" s="242" customFormat="1" spans="1:6">
      <c r="A96" s="258"/>
      <c r="B96" s="250"/>
      <c r="C96" s="251"/>
      <c r="D96" s="77"/>
      <c r="E96" s="77"/>
      <c r="F96" s="259"/>
    </row>
    <row r="97" s="242" customFormat="1" spans="1:6">
      <c r="A97" s="258"/>
      <c r="B97" s="250"/>
      <c r="C97" s="251"/>
      <c r="D97" s="77"/>
      <c r="E97" s="77"/>
      <c r="F97" s="259"/>
    </row>
    <row r="98" s="242" customFormat="1" spans="1:6">
      <c r="A98" s="258"/>
      <c r="B98" s="250"/>
      <c r="C98" s="251"/>
      <c r="D98" s="77"/>
      <c r="E98" s="77"/>
      <c r="F98" s="259"/>
    </row>
    <row r="99" s="242" customFormat="1" spans="1:6">
      <c r="A99" s="258"/>
      <c r="B99" s="250"/>
      <c r="C99" s="251"/>
      <c r="D99" s="77"/>
      <c r="E99" s="77"/>
      <c r="F99" s="259"/>
    </row>
    <row r="100" s="242" customFormat="1" spans="1:6">
      <c r="A100" s="258"/>
      <c r="B100" s="250"/>
      <c r="C100" s="251"/>
      <c r="D100" s="77"/>
      <c r="E100" s="77"/>
      <c r="F100" s="259"/>
    </row>
    <row r="101" s="242" customFormat="1" spans="1:6">
      <c r="A101" s="258"/>
      <c r="B101" s="250"/>
      <c r="C101" s="251"/>
      <c r="D101" s="77"/>
      <c r="E101" s="77"/>
      <c r="F101" s="259"/>
    </row>
    <row r="102" s="242" customFormat="1" spans="1:6">
      <c r="A102" s="258"/>
      <c r="B102" s="250"/>
      <c r="C102" s="251"/>
      <c r="D102" s="77"/>
      <c r="E102" s="77"/>
      <c r="F102" s="259"/>
    </row>
    <row r="103" s="242" customFormat="1" spans="1:6">
      <c r="A103" s="258"/>
      <c r="B103" s="250"/>
      <c r="C103" s="251"/>
      <c r="D103" s="77"/>
      <c r="E103" s="77"/>
      <c r="F103" s="259"/>
    </row>
    <row r="104" s="242" customFormat="1" spans="1:6">
      <c r="A104" s="258"/>
      <c r="B104" s="250"/>
      <c r="C104" s="251"/>
      <c r="D104" s="77"/>
      <c r="E104" s="77"/>
      <c r="F104" s="259"/>
    </row>
    <row r="105" s="242" customFormat="1" spans="1:6">
      <c r="A105" s="258"/>
      <c r="B105" s="250"/>
      <c r="C105" s="251"/>
      <c r="D105" s="77"/>
      <c r="E105" s="77"/>
      <c r="F105" s="259"/>
    </row>
    <row r="106" s="242" customFormat="1" spans="1:6">
      <c r="A106" s="258"/>
      <c r="B106" s="250"/>
      <c r="C106" s="251"/>
      <c r="D106" s="77"/>
      <c r="E106" s="77"/>
      <c r="F106" s="259"/>
    </row>
    <row r="107" s="242" customFormat="1" spans="1:6">
      <c r="A107" s="258"/>
      <c r="B107" s="250"/>
      <c r="C107" s="251"/>
      <c r="D107" s="77"/>
      <c r="E107" s="77"/>
      <c r="F107" s="259"/>
    </row>
    <row r="108" s="242" customFormat="1" spans="1:6">
      <c r="A108" s="258"/>
      <c r="B108" s="250"/>
      <c r="C108" s="251"/>
      <c r="D108" s="77"/>
      <c r="E108" s="77"/>
      <c r="F108" s="259"/>
    </row>
    <row r="109" s="242" customFormat="1" spans="1:6">
      <c r="A109" s="258"/>
      <c r="B109" s="250"/>
      <c r="C109" s="251"/>
      <c r="D109" s="77"/>
      <c r="E109" s="77"/>
      <c r="F109" s="259"/>
    </row>
    <row r="110" s="242" customFormat="1" spans="1:6">
      <c r="A110" s="258"/>
      <c r="B110" s="250"/>
      <c r="C110" s="251"/>
      <c r="D110" s="77"/>
      <c r="E110" s="77"/>
      <c r="F110" s="259"/>
    </row>
    <row r="111" s="242" customFormat="1" spans="1:6">
      <c r="A111" s="258"/>
      <c r="B111" s="250"/>
      <c r="C111" s="251"/>
      <c r="D111" s="77"/>
      <c r="E111" s="77"/>
      <c r="F111" s="259"/>
    </row>
    <row r="112" s="242" customFormat="1" spans="1:6">
      <c r="A112" s="258"/>
      <c r="B112" s="250"/>
      <c r="C112" s="251"/>
      <c r="D112" s="77"/>
      <c r="E112" s="77"/>
      <c r="F112" s="259"/>
    </row>
    <row r="113" s="242" customFormat="1" spans="1:6">
      <c r="A113" s="258"/>
      <c r="B113" s="250"/>
      <c r="C113" s="251"/>
      <c r="D113" s="77"/>
      <c r="E113" s="77"/>
      <c r="F113" s="259"/>
    </row>
    <row r="114" s="242" customFormat="1" spans="1:6">
      <c r="A114" s="258"/>
      <c r="B114" s="250"/>
      <c r="C114" s="251"/>
      <c r="D114" s="77"/>
      <c r="E114" s="77"/>
      <c r="F114" s="259"/>
    </row>
    <row r="115" s="242" customFormat="1" spans="1:6">
      <c r="A115" s="258"/>
      <c r="B115" s="250"/>
      <c r="C115" s="251"/>
      <c r="D115" s="77"/>
      <c r="E115" s="77"/>
      <c r="F115" s="259"/>
    </row>
    <row r="116" s="242" customFormat="1" spans="1:6">
      <c r="A116" s="258"/>
      <c r="B116" s="250"/>
      <c r="C116" s="251"/>
      <c r="D116" s="77"/>
      <c r="E116" s="77"/>
      <c r="F116" s="259"/>
    </row>
    <row r="117" s="242" customFormat="1" spans="1:6">
      <c r="A117" s="258"/>
      <c r="B117" s="250"/>
      <c r="C117" s="251"/>
      <c r="D117" s="77"/>
      <c r="E117" s="77"/>
      <c r="F117" s="259"/>
    </row>
    <row r="118" s="242" customFormat="1" spans="1:6">
      <c r="A118" s="258"/>
      <c r="B118" s="250"/>
      <c r="C118" s="251"/>
      <c r="D118" s="77"/>
      <c r="E118" s="77"/>
      <c r="F118" s="259"/>
    </row>
    <row r="119" s="242" customFormat="1" spans="1:7">
      <c r="A119" s="258"/>
      <c r="B119" s="250"/>
      <c r="C119" s="251"/>
      <c r="D119" s="77"/>
      <c r="E119" s="77"/>
      <c r="F119" s="259"/>
      <c r="G119" s="255"/>
    </row>
    <row r="120" s="242" customFormat="1" spans="1:6">
      <c r="A120" s="258"/>
      <c r="B120" s="250"/>
      <c r="C120" s="251"/>
      <c r="D120" s="77"/>
      <c r="E120" s="77"/>
      <c r="F120" s="259"/>
    </row>
    <row r="121" s="242" customFormat="1" spans="1:6">
      <c r="A121" s="258"/>
      <c r="B121" s="250"/>
      <c r="C121" s="251"/>
      <c r="D121" s="77"/>
      <c r="E121" s="77"/>
      <c r="F121" s="259"/>
    </row>
    <row r="122" s="242" customFormat="1" spans="1:6">
      <c r="A122" s="258"/>
      <c r="B122" s="250"/>
      <c r="C122" s="251"/>
      <c r="D122" s="77"/>
      <c r="E122" s="77"/>
      <c r="F122" s="259"/>
    </row>
    <row r="123" s="242" customFormat="1" spans="1:6">
      <c r="A123" s="258"/>
      <c r="B123" s="250"/>
      <c r="C123" s="251"/>
      <c r="D123" s="77"/>
      <c r="E123" s="77"/>
      <c r="F123" s="259"/>
    </row>
    <row r="124" s="242" customFormat="1" spans="1:6">
      <c r="A124" s="258"/>
      <c r="B124" s="250"/>
      <c r="C124" s="251"/>
      <c r="D124" s="77"/>
      <c r="E124" s="77"/>
      <c r="F124" s="259"/>
    </row>
    <row r="125" s="242" customFormat="1" spans="1:6">
      <c r="A125" s="258"/>
      <c r="B125" s="250"/>
      <c r="C125" s="251"/>
      <c r="D125" s="77"/>
      <c r="E125" s="77"/>
      <c r="F125" s="259"/>
    </row>
    <row r="126" s="242" customFormat="1" spans="1:6">
      <c r="A126" s="258"/>
      <c r="B126" s="250"/>
      <c r="C126" s="251"/>
      <c r="D126" s="77"/>
      <c r="E126" s="77"/>
      <c r="F126" s="259"/>
    </row>
    <row r="127" s="242" customFormat="1" spans="1:6">
      <c r="A127" s="258"/>
      <c r="B127" s="250"/>
      <c r="C127" s="251"/>
      <c r="D127" s="77"/>
      <c r="E127" s="77"/>
      <c r="F127" s="259"/>
    </row>
    <row r="128" s="242" customFormat="1" spans="1:6">
      <c r="A128" s="258"/>
      <c r="B128" s="250"/>
      <c r="C128" s="251"/>
      <c r="D128" s="77"/>
      <c r="E128" s="77"/>
      <c r="F128" s="259"/>
    </row>
    <row r="129" s="242" customFormat="1" spans="1:6">
      <c r="A129" s="258"/>
      <c r="B129" s="250"/>
      <c r="C129" s="251"/>
      <c r="D129" s="77"/>
      <c r="E129" s="77"/>
      <c r="F129" s="259"/>
    </row>
    <row r="130" s="242" customFormat="1" spans="1:6">
      <c r="A130" s="258"/>
      <c r="B130" s="250"/>
      <c r="C130" s="251"/>
      <c r="D130" s="77"/>
      <c r="E130" s="77"/>
      <c r="F130" s="259"/>
    </row>
    <row r="131" s="242" customFormat="1" spans="1:6">
      <c r="A131" s="258"/>
      <c r="B131" s="250"/>
      <c r="C131" s="251"/>
      <c r="D131" s="77"/>
      <c r="E131" s="77"/>
      <c r="F131" s="259"/>
    </row>
    <row r="132" s="242" customFormat="1" spans="1:6">
      <c r="A132" s="258"/>
      <c r="B132" s="250"/>
      <c r="C132" s="251"/>
      <c r="D132" s="77"/>
      <c r="E132" s="77"/>
      <c r="F132" s="259"/>
    </row>
    <row r="133" s="242" customFormat="1" spans="1:6">
      <c r="A133" s="258"/>
      <c r="B133" s="250"/>
      <c r="C133" s="251"/>
      <c r="D133" s="77"/>
      <c r="E133" s="77"/>
      <c r="F133" s="259"/>
    </row>
    <row r="134" s="242" customFormat="1" spans="1:6">
      <c r="A134" s="258"/>
      <c r="B134" s="250"/>
      <c r="C134" s="251"/>
      <c r="D134" s="77"/>
      <c r="E134" s="77"/>
      <c r="F134" s="259"/>
    </row>
    <row r="135" s="242" customFormat="1" spans="1:6">
      <c r="A135" s="258"/>
      <c r="B135" s="250"/>
      <c r="C135" s="251"/>
      <c r="D135" s="77"/>
      <c r="E135" s="77"/>
      <c r="F135" s="259"/>
    </row>
    <row r="136" s="242" customFormat="1" spans="1:6">
      <c r="A136" s="258"/>
      <c r="B136" s="250"/>
      <c r="C136" s="251"/>
      <c r="D136" s="77"/>
      <c r="E136" s="77"/>
      <c r="F136" s="259"/>
    </row>
    <row r="137" s="242" customFormat="1" spans="1:6">
      <c r="A137" s="258"/>
      <c r="B137" s="250"/>
      <c r="C137" s="251"/>
      <c r="D137" s="77"/>
      <c r="E137" s="77"/>
      <c r="F137" s="259"/>
    </row>
    <row r="138" s="242" customFormat="1" spans="1:6">
      <c r="A138" s="258"/>
      <c r="B138" s="250"/>
      <c r="C138" s="251"/>
      <c r="D138" s="77"/>
      <c r="E138" s="77"/>
      <c r="F138" s="259"/>
    </row>
    <row r="139" s="242" customFormat="1" spans="1:6">
      <c r="A139" s="258"/>
      <c r="B139" s="250"/>
      <c r="C139" s="251"/>
      <c r="D139" s="77"/>
      <c r="E139" s="77"/>
      <c r="F139" s="259"/>
    </row>
    <row r="140" s="242" customFormat="1" spans="1:6">
      <c r="A140" s="258"/>
      <c r="B140" s="250"/>
      <c r="C140" s="251"/>
      <c r="D140" s="77"/>
      <c r="E140" s="77"/>
      <c r="F140" s="259"/>
    </row>
    <row r="141" s="242" customFormat="1" spans="1:6">
      <c r="A141" s="258"/>
      <c r="B141" s="250"/>
      <c r="C141" s="251"/>
      <c r="D141" s="77"/>
      <c r="E141" s="77"/>
      <c r="F141" s="259"/>
    </row>
    <row r="142" s="242" customFormat="1" spans="1:6">
      <c r="A142" s="258"/>
      <c r="B142" s="250"/>
      <c r="C142" s="251"/>
      <c r="D142" s="77"/>
      <c r="E142" s="77"/>
      <c r="F142" s="259"/>
    </row>
    <row r="143" s="242" customFormat="1" spans="1:6">
      <c r="A143" s="258"/>
      <c r="B143" s="250"/>
      <c r="C143" s="251"/>
      <c r="D143" s="77"/>
      <c r="E143" s="77"/>
      <c r="F143" s="259"/>
    </row>
    <row r="144" s="242" customFormat="1" spans="1:6">
      <c r="A144" s="258"/>
      <c r="B144" s="250"/>
      <c r="C144" s="251"/>
      <c r="D144" s="77"/>
      <c r="E144" s="77"/>
      <c r="F144" s="259"/>
    </row>
    <row r="145" s="242" customFormat="1" spans="1:6">
      <c r="A145" s="258"/>
      <c r="B145" s="250"/>
      <c r="C145" s="251"/>
      <c r="D145" s="77"/>
      <c r="E145" s="77"/>
      <c r="F145" s="259"/>
    </row>
    <row r="146" s="242" customFormat="1" spans="1:6">
      <c r="A146" s="258"/>
      <c r="B146" s="250"/>
      <c r="C146" s="251"/>
      <c r="D146" s="77"/>
      <c r="E146" s="77"/>
      <c r="F146" s="259"/>
    </row>
    <row r="147" s="242" customFormat="1" spans="1:6">
      <c r="A147" s="258"/>
      <c r="B147" s="250"/>
      <c r="C147" s="251"/>
      <c r="D147" s="77"/>
      <c r="E147" s="77"/>
      <c r="F147" s="259"/>
    </row>
    <row r="148" s="242" customFormat="1" spans="1:6">
      <c r="A148" s="258"/>
      <c r="B148" s="250"/>
      <c r="C148" s="251"/>
      <c r="D148" s="77"/>
      <c r="E148" s="77"/>
      <c r="F148" s="259"/>
    </row>
    <row r="149" s="242" customFormat="1" spans="1:6">
      <c r="A149" s="258"/>
      <c r="B149" s="250"/>
      <c r="C149" s="251"/>
      <c r="D149" s="77"/>
      <c r="E149" s="77"/>
      <c r="F149" s="259"/>
    </row>
    <row r="150" s="242" customFormat="1" spans="1:6">
      <c r="A150" s="258"/>
      <c r="B150" s="250"/>
      <c r="C150" s="251"/>
      <c r="D150" s="77"/>
      <c r="E150" s="77"/>
      <c r="F150" s="259"/>
    </row>
    <row r="151" s="242" customFormat="1" spans="1:6">
      <c r="A151" s="258"/>
      <c r="B151" s="250"/>
      <c r="C151" s="251"/>
      <c r="D151" s="77"/>
      <c r="E151" s="77"/>
      <c r="F151" s="259"/>
    </row>
    <row r="152" s="242" customFormat="1" spans="1:6">
      <c r="A152" s="258"/>
      <c r="B152" s="250"/>
      <c r="C152" s="251"/>
      <c r="D152" s="77"/>
      <c r="E152" s="77"/>
      <c r="F152" s="259"/>
    </row>
    <row r="153" s="242" customFormat="1" spans="1:6">
      <c r="A153" s="258"/>
      <c r="B153" s="250"/>
      <c r="C153" s="251"/>
      <c r="D153" s="77"/>
      <c r="E153" s="77"/>
      <c r="F153" s="259"/>
    </row>
    <row r="154" s="242" customFormat="1" spans="1:6">
      <c r="A154" s="258"/>
      <c r="B154" s="250"/>
      <c r="C154" s="251"/>
      <c r="D154" s="77"/>
      <c r="E154" s="77"/>
      <c r="F154" s="259"/>
    </row>
    <row r="155" s="242" customFormat="1" spans="1:6">
      <c r="A155" s="258"/>
      <c r="B155" s="250"/>
      <c r="C155" s="251"/>
      <c r="D155" s="77"/>
      <c r="E155" s="77"/>
      <c r="F155" s="259"/>
    </row>
    <row r="156" s="242" customFormat="1" spans="1:6">
      <c r="A156" s="258"/>
      <c r="B156" s="250"/>
      <c r="C156" s="251"/>
      <c r="D156" s="77"/>
      <c r="E156" s="77"/>
      <c r="F156" s="259"/>
    </row>
    <row r="157" s="242" customFormat="1" spans="1:6">
      <c r="A157" s="258"/>
      <c r="B157" s="250"/>
      <c r="C157" s="251"/>
      <c r="D157" s="77"/>
      <c r="E157" s="77"/>
      <c r="F157" s="259"/>
    </row>
    <row r="158" s="242" customFormat="1" spans="1:6">
      <c r="A158" s="258"/>
      <c r="B158" s="250"/>
      <c r="C158" s="251"/>
      <c r="D158" s="77"/>
      <c r="E158" s="77"/>
      <c r="F158" s="259"/>
    </row>
    <row r="159" s="242" customFormat="1" spans="1:6">
      <c r="A159" s="258"/>
      <c r="B159" s="250"/>
      <c r="C159" s="251"/>
      <c r="D159" s="77"/>
      <c r="E159" s="77"/>
      <c r="F159" s="259"/>
    </row>
    <row r="160" s="242" customFormat="1" spans="1:6">
      <c r="A160" s="258"/>
      <c r="B160" s="250"/>
      <c r="C160" s="251"/>
      <c r="D160" s="77"/>
      <c r="E160" s="77"/>
      <c r="F160" s="259"/>
    </row>
    <row r="161" s="242" customFormat="1" spans="1:6">
      <c r="A161" s="258"/>
      <c r="B161" s="250"/>
      <c r="C161" s="251"/>
      <c r="D161" s="77"/>
      <c r="E161" s="77"/>
      <c r="F161" s="259"/>
    </row>
    <row r="162" s="242" customFormat="1" spans="1:6">
      <c r="A162" s="258"/>
      <c r="B162" s="250"/>
      <c r="C162" s="251"/>
      <c r="D162" s="77"/>
      <c r="E162" s="77"/>
      <c r="F162" s="259"/>
    </row>
    <row r="163" s="242" customFormat="1" spans="1:6">
      <c r="A163" s="258"/>
      <c r="B163" s="250"/>
      <c r="C163" s="251"/>
      <c r="D163" s="77"/>
      <c r="E163" s="77"/>
      <c r="F163" s="259"/>
    </row>
    <row r="164" s="242" customFormat="1" spans="1:6">
      <c r="A164" s="258"/>
      <c r="B164" s="250"/>
      <c r="C164" s="251"/>
      <c r="D164" s="77"/>
      <c r="E164" s="77"/>
      <c r="F164" s="259"/>
    </row>
    <row r="165" s="242" customFormat="1" spans="1:6">
      <c r="A165" s="258"/>
      <c r="B165" s="250"/>
      <c r="C165" s="251"/>
      <c r="D165" s="77"/>
      <c r="E165" s="77"/>
      <c r="F165" s="259"/>
    </row>
    <row r="166" s="242" customFormat="1" spans="1:6">
      <c r="A166" s="258"/>
      <c r="B166" s="250"/>
      <c r="C166" s="251"/>
      <c r="D166" s="77"/>
      <c r="E166" s="77"/>
      <c r="F166" s="259"/>
    </row>
    <row r="167" s="242" customFormat="1" spans="1:6">
      <c r="A167" s="258"/>
      <c r="B167" s="250"/>
      <c r="C167" s="251"/>
      <c r="D167" s="77"/>
      <c r="E167" s="77"/>
      <c r="F167" s="259"/>
    </row>
    <row r="168" s="242" customFormat="1" spans="1:6">
      <c r="A168" s="258"/>
      <c r="B168" s="250"/>
      <c r="C168" s="251"/>
      <c r="D168" s="77"/>
      <c r="E168" s="77"/>
      <c r="F168" s="259"/>
    </row>
    <row r="169" s="242" customFormat="1" spans="1:6">
      <c r="A169" s="258"/>
      <c r="B169" s="250"/>
      <c r="C169" s="251"/>
      <c r="D169" s="77"/>
      <c r="E169" s="77"/>
      <c r="F169" s="259"/>
    </row>
    <row r="170" s="242" customFormat="1" spans="1:6">
      <c r="A170" s="258"/>
      <c r="B170" s="250"/>
      <c r="C170" s="251"/>
      <c r="D170" s="77"/>
      <c r="E170" s="77"/>
      <c r="F170" s="259"/>
    </row>
    <row r="171" s="242" customFormat="1" spans="1:6">
      <c r="A171" s="258"/>
      <c r="B171" s="250"/>
      <c r="C171" s="251"/>
      <c r="D171" s="77"/>
      <c r="E171" s="77"/>
      <c r="F171" s="259"/>
    </row>
    <row r="172" s="242" customFormat="1" spans="1:6">
      <c r="A172" s="258"/>
      <c r="B172" s="250"/>
      <c r="C172" s="251"/>
      <c r="D172" s="77"/>
      <c r="E172" s="77"/>
      <c r="F172" s="259"/>
    </row>
    <row r="173" s="242" customFormat="1" spans="1:6">
      <c r="A173" s="258"/>
      <c r="B173" s="250"/>
      <c r="C173" s="251"/>
      <c r="D173" s="77"/>
      <c r="E173" s="77"/>
      <c r="F173" s="259"/>
    </row>
    <row r="174" s="242" customFormat="1" spans="1:6">
      <c r="A174" s="258"/>
      <c r="B174" s="250"/>
      <c r="C174" s="251"/>
      <c r="D174" s="77"/>
      <c r="E174" s="77"/>
      <c r="F174" s="259"/>
    </row>
    <row r="175" s="242" customFormat="1" spans="1:6">
      <c r="A175" s="258"/>
      <c r="B175" s="250"/>
      <c r="C175" s="251"/>
      <c r="D175" s="77"/>
      <c r="E175" s="77"/>
      <c r="F175" s="259"/>
    </row>
    <row r="176" s="242" customFormat="1" spans="1:6">
      <c r="A176" s="258"/>
      <c r="B176" s="250"/>
      <c r="C176" s="251"/>
      <c r="D176" s="77"/>
      <c r="E176" s="77"/>
      <c r="F176" s="259"/>
    </row>
    <row r="177" s="242" customFormat="1" spans="1:6">
      <c r="A177" s="258"/>
      <c r="B177" s="250"/>
      <c r="C177" s="251"/>
      <c r="D177" s="77"/>
      <c r="E177" s="77"/>
      <c r="F177" s="259"/>
    </row>
    <row r="178" s="242" customFormat="1" spans="1:6">
      <c r="A178" s="258"/>
      <c r="B178" s="250"/>
      <c r="C178" s="251"/>
      <c r="D178" s="77"/>
      <c r="E178" s="77"/>
      <c r="F178" s="259"/>
    </row>
    <row r="179" s="242" customFormat="1" spans="1:6">
      <c r="A179" s="258"/>
      <c r="B179" s="250"/>
      <c r="C179" s="251"/>
      <c r="D179" s="77"/>
      <c r="E179" s="77"/>
      <c r="F179" s="259"/>
    </row>
    <row r="180" s="242" customFormat="1" spans="1:6">
      <c r="A180" s="258"/>
      <c r="B180" s="250"/>
      <c r="C180" s="251"/>
      <c r="D180" s="77"/>
      <c r="E180" s="77"/>
      <c r="F180" s="259"/>
    </row>
    <row r="181" s="242" customFormat="1" spans="1:6">
      <c r="A181" s="258"/>
      <c r="B181" s="250"/>
      <c r="C181" s="251"/>
      <c r="D181" s="77"/>
      <c r="E181" s="77"/>
      <c r="F181" s="259"/>
    </row>
    <row r="182" s="242" customFormat="1" spans="1:6">
      <c r="A182" s="258"/>
      <c r="B182" s="250"/>
      <c r="C182" s="251"/>
      <c r="D182" s="77"/>
      <c r="E182" s="77"/>
      <c r="F182" s="259"/>
    </row>
    <row r="183" s="242" customFormat="1" spans="1:6">
      <c r="A183" s="258"/>
      <c r="B183" s="250"/>
      <c r="C183" s="251"/>
      <c r="D183" s="77"/>
      <c r="E183" s="77"/>
      <c r="F183" s="259"/>
    </row>
    <row r="184" s="242" customFormat="1" spans="1:6">
      <c r="A184" s="258"/>
      <c r="B184" s="250"/>
      <c r="C184" s="251"/>
      <c r="D184" s="77"/>
      <c r="E184" s="77"/>
      <c r="F184" s="259"/>
    </row>
    <row r="185" s="242" customFormat="1" spans="1:6">
      <c r="A185" s="258"/>
      <c r="B185" s="250"/>
      <c r="C185" s="251"/>
      <c r="D185" s="77"/>
      <c r="E185" s="77"/>
      <c r="F185" s="259"/>
    </row>
    <row r="186" s="242" customFormat="1" spans="1:6">
      <c r="A186" s="258"/>
      <c r="B186" s="250"/>
      <c r="C186" s="251"/>
      <c r="D186" s="77"/>
      <c r="E186" s="77"/>
      <c r="F186" s="259"/>
    </row>
    <row r="187" s="242" customFormat="1" spans="1:6">
      <c r="A187" s="258"/>
      <c r="B187" s="250"/>
      <c r="C187" s="251"/>
      <c r="D187" s="77"/>
      <c r="E187" s="77"/>
      <c r="F187" s="259"/>
    </row>
    <row r="188" s="242" customFormat="1" spans="1:6">
      <c r="A188" s="258"/>
      <c r="B188" s="250"/>
      <c r="C188" s="251"/>
      <c r="D188" s="77"/>
      <c r="E188" s="77"/>
      <c r="F188" s="259"/>
    </row>
    <row r="189" s="242" customFormat="1" spans="1:6">
      <c r="A189" s="258"/>
      <c r="B189" s="250"/>
      <c r="C189" s="251"/>
      <c r="D189" s="77"/>
      <c r="E189" s="77"/>
      <c r="F189" s="259"/>
    </row>
    <row r="190" s="242" customFormat="1" spans="1:6">
      <c r="A190" s="258"/>
      <c r="B190" s="250"/>
      <c r="C190" s="251"/>
      <c r="D190" s="77"/>
      <c r="E190" s="77"/>
      <c r="F190" s="259"/>
    </row>
    <row r="191" s="242" customFormat="1" spans="1:6">
      <c r="A191" s="258"/>
      <c r="B191" s="250"/>
      <c r="C191" s="251"/>
      <c r="D191" s="77"/>
      <c r="E191" s="77"/>
      <c r="F191" s="259"/>
    </row>
    <row r="192" s="242" customFormat="1" spans="1:6">
      <c r="A192" s="258"/>
      <c r="B192" s="250"/>
      <c r="C192" s="251"/>
      <c r="D192" s="77"/>
      <c r="E192" s="77"/>
      <c r="F192" s="259"/>
    </row>
    <row r="193" s="242" customFormat="1" spans="1:6">
      <c r="A193" s="258"/>
      <c r="B193" s="250"/>
      <c r="C193" s="251"/>
      <c r="D193" s="77"/>
      <c r="E193" s="77"/>
      <c r="F193" s="259"/>
    </row>
    <row r="194" s="242" customFormat="1" spans="1:6">
      <c r="A194" s="258"/>
      <c r="B194" s="250"/>
      <c r="C194" s="251"/>
      <c r="D194" s="77"/>
      <c r="E194" s="77"/>
      <c r="F194" s="259"/>
    </row>
    <row r="195" s="242" customFormat="1" spans="1:6">
      <c r="A195" s="258"/>
      <c r="B195" s="250"/>
      <c r="C195" s="251"/>
      <c r="D195" s="77"/>
      <c r="E195" s="77"/>
      <c r="F195" s="259"/>
    </row>
    <row r="196" s="242" customFormat="1" spans="1:6">
      <c r="A196" s="258"/>
      <c r="B196" s="250"/>
      <c r="C196" s="251"/>
      <c r="D196" s="77"/>
      <c r="E196" s="77"/>
      <c r="F196" s="259"/>
    </row>
    <row r="197" s="242" customFormat="1" spans="1:6">
      <c r="A197" s="258"/>
      <c r="B197" s="250"/>
      <c r="C197" s="251"/>
      <c r="D197" s="77"/>
      <c r="E197" s="77"/>
      <c r="F197" s="259"/>
    </row>
    <row r="198" s="242" customFormat="1" spans="1:6">
      <c r="A198" s="258"/>
      <c r="B198" s="250"/>
      <c r="C198" s="251"/>
      <c r="D198" s="77"/>
      <c r="E198" s="77"/>
      <c r="F198" s="259"/>
    </row>
    <row r="199" s="242" customFormat="1" spans="1:6">
      <c r="A199" s="258"/>
      <c r="B199" s="250"/>
      <c r="C199" s="251"/>
      <c r="D199" s="77"/>
      <c r="E199" s="77"/>
      <c r="F199" s="259"/>
    </row>
    <row r="200" s="242" customFormat="1" spans="1:6">
      <c r="A200" s="258"/>
      <c r="B200" s="250"/>
      <c r="C200" s="251"/>
      <c r="D200" s="77"/>
      <c r="E200" s="77"/>
      <c r="F200" s="259"/>
    </row>
    <row r="201" s="242" customFormat="1" spans="1:6">
      <c r="A201" s="258"/>
      <c r="B201" s="250"/>
      <c r="C201" s="251"/>
      <c r="D201" s="77"/>
      <c r="E201" s="77"/>
      <c r="F201" s="259"/>
    </row>
    <row r="202" s="242" customFormat="1" spans="1:6">
      <c r="A202" s="258"/>
      <c r="B202" s="250"/>
      <c r="C202" s="251"/>
      <c r="D202" s="77"/>
      <c r="E202" s="77"/>
      <c r="F202" s="259"/>
    </row>
    <row r="203" s="242" customFormat="1" spans="1:6">
      <c r="A203" s="258"/>
      <c r="B203" s="250"/>
      <c r="C203" s="251"/>
      <c r="D203" s="77"/>
      <c r="E203" s="77"/>
      <c r="F203" s="259"/>
    </row>
    <row r="204" s="242" customFormat="1" spans="1:6">
      <c r="A204" s="258"/>
      <c r="B204" s="250"/>
      <c r="C204" s="251"/>
      <c r="D204" s="77"/>
      <c r="E204" s="77"/>
      <c r="F204" s="259"/>
    </row>
    <row r="205" s="242" customFormat="1" spans="1:6">
      <c r="A205" s="258"/>
      <c r="B205" s="250"/>
      <c r="C205" s="251"/>
      <c r="D205" s="77"/>
      <c r="E205" s="77"/>
      <c r="F205" s="259"/>
    </row>
    <row r="206" s="242" customFormat="1" spans="1:6">
      <c r="A206" s="258"/>
      <c r="B206" s="250"/>
      <c r="C206" s="251"/>
      <c r="D206" s="77"/>
      <c r="E206" s="77"/>
      <c r="F206" s="259"/>
    </row>
    <row r="207" s="242" customFormat="1" spans="1:6">
      <c r="A207" s="258"/>
      <c r="B207" s="250"/>
      <c r="C207" s="251"/>
      <c r="D207" s="77"/>
      <c r="E207" s="77"/>
      <c r="F207" s="259"/>
    </row>
    <row r="208" s="242" customFormat="1" spans="1:6">
      <c r="A208" s="258"/>
      <c r="B208" s="250"/>
      <c r="C208" s="251"/>
      <c r="D208" s="77"/>
      <c r="E208" s="77"/>
      <c r="F208" s="259"/>
    </row>
    <row r="209" s="242" customFormat="1" spans="1:6">
      <c r="A209" s="258"/>
      <c r="B209" s="250"/>
      <c r="C209" s="251"/>
      <c r="D209" s="77"/>
      <c r="E209" s="77"/>
      <c r="F209" s="259"/>
    </row>
    <row r="210" s="242" customFormat="1" spans="1:6">
      <c r="A210" s="258"/>
      <c r="B210" s="250"/>
      <c r="C210" s="251"/>
      <c r="D210" s="77"/>
      <c r="E210" s="77"/>
      <c r="F210" s="259"/>
    </row>
    <row r="211" s="242" customFormat="1" spans="1:6">
      <c r="A211" s="258"/>
      <c r="B211" s="250"/>
      <c r="C211" s="251"/>
      <c r="D211" s="77"/>
      <c r="E211" s="77"/>
      <c r="F211" s="259"/>
    </row>
    <row r="212" s="242" customFormat="1" spans="1:6">
      <c r="A212" s="258"/>
      <c r="B212" s="250"/>
      <c r="C212" s="251"/>
      <c r="D212" s="77"/>
      <c r="E212" s="77"/>
      <c r="F212" s="259"/>
    </row>
    <row r="213" s="242" customFormat="1" spans="1:6">
      <c r="A213" s="258"/>
      <c r="B213" s="250"/>
      <c r="C213" s="251"/>
      <c r="D213" s="77"/>
      <c r="E213" s="77"/>
      <c r="F213" s="259"/>
    </row>
    <row r="214" s="242" customFormat="1" spans="1:6">
      <c r="A214" s="258"/>
      <c r="B214" s="250"/>
      <c r="C214" s="251"/>
      <c r="D214" s="77"/>
      <c r="E214" s="77"/>
      <c r="F214" s="259"/>
    </row>
    <row r="215" s="242" customFormat="1" spans="1:6">
      <c r="A215" s="258"/>
      <c r="B215" s="250"/>
      <c r="C215" s="251"/>
      <c r="D215" s="77"/>
      <c r="E215" s="77"/>
      <c r="F215" s="259"/>
    </row>
    <row r="216" s="242" customFormat="1" spans="1:6">
      <c r="A216" s="258"/>
      <c r="B216" s="250"/>
      <c r="C216" s="251"/>
      <c r="D216" s="77"/>
      <c r="E216" s="77"/>
      <c r="F216" s="259"/>
    </row>
    <row r="217" s="242" customFormat="1" spans="1:6">
      <c r="A217" s="258"/>
      <c r="B217" s="250"/>
      <c r="C217" s="251"/>
      <c r="D217" s="77"/>
      <c r="E217" s="77"/>
      <c r="F217" s="259"/>
    </row>
    <row r="218" s="242" customFormat="1" spans="1:6">
      <c r="A218" s="258"/>
      <c r="B218" s="250"/>
      <c r="C218" s="251"/>
      <c r="D218" s="77"/>
      <c r="E218" s="77"/>
      <c r="F218" s="259"/>
    </row>
    <row r="219" s="242" customFormat="1" spans="1:6">
      <c r="A219" s="258"/>
      <c r="B219" s="250"/>
      <c r="C219" s="251"/>
      <c r="D219" s="77"/>
      <c r="E219" s="77"/>
      <c r="F219" s="259"/>
    </row>
    <row r="220" s="242" customFormat="1" spans="1:6">
      <c r="A220" s="258"/>
      <c r="B220" s="250"/>
      <c r="C220" s="251"/>
      <c r="D220" s="77"/>
      <c r="E220" s="77"/>
      <c r="F220" s="259"/>
    </row>
    <row r="221" s="242" customFormat="1" spans="1:6">
      <c r="A221" s="258"/>
      <c r="B221" s="250"/>
      <c r="C221" s="251"/>
      <c r="D221" s="77"/>
      <c r="E221" s="77"/>
      <c r="F221" s="259"/>
    </row>
    <row r="222" s="242" customFormat="1" spans="1:6">
      <c r="A222" s="258"/>
      <c r="B222" s="250"/>
      <c r="C222" s="251"/>
      <c r="D222" s="77"/>
      <c r="E222" s="77"/>
      <c r="F222" s="259"/>
    </row>
    <row r="223" s="242" customFormat="1" spans="1:6">
      <c r="A223" s="258"/>
      <c r="B223" s="250"/>
      <c r="C223" s="251"/>
      <c r="D223" s="77"/>
      <c r="E223" s="77"/>
      <c r="F223" s="259"/>
    </row>
    <row r="224" s="242" customFormat="1" spans="1:6">
      <c r="A224" s="258"/>
      <c r="B224" s="250"/>
      <c r="C224" s="251"/>
      <c r="D224" s="77"/>
      <c r="E224" s="77"/>
      <c r="F224" s="259"/>
    </row>
    <row r="225" s="242" customFormat="1" spans="1:6">
      <c r="A225" s="258"/>
      <c r="B225" s="250"/>
      <c r="C225" s="251"/>
      <c r="D225" s="77"/>
      <c r="E225" s="77"/>
      <c r="F225" s="259"/>
    </row>
    <row r="226" s="242" customFormat="1" spans="1:6">
      <c r="A226" s="258"/>
      <c r="B226" s="250"/>
      <c r="C226" s="251"/>
      <c r="D226" s="77"/>
      <c r="E226" s="77"/>
      <c r="F226" s="259"/>
    </row>
    <row r="227" s="242" customFormat="1" spans="1:6">
      <c r="A227" s="258"/>
      <c r="B227" s="250"/>
      <c r="C227" s="251"/>
      <c r="D227" s="77"/>
      <c r="E227" s="77"/>
      <c r="F227" s="259"/>
    </row>
    <row r="228" s="242" customFormat="1" spans="1:6">
      <c r="A228" s="258"/>
      <c r="B228" s="250"/>
      <c r="C228" s="251"/>
      <c r="D228" s="77"/>
      <c r="E228" s="77"/>
      <c r="F228" s="259"/>
    </row>
    <row r="229" s="242" customFormat="1" spans="1:6">
      <c r="A229" s="258"/>
      <c r="B229" s="250"/>
      <c r="C229" s="251"/>
      <c r="D229" s="77"/>
      <c r="E229" s="77"/>
      <c r="F229" s="259"/>
    </row>
    <row r="230" s="242" customFormat="1" spans="1:6">
      <c r="A230" s="258"/>
      <c r="B230" s="250"/>
      <c r="C230" s="251"/>
      <c r="D230" s="77"/>
      <c r="E230" s="77"/>
      <c r="F230" s="259"/>
    </row>
    <row r="231" s="242" customFormat="1" spans="1:6">
      <c r="A231" s="258"/>
      <c r="B231" s="250"/>
      <c r="C231" s="251"/>
      <c r="D231" s="77"/>
      <c r="E231" s="77"/>
      <c r="F231" s="259"/>
    </row>
    <row r="232" s="242" customFormat="1" spans="1:6">
      <c r="A232" s="258"/>
      <c r="B232" s="250"/>
      <c r="C232" s="251"/>
      <c r="D232" s="77"/>
      <c r="E232" s="77"/>
      <c r="F232" s="259"/>
    </row>
    <row r="233" s="242" customFormat="1" spans="1:6">
      <c r="A233" s="258"/>
      <c r="B233" s="250"/>
      <c r="C233" s="251"/>
      <c r="D233" s="77"/>
      <c r="E233" s="77"/>
      <c r="F233" s="259"/>
    </row>
    <row r="234" s="242" customFormat="1" spans="1:6">
      <c r="A234" s="258"/>
      <c r="B234" s="250"/>
      <c r="C234" s="251"/>
      <c r="D234" s="77"/>
      <c r="E234" s="77"/>
      <c r="F234" s="259"/>
    </row>
    <row r="235" s="242" customFormat="1" spans="1:6">
      <c r="A235" s="258"/>
      <c r="B235" s="250"/>
      <c r="C235" s="251"/>
      <c r="D235" s="77"/>
      <c r="E235" s="77"/>
      <c r="F235" s="259"/>
    </row>
    <row r="236" s="242" customFormat="1" spans="1:6">
      <c r="A236" s="258"/>
      <c r="B236" s="250"/>
      <c r="C236" s="251"/>
      <c r="D236" s="77"/>
      <c r="E236" s="77"/>
      <c r="F236" s="259"/>
    </row>
    <row r="237" s="242" customFormat="1" spans="1:6">
      <c r="A237" s="258"/>
      <c r="B237" s="250"/>
      <c r="C237" s="251"/>
      <c r="D237" s="77"/>
      <c r="E237" s="77"/>
      <c r="F237" s="259"/>
    </row>
    <row r="238" s="242" customFormat="1" spans="1:6">
      <c r="A238" s="258"/>
      <c r="B238" s="250"/>
      <c r="C238" s="251"/>
      <c r="D238" s="77"/>
      <c r="E238" s="77"/>
      <c r="F238" s="259"/>
    </row>
    <row r="239" s="242" customFormat="1" spans="1:6">
      <c r="A239" s="258"/>
      <c r="B239" s="260"/>
      <c r="C239" s="251"/>
      <c r="D239" s="77"/>
      <c r="E239" s="77"/>
      <c r="F239" s="259"/>
    </row>
    <row r="240" s="242" customFormat="1" spans="1:6">
      <c r="A240" s="258"/>
      <c r="B240" s="260"/>
      <c r="C240" s="251"/>
      <c r="D240" s="77"/>
      <c r="E240" s="77"/>
      <c r="F240" s="259"/>
    </row>
    <row r="241" s="242" customFormat="1" spans="1:6">
      <c r="A241" s="258"/>
      <c r="B241" s="260"/>
      <c r="C241" s="251"/>
      <c r="D241" s="77"/>
      <c r="E241" s="77"/>
      <c r="F241" s="259"/>
    </row>
    <row r="242" s="242" customFormat="1" spans="1:6">
      <c r="A242" s="258"/>
      <c r="B242" s="260"/>
      <c r="C242" s="251"/>
      <c r="D242" s="77"/>
      <c r="E242" s="77"/>
      <c r="F242" s="259"/>
    </row>
    <row r="243" s="242" customFormat="1" spans="1:6">
      <c r="A243" s="258"/>
      <c r="B243" s="260"/>
      <c r="C243" s="251"/>
      <c r="D243" s="77"/>
      <c r="E243" s="77"/>
      <c r="F243" s="259"/>
    </row>
    <row r="244" s="242" customFormat="1" spans="1:6">
      <c r="A244" s="258"/>
      <c r="B244" s="250"/>
      <c r="C244" s="251"/>
      <c r="D244" s="77"/>
      <c r="E244" s="77"/>
      <c r="F244" s="259"/>
    </row>
    <row r="245" s="242" customFormat="1" spans="1:6">
      <c r="A245" s="258"/>
      <c r="B245" s="250"/>
      <c r="C245" s="251"/>
      <c r="D245" s="77"/>
      <c r="E245" s="77"/>
      <c r="F245" s="259"/>
    </row>
    <row r="246" s="242" customFormat="1" spans="1:6">
      <c r="A246" s="258"/>
      <c r="B246" s="250"/>
      <c r="C246" s="251"/>
      <c r="D246" s="77"/>
      <c r="E246" s="77"/>
      <c r="F246" s="259"/>
    </row>
    <row r="247" s="242" customFormat="1" spans="1:6">
      <c r="A247" s="258"/>
      <c r="B247" s="250"/>
      <c r="C247" s="251"/>
      <c r="D247" s="77"/>
      <c r="E247" s="77"/>
      <c r="F247" s="259"/>
    </row>
    <row r="248" s="242" customFormat="1" spans="1:6">
      <c r="A248" s="258"/>
      <c r="B248" s="250"/>
      <c r="C248" s="251"/>
      <c r="D248" s="77"/>
      <c r="E248" s="77"/>
      <c r="F248" s="259"/>
    </row>
    <row r="249" s="242" customFormat="1" spans="1:6">
      <c r="A249" s="258"/>
      <c r="B249" s="250"/>
      <c r="C249" s="251"/>
      <c r="D249" s="77"/>
      <c r="E249" s="77"/>
      <c r="F249" s="259"/>
    </row>
    <row r="250" s="242" customFormat="1" spans="1:6">
      <c r="A250" s="258"/>
      <c r="B250" s="250"/>
      <c r="C250" s="251"/>
      <c r="D250" s="77"/>
      <c r="E250" s="77"/>
      <c r="F250" s="259"/>
    </row>
    <row r="251" s="242" customFormat="1" spans="1:6">
      <c r="A251" s="258"/>
      <c r="B251" s="250"/>
      <c r="C251" s="251"/>
      <c r="D251" s="77"/>
      <c r="E251" s="77"/>
      <c r="F251" s="259"/>
    </row>
    <row r="252" s="242" customFormat="1" spans="1:6">
      <c r="A252" s="258"/>
      <c r="B252" s="250"/>
      <c r="C252" s="251"/>
      <c r="D252" s="77"/>
      <c r="E252" s="77"/>
      <c r="F252" s="259"/>
    </row>
    <row r="253" s="242" customFormat="1" spans="1:6">
      <c r="A253" s="258"/>
      <c r="B253" s="250"/>
      <c r="C253" s="251"/>
      <c r="D253" s="77"/>
      <c r="E253" s="77"/>
      <c r="F253" s="259"/>
    </row>
    <row r="254" s="242" customFormat="1" spans="1:6">
      <c r="A254" s="258"/>
      <c r="B254" s="250"/>
      <c r="C254" s="251"/>
      <c r="D254" s="77"/>
      <c r="E254" s="77"/>
      <c r="F254" s="259"/>
    </row>
    <row r="255" s="242" customFormat="1" spans="1:6">
      <c r="A255" s="258"/>
      <c r="B255" s="250"/>
      <c r="C255" s="251"/>
      <c r="D255" s="77"/>
      <c r="E255" s="77"/>
      <c r="F255" s="259"/>
    </row>
    <row r="256" s="242" customFormat="1" spans="1:6">
      <c r="A256" s="258"/>
      <c r="B256" s="250"/>
      <c r="C256" s="251"/>
      <c r="D256" s="77"/>
      <c r="E256" s="77"/>
      <c r="F256" s="259"/>
    </row>
    <row r="257" s="242" customFormat="1" spans="1:6">
      <c r="A257" s="258"/>
      <c r="B257" s="250"/>
      <c r="C257" s="251"/>
      <c r="D257" s="77"/>
      <c r="E257" s="77"/>
      <c r="F257" s="259"/>
    </row>
    <row r="258" s="242" customFormat="1" spans="1:6">
      <c r="A258" s="258"/>
      <c r="B258" s="250"/>
      <c r="C258" s="251"/>
      <c r="D258" s="77"/>
      <c r="E258" s="77"/>
      <c r="F258" s="261"/>
    </row>
    <row r="259" s="242" customFormat="1" spans="1:6">
      <c r="A259" s="258"/>
      <c r="B259" s="250"/>
      <c r="C259" s="251"/>
      <c r="D259" s="77"/>
      <c r="E259" s="77"/>
      <c r="F259" s="261"/>
    </row>
    <row r="260" s="242" customFormat="1" spans="1:6">
      <c r="A260" s="258"/>
      <c r="B260" s="250"/>
      <c r="C260" s="251"/>
      <c r="D260" s="77"/>
      <c r="E260" s="77"/>
      <c r="F260" s="261"/>
    </row>
    <row r="261" s="242" customFormat="1" spans="1:6">
      <c r="A261" s="258"/>
      <c r="B261" s="250"/>
      <c r="C261" s="251"/>
      <c r="D261" s="77"/>
      <c r="E261" s="77"/>
      <c r="F261" s="261"/>
    </row>
    <row r="262" s="242" customFormat="1" spans="1:6">
      <c r="A262" s="258"/>
      <c r="B262" s="250"/>
      <c r="C262" s="251"/>
      <c r="D262" s="77"/>
      <c r="E262" s="77"/>
      <c r="F262" s="261"/>
    </row>
    <row r="263" s="242" customFormat="1" spans="1:6">
      <c r="A263" s="258"/>
      <c r="B263" s="250"/>
      <c r="C263" s="251"/>
      <c r="D263" s="77"/>
      <c r="E263" s="77"/>
      <c r="F263" s="261"/>
    </row>
    <row r="264" s="242" customFormat="1" spans="1:6">
      <c r="A264" s="258"/>
      <c r="B264" s="250"/>
      <c r="C264" s="251"/>
      <c r="D264" s="77"/>
      <c r="E264" s="77"/>
      <c r="F264" s="261"/>
    </row>
    <row r="265" s="242" customFormat="1" spans="1:6">
      <c r="A265" s="258"/>
      <c r="B265" s="250"/>
      <c r="C265" s="251"/>
      <c r="D265" s="77"/>
      <c r="E265" s="77"/>
      <c r="F265" s="261"/>
    </row>
    <row r="266" s="242" customFormat="1" spans="1:6">
      <c r="A266" s="258"/>
      <c r="B266" s="250"/>
      <c r="C266" s="251"/>
      <c r="D266" s="77"/>
      <c r="E266" s="77"/>
      <c r="F266" s="261"/>
    </row>
    <row r="267" s="242" customFormat="1" spans="1:6">
      <c r="A267" s="258"/>
      <c r="B267" s="250"/>
      <c r="C267" s="251"/>
      <c r="D267" s="77"/>
      <c r="E267" s="77"/>
      <c r="F267" s="261"/>
    </row>
    <row r="268" s="242" customFormat="1" spans="1:6">
      <c r="A268" s="258"/>
      <c r="B268" s="250"/>
      <c r="C268" s="251"/>
      <c r="D268" s="77"/>
      <c r="E268" s="77"/>
      <c r="F268" s="261"/>
    </row>
    <row r="269" s="242" customFormat="1" spans="1:6">
      <c r="A269" s="258"/>
      <c r="B269" s="250"/>
      <c r="C269" s="251"/>
      <c r="D269" s="77"/>
      <c r="E269" s="77"/>
      <c r="F269" s="261"/>
    </row>
    <row r="270" s="242" customFormat="1" spans="1:6">
      <c r="A270" s="258"/>
      <c r="B270" s="250"/>
      <c r="C270" s="251"/>
      <c r="D270" s="77"/>
      <c r="E270" s="77"/>
      <c r="F270" s="261"/>
    </row>
    <row r="271" s="242" customFormat="1" spans="1:6">
      <c r="A271" s="258"/>
      <c r="B271" s="250"/>
      <c r="C271" s="251"/>
      <c r="D271" s="77"/>
      <c r="E271" s="77"/>
      <c r="F271" s="261"/>
    </row>
    <row r="272" s="242" customFormat="1" spans="1:6">
      <c r="A272" s="258"/>
      <c r="B272" s="250"/>
      <c r="C272" s="251"/>
      <c r="D272" s="77"/>
      <c r="E272" s="77"/>
      <c r="F272" s="261"/>
    </row>
    <row r="273" s="242" customFormat="1" spans="1:6">
      <c r="A273" s="258"/>
      <c r="B273" s="250"/>
      <c r="C273" s="251"/>
      <c r="D273" s="77"/>
      <c r="E273" s="77"/>
      <c r="F273" s="261"/>
    </row>
    <row r="274" s="242" customFormat="1" spans="1:6">
      <c r="A274" s="258"/>
      <c r="B274" s="250"/>
      <c r="C274" s="251"/>
      <c r="D274" s="77"/>
      <c r="E274" s="77"/>
      <c r="F274" s="261"/>
    </row>
    <row r="275" s="242" customFormat="1" spans="1:6">
      <c r="A275" s="258"/>
      <c r="B275" s="250"/>
      <c r="C275" s="251"/>
      <c r="D275" s="77"/>
      <c r="E275" s="77"/>
      <c r="F275" s="261"/>
    </row>
    <row r="276" s="242" customFormat="1" spans="1:6">
      <c r="A276" s="258"/>
      <c r="B276" s="250"/>
      <c r="C276" s="251"/>
      <c r="D276" s="77"/>
      <c r="E276" s="77"/>
      <c r="F276" s="259"/>
    </row>
    <row r="277" s="242" customFormat="1" spans="1:6">
      <c r="A277" s="258"/>
      <c r="B277" s="250"/>
      <c r="C277" s="251"/>
      <c r="D277" s="77"/>
      <c r="E277" s="77"/>
      <c r="F277" s="259"/>
    </row>
    <row r="278" s="242" customFormat="1" spans="1:6">
      <c r="A278" s="258"/>
      <c r="B278" s="250"/>
      <c r="C278" s="251"/>
      <c r="D278" s="77"/>
      <c r="E278" s="77"/>
      <c r="F278" s="259"/>
    </row>
    <row r="279" s="242" customFormat="1" spans="1:6">
      <c r="A279" s="258"/>
      <c r="B279" s="250"/>
      <c r="C279" s="251"/>
      <c r="D279" s="77"/>
      <c r="E279" s="77"/>
      <c r="F279" s="259"/>
    </row>
    <row r="280" s="242" customFormat="1" spans="1:6">
      <c r="A280" s="258"/>
      <c r="B280" s="250"/>
      <c r="C280" s="251"/>
      <c r="D280" s="77"/>
      <c r="E280" s="77"/>
      <c r="F280" s="259"/>
    </row>
    <row r="281" s="242" customFormat="1" spans="1:6">
      <c r="A281" s="258"/>
      <c r="B281" s="250"/>
      <c r="C281" s="251"/>
      <c r="D281" s="77"/>
      <c r="E281" s="77"/>
      <c r="F281" s="259"/>
    </row>
    <row r="282" s="242" customFormat="1" spans="1:6">
      <c r="A282" s="258"/>
      <c r="B282" s="250"/>
      <c r="C282" s="251"/>
      <c r="D282" s="77"/>
      <c r="E282" s="77"/>
      <c r="F282" s="259"/>
    </row>
    <row r="283" s="242" customFormat="1" spans="1:6">
      <c r="A283" s="258"/>
      <c r="B283" s="250"/>
      <c r="C283" s="251"/>
      <c r="D283" s="77"/>
      <c r="E283" s="77"/>
      <c r="F283" s="259"/>
    </row>
    <row r="284" s="242" customFormat="1" spans="1:6">
      <c r="A284" s="258"/>
      <c r="B284" s="250"/>
      <c r="C284" s="251"/>
      <c r="D284" s="77"/>
      <c r="E284" s="77"/>
      <c r="F284" s="259"/>
    </row>
    <row r="285" s="242" customFormat="1" spans="1:6">
      <c r="A285" s="258"/>
      <c r="B285" s="250"/>
      <c r="C285" s="251"/>
      <c r="D285" s="77"/>
      <c r="E285" s="77"/>
      <c r="F285" s="259"/>
    </row>
    <row r="286" s="242" customFormat="1" spans="1:6">
      <c r="A286" s="258"/>
      <c r="B286" s="250"/>
      <c r="C286" s="251"/>
      <c r="D286" s="77"/>
      <c r="E286" s="77"/>
      <c r="F286" s="259"/>
    </row>
    <row r="287" s="242" customFormat="1" spans="1:6">
      <c r="A287" s="258"/>
      <c r="B287" s="250"/>
      <c r="C287" s="251"/>
      <c r="D287" s="77"/>
      <c r="E287" s="77"/>
      <c r="F287" s="259"/>
    </row>
    <row r="288" s="242" customFormat="1" spans="1:6">
      <c r="A288" s="258"/>
      <c r="B288" s="250"/>
      <c r="C288" s="251"/>
      <c r="D288" s="77"/>
      <c r="E288" s="77"/>
      <c r="F288" s="259"/>
    </row>
    <row r="289" s="242" customFormat="1" spans="1:6">
      <c r="A289" s="258"/>
      <c r="B289" s="250"/>
      <c r="C289" s="251"/>
      <c r="D289" s="77"/>
      <c r="E289" s="77"/>
      <c r="F289" s="259"/>
    </row>
    <row r="290" s="242" customFormat="1" spans="1:6">
      <c r="A290" s="258"/>
      <c r="B290" s="250"/>
      <c r="C290" s="251"/>
      <c r="D290" s="77"/>
      <c r="E290" s="77"/>
      <c r="F290" s="259"/>
    </row>
    <row r="291" s="242" customFormat="1" spans="1:6">
      <c r="A291" s="258"/>
      <c r="B291" s="250"/>
      <c r="C291" s="251"/>
      <c r="D291" s="77"/>
      <c r="E291" s="77"/>
      <c r="F291" s="259"/>
    </row>
    <row r="292" s="242" customFormat="1" spans="1:6">
      <c r="A292" s="258"/>
      <c r="B292" s="250"/>
      <c r="C292" s="251"/>
      <c r="D292" s="77"/>
      <c r="E292" s="77"/>
      <c r="F292" s="259"/>
    </row>
    <row r="293" s="242" customFormat="1" spans="1:6">
      <c r="A293" s="258"/>
      <c r="B293" s="250"/>
      <c r="C293" s="251"/>
      <c r="D293" s="77"/>
      <c r="E293" s="77"/>
      <c r="F293" s="259"/>
    </row>
    <row r="294" s="242" customFormat="1" spans="1:6">
      <c r="A294" s="258"/>
      <c r="B294" s="250"/>
      <c r="C294" s="251"/>
      <c r="D294" s="77"/>
      <c r="E294" s="77"/>
      <c r="F294" s="259"/>
    </row>
    <row r="295" s="242" customFormat="1" spans="1:6">
      <c r="A295" s="258"/>
      <c r="B295" s="250"/>
      <c r="C295" s="251"/>
      <c r="D295" s="77"/>
      <c r="E295" s="77"/>
      <c r="F295" s="259"/>
    </row>
    <row r="296" s="242" customFormat="1" spans="1:6">
      <c r="A296" s="258"/>
      <c r="B296" s="250"/>
      <c r="C296" s="251"/>
      <c r="D296" s="77"/>
      <c r="E296" s="77"/>
      <c r="F296" s="259"/>
    </row>
    <row r="297" s="242" customFormat="1" spans="1:6">
      <c r="A297" s="258"/>
      <c r="B297" s="250"/>
      <c r="C297" s="251"/>
      <c r="D297" s="77"/>
      <c r="E297" s="77"/>
      <c r="F297" s="259"/>
    </row>
    <row r="298" s="242" customFormat="1" spans="1:6">
      <c r="A298" s="258"/>
      <c r="B298" s="250"/>
      <c r="C298" s="251"/>
      <c r="D298" s="77"/>
      <c r="E298" s="77"/>
      <c r="F298" s="259"/>
    </row>
    <row r="299" s="242" customFormat="1" spans="1:6">
      <c r="A299" s="258"/>
      <c r="B299" s="250"/>
      <c r="C299" s="251"/>
      <c r="D299" s="77"/>
      <c r="E299" s="77"/>
      <c r="F299" s="259"/>
    </row>
    <row r="300" s="242" customFormat="1" spans="1:6">
      <c r="A300" s="258"/>
      <c r="B300" s="250"/>
      <c r="C300" s="251"/>
      <c r="D300" s="77"/>
      <c r="E300" s="77"/>
      <c r="F300" s="259"/>
    </row>
    <row r="301" s="242" customFormat="1" spans="1:6">
      <c r="A301" s="258"/>
      <c r="B301" s="250"/>
      <c r="C301" s="251"/>
      <c r="D301" s="77"/>
      <c r="E301" s="77"/>
      <c r="F301" s="259"/>
    </row>
    <row r="302" s="242" customFormat="1" spans="1:6">
      <c r="A302" s="258"/>
      <c r="B302" s="250"/>
      <c r="C302" s="251"/>
      <c r="D302" s="77"/>
      <c r="E302" s="77"/>
      <c r="F302" s="259"/>
    </row>
    <row r="303" s="242" customFormat="1" spans="1:6">
      <c r="A303" s="258"/>
      <c r="B303" s="250"/>
      <c r="C303" s="251"/>
      <c r="D303" s="77"/>
      <c r="E303" s="77"/>
      <c r="F303" s="259"/>
    </row>
    <row r="304" s="242" customFormat="1" spans="1:6">
      <c r="A304" s="258"/>
      <c r="B304" s="250"/>
      <c r="C304" s="251"/>
      <c r="D304" s="77"/>
      <c r="E304" s="77"/>
      <c r="F304" s="259"/>
    </row>
    <row r="305" s="242" customFormat="1" spans="1:6">
      <c r="A305" s="258"/>
      <c r="B305" s="250"/>
      <c r="C305" s="251"/>
      <c r="D305" s="77"/>
      <c r="E305" s="77"/>
      <c r="F305" s="259"/>
    </row>
    <row r="306" s="242" customFormat="1" spans="1:6">
      <c r="A306" s="258"/>
      <c r="B306" s="250"/>
      <c r="C306" s="251"/>
      <c r="D306" s="77"/>
      <c r="E306" s="77"/>
      <c r="F306" s="259"/>
    </row>
    <row r="307" s="242" customFormat="1" spans="1:6">
      <c r="A307" s="258"/>
      <c r="B307" s="250"/>
      <c r="C307" s="251"/>
      <c r="D307" s="77"/>
      <c r="E307" s="77"/>
      <c r="F307" s="259"/>
    </row>
    <row r="308" s="242" customFormat="1" spans="1:6">
      <c r="A308" s="258"/>
      <c r="B308" s="250"/>
      <c r="C308" s="251"/>
      <c r="D308" s="77"/>
      <c r="E308" s="77"/>
      <c r="F308" s="259"/>
    </row>
    <row r="309" s="242" customFormat="1" spans="1:6">
      <c r="A309" s="258"/>
      <c r="B309" s="250"/>
      <c r="C309" s="251"/>
      <c r="D309" s="77"/>
      <c r="E309" s="77"/>
      <c r="F309" s="259"/>
    </row>
    <row r="310" s="242" customFormat="1" spans="1:6">
      <c r="A310" s="258"/>
      <c r="B310" s="250"/>
      <c r="C310" s="251"/>
      <c r="D310" s="77"/>
      <c r="E310" s="77"/>
      <c r="F310" s="259"/>
    </row>
    <row r="311" s="242" customFormat="1" spans="1:6">
      <c r="A311" s="258"/>
      <c r="B311" s="250"/>
      <c r="C311" s="251"/>
      <c r="D311" s="77"/>
      <c r="E311" s="77"/>
      <c r="F311" s="259"/>
    </row>
    <row r="312" s="242" customFormat="1" spans="1:6">
      <c r="A312" s="258"/>
      <c r="B312" s="250"/>
      <c r="C312" s="251"/>
      <c r="D312" s="77"/>
      <c r="E312" s="77"/>
      <c r="F312" s="259"/>
    </row>
    <row r="313" s="242" customFormat="1" spans="1:6">
      <c r="A313" s="258"/>
      <c r="B313" s="250"/>
      <c r="C313" s="251"/>
      <c r="D313" s="77"/>
      <c r="E313" s="77"/>
      <c r="F313" s="259"/>
    </row>
    <row r="314" s="242" customFormat="1" spans="1:6">
      <c r="A314" s="258"/>
      <c r="B314" s="250"/>
      <c r="C314" s="251"/>
      <c r="D314" s="77"/>
      <c r="E314" s="77"/>
      <c r="F314" s="259"/>
    </row>
    <row r="315" s="242" customFormat="1" spans="1:6">
      <c r="A315" s="258"/>
      <c r="B315" s="250"/>
      <c r="C315" s="251"/>
      <c r="D315" s="77"/>
      <c r="E315" s="77"/>
      <c r="F315" s="259"/>
    </row>
    <row r="316" s="242" customFormat="1" spans="1:6">
      <c r="A316" s="258"/>
      <c r="B316" s="250"/>
      <c r="C316" s="251"/>
      <c r="D316" s="77"/>
      <c r="E316" s="77"/>
      <c r="F316" s="259"/>
    </row>
    <row r="317" s="242" customFormat="1" spans="1:6">
      <c r="A317" s="258"/>
      <c r="B317" s="250"/>
      <c r="C317" s="251"/>
      <c r="D317" s="77"/>
      <c r="E317" s="77"/>
      <c r="F317" s="259"/>
    </row>
    <row r="318" s="242" customFormat="1" spans="1:6">
      <c r="A318" s="258"/>
      <c r="B318" s="250"/>
      <c r="C318" s="251"/>
      <c r="D318" s="77"/>
      <c r="E318" s="77"/>
      <c r="F318" s="259"/>
    </row>
    <row r="319" s="242" customFormat="1" spans="1:6">
      <c r="A319" s="258"/>
      <c r="B319" s="250"/>
      <c r="C319" s="251"/>
      <c r="D319" s="77"/>
      <c r="E319" s="77"/>
      <c r="F319" s="259"/>
    </row>
    <row r="320" s="242" customFormat="1" spans="1:6">
      <c r="A320" s="258"/>
      <c r="B320" s="250"/>
      <c r="C320" s="251"/>
      <c r="D320" s="77"/>
      <c r="E320" s="77"/>
      <c r="F320" s="259"/>
    </row>
    <row r="321" s="242" customFormat="1" spans="1:6">
      <c r="A321" s="258"/>
      <c r="B321" s="250"/>
      <c r="C321" s="251"/>
      <c r="D321" s="77"/>
      <c r="E321" s="77"/>
      <c r="F321" s="259"/>
    </row>
    <row r="322" s="242" customFormat="1" spans="1:6">
      <c r="A322" s="258"/>
      <c r="B322" s="250"/>
      <c r="C322" s="251"/>
      <c r="D322" s="77"/>
      <c r="E322" s="77"/>
      <c r="F322" s="259"/>
    </row>
    <row r="323" s="242" customFormat="1" spans="1:6">
      <c r="A323" s="258"/>
      <c r="B323" s="250"/>
      <c r="C323" s="251"/>
      <c r="D323" s="77"/>
      <c r="E323" s="77"/>
      <c r="F323" s="259"/>
    </row>
    <row r="324" s="242" customFormat="1" spans="1:6">
      <c r="A324" s="258"/>
      <c r="B324" s="250"/>
      <c r="C324" s="251"/>
      <c r="D324" s="77"/>
      <c r="E324" s="77"/>
      <c r="F324" s="259"/>
    </row>
    <row r="325" s="242" customFormat="1" spans="1:6">
      <c r="A325" s="258"/>
      <c r="B325" s="250"/>
      <c r="C325" s="251"/>
      <c r="D325" s="77"/>
      <c r="E325" s="77"/>
      <c r="F325" s="259"/>
    </row>
    <row r="326" s="242" customFormat="1" spans="1:6">
      <c r="A326" s="258"/>
      <c r="B326" s="250"/>
      <c r="C326" s="251"/>
      <c r="D326" s="77"/>
      <c r="E326" s="77"/>
      <c r="F326" s="259"/>
    </row>
    <row r="327" s="242" customFormat="1" spans="1:6">
      <c r="A327" s="258"/>
      <c r="B327" s="250"/>
      <c r="C327" s="251"/>
      <c r="D327" s="77"/>
      <c r="E327" s="77"/>
      <c r="F327" s="259"/>
    </row>
    <row r="328" s="242" customFormat="1" spans="1:6">
      <c r="A328" s="258"/>
      <c r="B328" s="250"/>
      <c r="C328" s="251"/>
      <c r="D328" s="77"/>
      <c r="E328" s="77"/>
      <c r="F328" s="259"/>
    </row>
    <row r="329" s="242" customFormat="1" spans="1:6">
      <c r="A329" s="258"/>
      <c r="B329" s="250"/>
      <c r="C329" s="251"/>
      <c r="D329" s="77"/>
      <c r="E329" s="77"/>
      <c r="F329" s="259"/>
    </row>
    <row r="330" s="242" customFormat="1" spans="1:6">
      <c r="A330" s="258"/>
      <c r="B330" s="250"/>
      <c r="C330" s="251"/>
      <c r="D330" s="77"/>
      <c r="E330" s="77"/>
      <c r="F330" s="259"/>
    </row>
    <row r="331" s="242" customFormat="1" spans="1:6">
      <c r="A331" s="258"/>
      <c r="B331" s="250"/>
      <c r="C331" s="251"/>
      <c r="D331" s="77"/>
      <c r="E331" s="77"/>
      <c r="F331" s="259"/>
    </row>
    <row r="332" s="242" customFormat="1" spans="1:6">
      <c r="A332" s="258"/>
      <c r="B332" s="250"/>
      <c r="C332" s="251"/>
      <c r="D332" s="77"/>
      <c r="E332" s="77"/>
      <c r="F332" s="259"/>
    </row>
    <row r="333" s="242" customFormat="1" spans="1:6">
      <c r="A333" s="258"/>
      <c r="B333" s="250"/>
      <c r="C333" s="251"/>
      <c r="D333" s="77"/>
      <c r="E333" s="77"/>
      <c r="F333" s="259"/>
    </row>
    <row r="334" s="242" customFormat="1" spans="1:6">
      <c r="A334" s="258"/>
      <c r="B334" s="250"/>
      <c r="C334" s="251"/>
      <c r="D334" s="77"/>
      <c r="E334" s="77"/>
      <c r="F334" s="259"/>
    </row>
    <row r="335" s="242" customFormat="1" spans="1:6">
      <c r="A335" s="258"/>
      <c r="B335" s="250"/>
      <c r="C335" s="251"/>
      <c r="D335" s="77"/>
      <c r="E335" s="77"/>
      <c r="F335" s="259"/>
    </row>
    <row r="336" s="242" customFormat="1" spans="1:6">
      <c r="A336" s="258"/>
      <c r="B336" s="250"/>
      <c r="C336" s="251"/>
      <c r="D336" s="77"/>
      <c r="E336" s="77"/>
      <c r="F336" s="259"/>
    </row>
    <row r="337" s="242" customFormat="1" spans="1:6">
      <c r="A337" s="258"/>
      <c r="B337" s="250"/>
      <c r="C337" s="251"/>
      <c r="D337" s="77"/>
      <c r="E337" s="77"/>
      <c r="F337" s="259"/>
    </row>
    <row r="338" s="242" customFormat="1" spans="1:6">
      <c r="A338" s="258"/>
      <c r="B338" s="250"/>
      <c r="C338" s="251"/>
      <c r="D338" s="77"/>
      <c r="E338" s="77"/>
      <c r="F338" s="259"/>
    </row>
    <row r="339" s="242" customFormat="1" spans="1:6">
      <c r="A339" s="258"/>
      <c r="B339" s="250"/>
      <c r="C339" s="251"/>
      <c r="D339" s="77"/>
      <c r="E339" s="77"/>
      <c r="F339" s="259"/>
    </row>
    <row r="340" s="242" customFormat="1" spans="1:6">
      <c r="A340" s="258"/>
      <c r="B340" s="250"/>
      <c r="C340" s="251"/>
      <c r="D340" s="77"/>
      <c r="E340" s="77"/>
      <c r="F340" s="259"/>
    </row>
    <row r="341" s="242" customFormat="1" spans="1:6">
      <c r="A341" s="258"/>
      <c r="B341" s="250"/>
      <c r="C341" s="251"/>
      <c r="D341" s="77"/>
      <c r="E341" s="77"/>
      <c r="F341" s="259"/>
    </row>
    <row r="342" s="242" customFormat="1" spans="1:6">
      <c r="A342" s="258"/>
      <c r="B342" s="250"/>
      <c r="C342" s="251"/>
      <c r="D342" s="77"/>
      <c r="E342" s="77"/>
      <c r="F342" s="259"/>
    </row>
    <row r="343" s="242" customFormat="1" spans="1:6">
      <c r="A343" s="258"/>
      <c r="B343" s="250"/>
      <c r="C343" s="251"/>
      <c r="D343" s="77"/>
      <c r="E343" s="77"/>
      <c r="F343" s="259"/>
    </row>
    <row r="344" s="242" customFormat="1" spans="1:6">
      <c r="A344" s="258"/>
      <c r="B344" s="250"/>
      <c r="C344" s="251"/>
      <c r="D344" s="77"/>
      <c r="E344" s="77"/>
      <c r="F344" s="259"/>
    </row>
    <row r="345" s="242" customFormat="1" spans="1:6">
      <c r="A345" s="258"/>
      <c r="B345" s="250"/>
      <c r="C345" s="251"/>
      <c r="D345" s="77"/>
      <c r="E345" s="77"/>
      <c r="F345" s="259"/>
    </row>
    <row r="346" s="242" customFormat="1" spans="1:6">
      <c r="A346" s="258"/>
      <c r="B346" s="250"/>
      <c r="C346" s="251"/>
      <c r="D346" s="77"/>
      <c r="E346" s="77"/>
      <c r="F346" s="259"/>
    </row>
    <row r="347" s="242" customFormat="1" spans="1:6">
      <c r="A347" s="258"/>
      <c r="B347" s="250"/>
      <c r="C347" s="251"/>
      <c r="D347" s="77"/>
      <c r="E347" s="77"/>
      <c r="F347" s="259"/>
    </row>
    <row r="348" s="242" customFormat="1" spans="1:6">
      <c r="A348" s="258"/>
      <c r="B348" s="250"/>
      <c r="C348" s="251"/>
      <c r="D348" s="77"/>
      <c r="E348" s="77"/>
      <c r="F348" s="259"/>
    </row>
    <row r="349" s="242" customFormat="1" spans="1:6">
      <c r="A349" s="258"/>
      <c r="B349" s="250"/>
      <c r="C349" s="251"/>
      <c r="D349" s="77"/>
      <c r="E349" s="77"/>
      <c r="F349" s="259"/>
    </row>
    <row r="350" s="242" customFormat="1" spans="1:6">
      <c r="A350" s="258"/>
      <c r="B350" s="250"/>
      <c r="C350" s="251"/>
      <c r="D350" s="77"/>
      <c r="E350" s="77"/>
      <c r="F350" s="259"/>
    </row>
    <row r="351" s="242" customFormat="1" spans="1:6">
      <c r="A351" s="258"/>
      <c r="B351" s="250"/>
      <c r="C351" s="251"/>
      <c r="D351" s="77"/>
      <c r="E351" s="77"/>
      <c r="F351" s="259"/>
    </row>
    <row r="352" s="242" customFormat="1" spans="1:6">
      <c r="A352" s="258"/>
      <c r="B352" s="250"/>
      <c r="C352" s="251"/>
      <c r="D352" s="77"/>
      <c r="E352" s="77"/>
      <c r="F352" s="259"/>
    </row>
    <row r="353" s="242" customFormat="1" spans="1:6">
      <c r="A353" s="258"/>
      <c r="B353" s="250"/>
      <c r="C353" s="251"/>
      <c r="D353" s="77"/>
      <c r="E353" s="77"/>
      <c r="F353" s="259"/>
    </row>
    <row r="354" s="242" customFormat="1" spans="1:6">
      <c r="A354" s="258"/>
      <c r="B354" s="250"/>
      <c r="C354" s="251"/>
      <c r="D354" s="77"/>
      <c r="E354" s="77"/>
      <c r="F354" s="259"/>
    </row>
    <row r="355" s="242" customFormat="1" spans="1:6">
      <c r="A355" s="258"/>
      <c r="B355" s="250"/>
      <c r="C355" s="251"/>
      <c r="D355" s="77"/>
      <c r="E355" s="77"/>
      <c r="F355" s="259"/>
    </row>
    <row r="356" s="242" customFormat="1" spans="1:6">
      <c r="A356" s="258"/>
      <c r="B356" s="250"/>
      <c r="C356" s="251"/>
      <c r="D356" s="77"/>
      <c r="E356" s="77"/>
      <c r="F356" s="259"/>
    </row>
    <row r="357" s="242" customFormat="1" spans="1:6">
      <c r="A357" s="258"/>
      <c r="B357" s="250"/>
      <c r="C357" s="251"/>
      <c r="D357" s="77"/>
      <c r="E357" s="77"/>
      <c r="F357" s="259"/>
    </row>
    <row r="358" s="242" customFormat="1" spans="1:6">
      <c r="A358" s="258"/>
      <c r="B358" s="250"/>
      <c r="C358" s="251"/>
      <c r="D358" s="77"/>
      <c r="E358" s="77"/>
      <c r="F358" s="259"/>
    </row>
    <row r="359" s="242" customFormat="1" spans="1:6">
      <c r="A359" s="258"/>
      <c r="B359" s="250"/>
      <c r="C359" s="251"/>
      <c r="D359" s="77"/>
      <c r="E359" s="77"/>
      <c r="F359" s="259"/>
    </row>
    <row r="360" s="242" customFormat="1" spans="1:6">
      <c r="A360" s="258"/>
      <c r="B360" s="250"/>
      <c r="C360" s="251"/>
      <c r="D360" s="77"/>
      <c r="E360" s="77"/>
      <c r="F360" s="259"/>
    </row>
    <row r="361" s="242" customFormat="1" spans="1:6">
      <c r="A361" s="258"/>
      <c r="B361" s="250"/>
      <c r="C361" s="251"/>
      <c r="D361" s="77"/>
      <c r="E361" s="77"/>
      <c r="F361" s="259"/>
    </row>
    <row r="362" s="242" customFormat="1" spans="1:6">
      <c r="A362" s="258"/>
      <c r="B362" s="250"/>
      <c r="C362" s="251"/>
      <c r="D362" s="77"/>
      <c r="E362" s="77"/>
      <c r="F362" s="259"/>
    </row>
    <row r="363" s="242" customFormat="1" spans="1:6">
      <c r="A363" s="258"/>
      <c r="B363" s="250"/>
      <c r="C363" s="251"/>
      <c r="D363" s="77"/>
      <c r="E363" s="77"/>
      <c r="F363" s="259"/>
    </row>
    <row r="364" s="242" customFormat="1" spans="1:6">
      <c r="A364" s="258"/>
      <c r="B364" s="250"/>
      <c r="C364" s="251"/>
      <c r="D364" s="77"/>
      <c r="E364" s="77"/>
      <c r="F364" s="259"/>
    </row>
    <row r="365" s="242" customFormat="1" spans="1:6">
      <c r="A365" s="258"/>
      <c r="B365" s="250"/>
      <c r="C365" s="251"/>
      <c r="D365" s="77"/>
      <c r="E365" s="77"/>
      <c r="F365" s="259"/>
    </row>
    <row r="366" s="242" customFormat="1" spans="1:6">
      <c r="A366" s="258"/>
      <c r="B366" s="250"/>
      <c r="C366" s="251"/>
      <c r="D366" s="77"/>
      <c r="E366" s="77"/>
      <c r="F366" s="259"/>
    </row>
    <row r="367" s="242" customFormat="1" spans="1:6">
      <c r="A367" s="258"/>
      <c r="B367" s="250"/>
      <c r="C367" s="251"/>
      <c r="D367" s="77"/>
      <c r="E367" s="77"/>
      <c r="F367" s="259"/>
    </row>
    <row r="368" s="242" customFormat="1" spans="1:6">
      <c r="A368" s="258"/>
      <c r="B368" s="250"/>
      <c r="C368" s="251"/>
      <c r="D368" s="77"/>
      <c r="E368" s="77"/>
      <c r="F368" s="259"/>
    </row>
    <row r="369" s="242" customFormat="1" spans="1:6">
      <c r="A369" s="258"/>
      <c r="B369" s="250"/>
      <c r="C369" s="251"/>
      <c r="D369" s="77"/>
      <c r="E369" s="77"/>
      <c r="F369" s="259"/>
    </row>
    <row r="370" s="242" customFormat="1" spans="1:6">
      <c r="A370" s="258"/>
      <c r="B370" s="250"/>
      <c r="C370" s="251"/>
      <c r="D370" s="77"/>
      <c r="E370" s="77"/>
      <c r="F370" s="259"/>
    </row>
    <row r="371" s="242" customFormat="1" spans="1:6">
      <c r="A371" s="258"/>
      <c r="B371" s="250"/>
      <c r="C371" s="251"/>
      <c r="D371" s="77"/>
      <c r="E371" s="77"/>
      <c r="F371" s="259"/>
    </row>
    <row r="372" s="242" customFormat="1" spans="1:6">
      <c r="A372" s="258"/>
      <c r="B372" s="250"/>
      <c r="C372" s="251"/>
      <c r="D372" s="77"/>
      <c r="E372" s="77"/>
      <c r="F372" s="259"/>
    </row>
    <row r="373" s="242" customFormat="1" spans="1:6">
      <c r="A373" s="258"/>
      <c r="B373" s="250"/>
      <c r="C373" s="251"/>
      <c r="D373" s="77"/>
      <c r="E373" s="77"/>
      <c r="F373" s="259"/>
    </row>
    <row r="374" s="242" customFormat="1" spans="1:6">
      <c r="A374" s="258"/>
      <c r="B374" s="250"/>
      <c r="C374" s="251"/>
      <c r="D374" s="77"/>
      <c r="E374" s="77"/>
      <c r="F374" s="259"/>
    </row>
    <row r="375" s="242" customFormat="1" spans="1:6">
      <c r="A375" s="258"/>
      <c r="B375" s="250"/>
      <c r="C375" s="251"/>
      <c r="D375" s="77"/>
      <c r="E375" s="77"/>
      <c r="F375" s="259"/>
    </row>
    <row r="376" s="242" customFormat="1" spans="1:6">
      <c r="A376" s="258"/>
      <c r="B376" s="250"/>
      <c r="C376" s="251"/>
      <c r="D376" s="77"/>
      <c r="E376" s="77"/>
      <c r="F376" s="259"/>
    </row>
    <row r="377" s="242" customFormat="1" spans="1:6">
      <c r="A377" s="258"/>
      <c r="B377" s="250"/>
      <c r="C377" s="251"/>
      <c r="D377" s="77"/>
      <c r="E377" s="77"/>
      <c r="F377" s="259"/>
    </row>
    <row r="378" s="242" customFormat="1" spans="1:6">
      <c r="A378" s="258"/>
      <c r="B378" s="250"/>
      <c r="C378" s="251"/>
      <c r="D378" s="77"/>
      <c r="E378" s="77"/>
      <c r="F378" s="259"/>
    </row>
    <row r="379" s="242" customFormat="1" spans="1:6">
      <c r="A379" s="258"/>
      <c r="B379" s="250"/>
      <c r="C379" s="251"/>
      <c r="D379" s="77"/>
      <c r="E379" s="77"/>
      <c r="F379" s="259"/>
    </row>
    <row r="380" s="242" customFormat="1" spans="1:6">
      <c r="A380" s="258"/>
      <c r="B380" s="250"/>
      <c r="C380" s="251"/>
      <c r="D380" s="77"/>
      <c r="E380" s="77"/>
      <c r="F380" s="259"/>
    </row>
    <row r="381" s="242" customFormat="1" spans="1:6">
      <c r="A381" s="258"/>
      <c r="B381" s="250"/>
      <c r="C381" s="251"/>
      <c r="D381" s="77"/>
      <c r="E381" s="77"/>
      <c r="F381" s="259"/>
    </row>
    <row r="382" s="242" customFormat="1" spans="1:6">
      <c r="A382" s="258"/>
      <c r="B382" s="250"/>
      <c r="C382" s="251"/>
      <c r="D382" s="77"/>
      <c r="E382" s="77"/>
      <c r="F382" s="259"/>
    </row>
    <row r="383" s="242" customFormat="1" spans="1:6">
      <c r="A383" s="258"/>
      <c r="B383" s="250"/>
      <c r="C383" s="251"/>
      <c r="D383" s="77"/>
      <c r="E383" s="77"/>
      <c r="F383" s="259"/>
    </row>
    <row r="384" s="242" customFormat="1" spans="1:6">
      <c r="A384" s="258"/>
      <c r="B384" s="250"/>
      <c r="C384" s="251"/>
      <c r="D384" s="77"/>
      <c r="E384" s="77"/>
      <c r="F384" s="259"/>
    </row>
    <row r="385" s="242" customFormat="1" spans="1:6">
      <c r="A385" s="258"/>
      <c r="B385" s="250"/>
      <c r="C385" s="251"/>
      <c r="D385" s="77"/>
      <c r="E385" s="77"/>
      <c r="F385" s="259"/>
    </row>
    <row r="386" s="242" customFormat="1" spans="1:6">
      <c r="A386" s="258"/>
      <c r="B386" s="250"/>
      <c r="C386" s="251"/>
      <c r="D386" s="77"/>
      <c r="E386" s="77"/>
      <c r="F386" s="259"/>
    </row>
    <row r="387" s="242" customFormat="1" spans="1:6">
      <c r="A387" s="258"/>
      <c r="B387" s="250"/>
      <c r="C387" s="251"/>
      <c r="D387" s="77"/>
      <c r="E387" s="77"/>
      <c r="F387" s="259"/>
    </row>
    <row r="388" s="242" customFormat="1" spans="1:6">
      <c r="A388" s="258"/>
      <c r="B388" s="250"/>
      <c r="C388" s="251"/>
      <c r="D388" s="77"/>
      <c r="E388" s="77"/>
      <c r="F388" s="259"/>
    </row>
    <row r="389" s="242" customFormat="1" spans="1:6">
      <c r="A389" s="258"/>
      <c r="B389" s="250"/>
      <c r="C389" s="251"/>
      <c r="D389" s="77"/>
      <c r="E389" s="77"/>
      <c r="F389" s="259"/>
    </row>
    <row r="390" s="242" customFormat="1" spans="1:6">
      <c r="A390" s="258"/>
      <c r="B390" s="250"/>
      <c r="C390" s="251"/>
      <c r="D390" s="77"/>
      <c r="E390" s="77"/>
      <c r="F390" s="259"/>
    </row>
    <row r="391" s="242" customFormat="1" spans="1:6">
      <c r="A391" s="258"/>
      <c r="B391" s="250"/>
      <c r="C391" s="251"/>
      <c r="D391" s="77"/>
      <c r="E391" s="77"/>
      <c r="F391" s="259"/>
    </row>
    <row r="392" s="242" customFormat="1" spans="1:6">
      <c r="A392" s="258"/>
      <c r="B392" s="250"/>
      <c r="C392" s="251"/>
      <c r="D392" s="77"/>
      <c r="E392" s="77"/>
      <c r="F392" s="259"/>
    </row>
    <row r="393" s="242" customFormat="1" spans="1:6">
      <c r="A393" s="243"/>
      <c r="B393" s="244"/>
      <c r="C393" s="251"/>
      <c r="F393" s="255">
        <f>SUM(F2:F392)</f>
        <v>2549400</v>
      </c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E9" sqref="E9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78</v>
      </c>
      <c r="C1" s="13" t="s">
        <v>79</v>
      </c>
      <c r="D1" s="13" t="s">
        <v>80</v>
      </c>
      <c r="E1" s="13" t="s">
        <v>81</v>
      </c>
      <c r="F1" s="13" t="s">
        <v>3</v>
      </c>
      <c r="G1" s="13" t="s">
        <v>5</v>
      </c>
    </row>
    <row r="2" ht="136.35" spans="1:7">
      <c r="A2" s="88">
        <v>45963</v>
      </c>
      <c r="B2" s="111">
        <v>10978</v>
      </c>
      <c r="C2" s="65" t="s">
        <v>82</v>
      </c>
      <c r="D2" s="16">
        <v>20</v>
      </c>
      <c r="E2" s="4" t="str">
        <f>_xlfn.DISPIMG("ID_A5FE74A825D841A1A707D466924007E4",1)</f>
        <v>=DISPIMG("ID_A5FE74A825D841A1A707D466924007E4",1)</v>
      </c>
      <c r="F2" s="238">
        <v>12000</v>
      </c>
      <c r="G2" s="238">
        <f>SUM(D2*F2)</f>
        <v>240000</v>
      </c>
    </row>
    <row r="3" ht="106.2" spans="1:7">
      <c r="A3" s="88">
        <v>45968</v>
      </c>
      <c r="B3" s="111">
        <v>13028</v>
      </c>
      <c r="C3" s="65" t="s">
        <v>82</v>
      </c>
      <c r="D3" s="16">
        <v>20</v>
      </c>
      <c r="E3" s="4" t="str">
        <f>_xlfn.DISPIMG("ID_DCC27A17524441BF9FF28F1C2341D6F0",1)</f>
        <v>=DISPIMG("ID_DCC27A17524441BF9FF28F1C2341D6F0",1)</v>
      </c>
      <c r="F3" s="238">
        <v>12000</v>
      </c>
      <c r="G3" s="238">
        <f t="shared" ref="G3:G14" si="0">SUM(D3*F3)</f>
        <v>240000</v>
      </c>
    </row>
    <row r="4" ht="110.45" spans="1:7">
      <c r="A4" s="88">
        <v>45974</v>
      </c>
      <c r="B4" s="111">
        <v>11113</v>
      </c>
      <c r="C4" s="65" t="s">
        <v>82</v>
      </c>
      <c r="D4" s="16">
        <v>15</v>
      </c>
      <c r="E4" s="4" t="str">
        <f>_xlfn.DISPIMG("ID_708C1B68FE6A41F79F95EA481DFC7FBE",1)</f>
        <v>=DISPIMG("ID_708C1B68FE6A41F79F95EA481DFC7FBE",1)</v>
      </c>
      <c r="F4" s="238">
        <v>12000</v>
      </c>
      <c r="G4" s="238">
        <f t="shared" si="0"/>
        <v>180000</v>
      </c>
    </row>
    <row r="5" ht="106" spans="1:7">
      <c r="A5" s="88">
        <v>45976</v>
      </c>
      <c r="B5" s="111">
        <v>12182</v>
      </c>
      <c r="C5" s="65" t="s">
        <v>82</v>
      </c>
      <c r="D5" s="16">
        <v>15</v>
      </c>
      <c r="E5" s="4" t="str">
        <f>_xlfn.DISPIMG("ID_FF4EDAF0496745549DA0775F49105744",1)</f>
        <v>=DISPIMG("ID_FF4EDAF0496745549DA0775F49105744",1)</v>
      </c>
      <c r="F5" s="238">
        <v>12000</v>
      </c>
      <c r="G5" s="238">
        <f t="shared" si="0"/>
        <v>180000</v>
      </c>
    </row>
    <row r="6" ht="112.95" spans="1:7">
      <c r="A6" s="88">
        <v>45980</v>
      </c>
      <c r="B6" s="111">
        <v>11206</v>
      </c>
      <c r="C6" s="65" t="s">
        <v>82</v>
      </c>
      <c r="D6" s="16">
        <v>20</v>
      </c>
      <c r="E6" s="4" t="str">
        <f>_xlfn.DISPIMG("ID_6E8529C52A784594BAA9E1BF93B8E327",1)</f>
        <v>=DISPIMG("ID_6E8529C52A784594BAA9E1BF93B8E327",1)</v>
      </c>
      <c r="F6" s="238">
        <v>12000</v>
      </c>
      <c r="G6" s="238">
        <f t="shared" si="0"/>
        <v>240000</v>
      </c>
    </row>
    <row r="7" ht="113.5" spans="1:7">
      <c r="A7" s="88">
        <v>45982</v>
      </c>
      <c r="B7" s="111">
        <v>11259</v>
      </c>
      <c r="C7" s="65" t="s">
        <v>82</v>
      </c>
      <c r="D7" s="16">
        <v>20</v>
      </c>
      <c r="E7" s="4" t="str">
        <f>_xlfn.DISPIMG("ID_7EFB61EEFBC545DF86AD5DE3B7C10BDB",1)</f>
        <v>=DISPIMG("ID_7EFB61EEFBC545DF86AD5DE3B7C10BDB",1)</v>
      </c>
      <c r="F7" s="238">
        <v>12000</v>
      </c>
      <c r="G7" s="238">
        <f t="shared" si="0"/>
        <v>240000</v>
      </c>
    </row>
    <row r="8" ht="110.25" spans="1:7">
      <c r="A8" s="88">
        <v>45985</v>
      </c>
      <c r="B8" s="111">
        <v>13204</v>
      </c>
      <c r="C8" s="65" t="s">
        <v>82</v>
      </c>
      <c r="D8" s="16">
        <v>20</v>
      </c>
      <c r="E8" s="4" t="str">
        <f>_xlfn.DISPIMG("ID_1BF4211BA80548EAB766FBF09D3C3697",1)</f>
        <v>=DISPIMG("ID_1BF4211BA80548EAB766FBF09D3C3697",1)</v>
      </c>
      <c r="F8" s="238">
        <v>12000</v>
      </c>
      <c r="G8" s="238">
        <f t="shared" si="0"/>
        <v>240000</v>
      </c>
    </row>
    <row r="9" ht="140" customHeight="1" spans="1:7">
      <c r="A9" s="88"/>
      <c r="B9" s="111"/>
      <c r="C9" s="65"/>
      <c r="D9" s="16"/>
      <c r="E9" s="4"/>
      <c r="F9" s="238"/>
      <c r="G9" s="238">
        <f t="shared" si="0"/>
        <v>0</v>
      </c>
    </row>
    <row r="10" ht="140" customHeight="1" spans="1:7">
      <c r="A10" s="88"/>
      <c r="B10" s="111"/>
      <c r="C10" s="65"/>
      <c r="D10" s="16"/>
      <c r="E10" s="4"/>
      <c r="F10" s="238"/>
      <c r="G10" s="238">
        <f t="shared" si="0"/>
        <v>0</v>
      </c>
    </row>
    <row r="11" ht="140" customHeight="1" spans="1:7">
      <c r="A11" s="88"/>
      <c r="B11" s="239"/>
      <c r="C11" s="65"/>
      <c r="D11" s="16"/>
      <c r="E11" s="4"/>
      <c r="F11" s="238"/>
      <c r="G11" s="238">
        <f t="shared" si="0"/>
        <v>0</v>
      </c>
    </row>
    <row r="12" ht="140" customHeight="1" spans="1:7">
      <c r="A12" s="20"/>
      <c r="B12" s="239"/>
      <c r="C12" s="65"/>
      <c r="D12" s="16"/>
      <c r="E12" s="4"/>
      <c r="F12" s="238"/>
      <c r="G12" s="238">
        <f t="shared" si="0"/>
        <v>0</v>
      </c>
    </row>
    <row r="13" ht="140" customHeight="1" spans="1:7">
      <c r="A13" s="20"/>
      <c r="B13" s="239"/>
      <c r="C13" s="65"/>
      <c r="D13" s="16"/>
      <c r="E13" s="4"/>
      <c r="F13" s="238"/>
      <c r="G13" s="238">
        <f t="shared" si="0"/>
        <v>0</v>
      </c>
    </row>
    <row r="14" ht="140" customHeight="1" spans="1:7">
      <c r="A14" s="88"/>
      <c r="B14" s="111"/>
      <c r="C14" s="65"/>
      <c r="D14" s="16"/>
      <c r="E14" s="4"/>
      <c r="F14" s="238"/>
      <c r="G14" s="238">
        <f t="shared" si="0"/>
        <v>0</v>
      </c>
    </row>
    <row r="15" ht="23.25" spans="1:7">
      <c r="A15" s="240"/>
      <c r="B15" s="240"/>
      <c r="C15" s="240"/>
      <c r="D15" s="240"/>
      <c r="E15" s="241">
        <f>SUM(G2:G14)</f>
        <v>1560000</v>
      </c>
      <c r="F15" s="241"/>
      <c r="G15" s="241"/>
    </row>
  </sheetData>
  <mergeCells count="2">
    <mergeCell ref="A15:C15"/>
    <mergeCell ref="E15:G1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70" zoomScaleNormal="70" workbookViewId="0">
      <pane ySplit="1" topLeftCell="A10" activePane="bottomLeft" state="frozen"/>
      <selection/>
      <selection pane="bottomLeft" activeCell="H12" sqref="H1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78</v>
      </c>
      <c r="C1" s="13" t="s">
        <v>79</v>
      </c>
      <c r="D1" s="13" t="s">
        <v>83</v>
      </c>
      <c r="E1" s="13" t="s">
        <v>81</v>
      </c>
      <c r="F1" s="13" t="s">
        <v>84</v>
      </c>
      <c r="G1" s="13" t="s">
        <v>4</v>
      </c>
      <c r="H1" s="13" t="s">
        <v>5</v>
      </c>
    </row>
    <row r="2" ht="192" customHeight="1" spans="1:8">
      <c r="A2" s="228">
        <v>45961</v>
      </c>
      <c r="B2" s="228" t="s">
        <v>85</v>
      </c>
      <c r="C2" s="15" t="s">
        <v>86</v>
      </c>
      <c r="D2" s="16">
        <v>3</v>
      </c>
      <c r="E2" s="45"/>
      <c r="F2" s="18">
        <v>425000</v>
      </c>
      <c r="G2" s="37">
        <f t="shared" ref="G2:G8" si="0">D2*F2</f>
        <v>1275000</v>
      </c>
      <c r="H2" s="37">
        <f>SUM(D2*F2)</f>
        <v>1275000</v>
      </c>
    </row>
    <row r="3" ht="60" customHeight="1" spans="1:8">
      <c r="A3" s="228">
        <v>45972</v>
      </c>
      <c r="B3" s="228" t="s">
        <v>87</v>
      </c>
      <c r="C3" s="15" t="s">
        <v>88</v>
      </c>
      <c r="D3" s="16">
        <v>2</v>
      </c>
      <c r="E3" s="45" t="str">
        <f>_xlfn.DISPIMG("ID_433387BFBAA7435A86FF49DEBFCBF0B7",1)</f>
        <v>=DISPIMG("ID_433387BFBAA7435A86FF49DEBFCBF0B7",1)</v>
      </c>
      <c r="F3" s="18">
        <v>500000</v>
      </c>
      <c r="G3" s="18">
        <f t="shared" si="0"/>
        <v>1000000</v>
      </c>
      <c r="H3" s="37">
        <f>SUM(G3:G5)</f>
        <v>3950000</v>
      </c>
    </row>
    <row r="4" ht="60" customHeight="1" spans="1:8">
      <c r="A4" s="228"/>
      <c r="B4" s="228"/>
      <c r="C4" s="15" t="s">
        <v>89</v>
      </c>
      <c r="D4" s="16">
        <v>2</v>
      </c>
      <c r="E4" s="45"/>
      <c r="F4" s="18">
        <v>775000</v>
      </c>
      <c r="G4" s="18">
        <f t="shared" si="0"/>
        <v>1550000</v>
      </c>
      <c r="H4" s="37"/>
    </row>
    <row r="5" ht="60" customHeight="1" spans="1:8">
      <c r="A5" s="228"/>
      <c r="B5" s="228"/>
      <c r="C5" s="15" t="s">
        <v>90</v>
      </c>
      <c r="D5" s="16">
        <v>2</v>
      </c>
      <c r="E5" s="45"/>
      <c r="F5" s="18">
        <v>700000</v>
      </c>
      <c r="G5" s="18">
        <f t="shared" si="0"/>
        <v>1400000</v>
      </c>
      <c r="H5" s="37"/>
    </row>
    <row r="6" ht="151.95" spans="1:8">
      <c r="A6" s="229">
        <v>45985</v>
      </c>
      <c r="B6" s="229" t="s">
        <v>91</v>
      </c>
      <c r="C6" s="230" t="s">
        <v>92</v>
      </c>
      <c r="D6" s="16">
        <v>4</v>
      </c>
      <c r="E6" s="218" t="str">
        <f>_xlfn.DISPIMG("ID_6AAFC05B14E4465B929562218ABA63B2",1)</f>
        <v>=DISPIMG("ID_6AAFC05B14E4465B929562218ABA63B2",1)</v>
      </c>
      <c r="F6" s="18">
        <v>450000</v>
      </c>
      <c r="G6" s="37">
        <f t="shared" si="0"/>
        <v>1800000</v>
      </c>
      <c r="H6" s="231">
        <f>SUM(G6:G6)</f>
        <v>1800000</v>
      </c>
    </row>
    <row r="7" ht="177" customHeight="1" spans="1:8">
      <c r="A7" s="228"/>
      <c r="B7" s="228"/>
      <c r="C7" s="230"/>
      <c r="D7" s="16"/>
      <c r="E7" s="45"/>
      <c r="F7" s="18"/>
      <c r="G7" s="37">
        <f t="shared" si="0"/>
        <v>0</v>
      </c>
      <c r="H7" s="37">
        <f>SUM(D7*F7)</f>
        <v>0</v>
      </c>
    </row>
    <row r="8" ht="177" customHeight="1" spans="1:8">
      <c r="A8" s="232"/>
      <c r="B8" s="233"/>
      <c r="C8" s="230"/>
      <c r="D8" s="16"/>
      <c r="E8" s="224"/>
      <c r="F8" s="234"/>
      <c r="G8" s="234">
        <f t="shared" si="0"/>
        <v>0</v>
      </c>
      <c r="H8" s="234">
        <f>SUM(G8)</f>
        <v>0</v>
      </c>
    </row>
    <row r="9" ht="177" customHeight="1" spans="1:8">
      <c r="A9" s="232"/>
      <c r="B9" s="233"/>
      <c r="C9" s="230"/>
      <c r="D9" s="16"/>
      <c r="E9" s="17"/>
      <c r="F9" s="18"/>
      <c r="G9" s="18"/>
      <c r="H9" s="18"/>
    </row>
    <row r="10" ht="177" customHeight="1" spans="1:8">
      <c r="A10" s="232"/>
      <c r="B10" s="233"/>
      <c r="C10" s="230"/>
      <c r="D10" s="16"/>
      <c r="E10" s="17"/>
      <c r="F10" s="18"/>
      <c r="G10" s="18"/>
      <c r="H10" s="18"/>
    </row>
    <row r="11" ht="177" customHeight="1" spans="1:8">
      <c r="A11" s="232"/>
      <c r="B11" s="235"/>
      <c r="C11" s="230"/>
      <c r="D11" s="16"/>
      <c r="E11" s="236"/>
      <c r="F11" s="18"/>
      <c r="G11" s="18"/>
      <c r="H11" s="18"/>
    </row>
    <row r="12" ht="34" customHeight="1" spans="1:8">
      <c r="A12" s="19"/>
      <c r="B12" s="237"/>
      <c r="C12" s="20"/>
      <c r="D12" s="20"/>
      <c r="E12" s="5"/>
      <c r="F12" s="5"/>
      <c r="G12" s="5"/>
      <c r="H12" s="5">
        <f>SUM(H2:H11)</f>
        <v>7025000</v>
      </c>
    </row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12:C12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zoomScale="55" zoomScaleNormal="55" topLeftCell="B1" workbookViewId="0">
      <pane ySplit="1" topLeftCell="A14" activePane="bottomLeft" state="frozen"/>
      <selection/>
      <selection pane="bottomLeft" activeCell="F15" sqref="F15"/>
    </sheetView>
  </sheetViews>
  <sheetFormatPr defaultColWidth="9.14285714285714" defaultRowHeight="15"/>
  <cols>
    <col min="1" max="1" width="20.5142857142857" style="189" customWidth="1"/>
    <col min="2" max="2" width="36.5714285714286" style="189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88" customWidth="1"/>
    <col min="9" max="9" width="24.9238095238095" customWidth="1"/>
    <col min="10" max="10" width="64.6761904761905" customWidth="1"/>
    <col min="11" max="11" width="12.8571428571429"/>
  </cols>
  <sheetData>
    <row r="1" s="187" customFormat="1" ht="34" customHeight="1" spans="1:10">
      <c r="A1" s="190" t="s">
        <v>0</v>
      </c>
      <c r="B1" s="190" t="s">
        <v>78</v>
      </c>
      <c r="C1" s="190" t="s">
        <v>79</v>
      </c>
      <c r="D1" s="190" t="s">
        <v>83</v>
      </c>
      <c r="E1" s="190" t="s">
        <v>3</v>
      </c>
      <c r="F1" s="190" t="s">
        <v>93</v>
      </c>
      <c r="G1" s="190" t="s">
        <v>84</v>
      </c>
      <c r="H1" s="190" t="s">
        <v>45</v>
      </c>
      <c r="I1" s="190" t="s">
        <v>5</v>
      </c>
      <c r="J1" s="190" t="s">
        <v>94</v>
      </c>
    </row>
    <row r="2" ht="175" customHeight="1" spans="1:10">
      <c r="A2" s="191">
        <v>45962</v>
      </c>
      <c r="B2" s="192" t="s">
        <v>95</v>
      </c>
      <c r="C2" s="182" t="s">
        <v>96</v>
      </c>
      <c r="D2" s="193">
        <v>4</v>
      </c>
      <c r="E2" s="194">
        <v>370000</v>
      </c>
      <c r="F2" s="194">
        <f t="shared" ref="F2:F12" si="0">E2*10%</f>
        <v>37000</v>
      </c>
      <c r="G2" s="195">
        <f t="shared" ref="G2:G14" si="1">E2-F2</f>
        <v>333000</v>
      </c>
      <c r="H2" s="195">
        <f t="shared" ref="H2:H8" si="2">D2*G2</f>
        <v>1332000</v>
      </c>
      <c r="I2" s="203">
        <f>SUM(H2:H3)</f>
        <v>2376000</v>
      </c>
      <c r="J2" s="45"/>
    </row>
    <row r="3" ht="156" customHeight="1" spans="1:10">
      <c r="A3" s="196"/>
      <c r="B3" s="197"/>
      <c r="C3" s="182" t="s">
        <v>97</v>
      </c>
      <c r="D3" s="193">
        <v>4</v>
      </c>
      <c r="E3" s="194">
        <v>290000</v>
      </c>
      <c r="F3" s="194">
        <f t="shared" si="0"/>
        <v>29000</v>
      </c>
      <c r="G3" s="195">
        <f t="shared" si="1"/>
        <v>261000</v>
      </c>
      <c r="H3" s="195">
        <f t="shared" si="2"/>
        <v>1044000</v>
      </c>
      <c r="I3" s="216"/>
      <c r="J3" s="45"/>
    </row>
    <row r="4" ht="350" customHeight="1" spans="1:10">
      <c r="A4" s="198">
        <v>45962</v>
      </c>
      <c r="B4" s="199" t="s">
        <v>98</v>
      </c>
      <c r="C4" s="200" t="s">
        <v>99</v>
      </c>
      <c r="D4" s="201">
        <v>3</v>
      </c>
      <c r="E4" s="202">
        <v>246000</v>
      </c>
      <c r="F4" s="203"/>
      <c r="G4" s="202">
        <f t="shared" si="1"/>
        <v>246000</v>
      </c>
      <c r="H4" s="204">
        <f t="shared" si="2"/>
        <v>738000</v>
      </c>
      <c r="I4" s="194">
        <f>SUM(H4)</f>
        <v>738000</v>
      </c>
      <c r="J4" s="17"/>
    </row>
    <row r="5" ht="350" customHeight="1" spans="1:10">
      <c r="A5" s="205">
        <v>45968</v>
      </c>
      <c r="B5" s="206" t="s">
        <v>100</v>
      </c>
      <c r="C5" s="182" t="s">
        <v>101</v>
      </c>
      <c r="D5" s="193">
        <v>1</v>
      </c>
      <c r="E5" s="194">
        <v>295000</v>
      </c>
      <c r="F5" s="194">
        <f t="shared" si="0"/>
        <v>29500</v>
      </c>
      <c r="G5" s="194">
        <f t="shared" si="1"/>
        <v>265500</v>
      </c>
      <c r="H5" s="195">
        <f t="shared" si="2"/>
        <v>265500</v>
      </c>
      <c r="I5" s="194">
        <f>SUM(H5)</f>
        <v>265500</v>
      </c>
      <c r="J5" s="17" t="str">
        <f>_xlfn.DISPIMG("ID_31E0F84576DD46F399967DDE4CE85F35",1)</f>
        <v>=DISPIMG("ID_31E0F84576DD46F399967DDE4CE85F35",1)</v>
      </c>
    </row>
    <row r="6" ht="350" customHeight="1" spans="1:10">
      <c r="A6" s="205">
        <v>45969</v>
      </c>
      <c r="B6" s="206" t="s">
        <v>100</v>
      </c>
      <c r="C6" s="182" t="s">
        <v>102</v>
      </c>
      <c r="D6" s="193">
        <v>2</v>
      </c>
      <c r="E6" s="194">
        <v>385000</v>
      </c>
      <c r="F6" s="194">
        <f t="shared" si="0"/>
        <v>38500</v>
      </c>
      <c r="G6" s="194">
        <f t="shared" si="1"/>
        <v>346500</v>
      </c>
      <c r="H6" s="195">
        <f t="shared" si="2"/>
        <v>693000</v>
      </c>
      <c r="I6" s="194">
        <f>SUM(H6)</f>
        <v>693000</v>
      </c>
      <c r="J6" s="17" t="str">
        <f>_xlfn.DISPIMG("ID_4940E8EF2D0E474B9DB0D6EC2FF95E37",1)</f>
        <v>=DISPIMG("ID_4940E8EF2D0E474B9DB0D6EC2FF95E37",1)</v>
      </c>
    </row>
    <row r="7" ht="139.5" spans="1:10">
      <c r="A7" s="191">
        <v>45974</v>
      </c>
      <c r="B7" s="192" t="s">
        <v>103</v>
      </c>
      <c r="C7" s="182" t="s">
        <v>101</v>
      </c>
      <c r="D7" s="193">
        <v>3</v>
      </c>
      <c r="E7" s="194">
        <v>295000</v>
      </c>
      <c r="F7" s="194">
        <f t="shared" si="0"/>
        <v>29500</v>
      </c>
      <c r="G7" s="194">
        <f t="shared" si="1"/>
        <v>265500</v>
      </c>
      <c r="H7" s="195">
        <f t="shared" si="2"/>
        <v>796500</v>
      </c>
      <c r="I7" s="217">
        <f>SUM(H7:H9)</f>
        <v>2272500</v>
      </c>
      <c r="J7" s="218" t="str">
        <f>_xlfn.DISPIMG("ID_2D9AD456139947E09489ABFCD17751C9",1)</f>
        <v>=DISPIMG("ID_2D9AD456139947E09489ABFCD17751C9",1)</v>
      </c>
    </row>
    <row r="8" ht="139.5" spans="1:10">
      <c r="A8" s="198"/>
      <c r="B8" s="199"/>
      <c r="C8" s="182" t="s">
        <v>97</v>
      </c>
      <c r="D8" s="193">
        <v>3</v>
      </c>
      <c r="E8" s="194">
        <v>290000</v>
      </c>
      <c r="F8" s="194">
        <f t="shared" si="0"/>
        <v>29000</v>
      </c>
      <c r="G8" s="194">
        <f t="shared" si="1"/>
        <v>261000</v>
      </c>
      <c r="H8" s="195">
        <f t="shared" si="2"/>
        <v>783000</v>
      </c>
      <c r="I8" s="219"/>
      <c r="J8" s="220"/>
    </row>
    <row r="9" ht="139.5" spans="1:10">
      <c r="A9" s="196"/>
      <c r="B9" s="197"/>
      <c r="C9" s="182" t="s">
        <v>104</v>
      </c>
      <c r="D9" s="193">
        <v>2</v>
      </c>
      <c r="E9" s="194">
        <v>385000</v>
      </c>
      <c r="F9" s="194">
        <f t="shared" si="0"/>
        <v>38500</v>
      </c>
      <c r="G9" s="194">
        <f t="shared" si="1"/>
        <v>346500</v>
      </c>
      <c r="H9" s="207">
        <f t="shared" ref="H9:H14" si="3">SUM(D9*G9)</f>
        <v>693000</v>
      </c>
      <c r="I9" s="221"/>
      <c r="J9" s="222"/>
    </row>
    <row r="10" ht="409.5" spans="1:10">
      <c r="A10" s="206">
        <v>45976</v>
      </c>
      <c r="B10" s="208" t="s">
        <v>105</v>
      </c>
      <c r="C10" s="209" t="s">
        <v>101</v>
      </c>
      <c r="D10" s="193">
        <v>3</v>
      </c>
      <c r="E10" s="194">
        <v>295000</v>
      </c>
      <c r="F10" s="194">
        <f t="shared" si="0"/>
        <v>29500</v>
      </c>
      <c r="G10" s="194">
        <f t="shared" si="1"/>
        <v>265500</v>
      </c>
      <c r="H10" s="207">
        <f t="shared" si="3"/>
        <v>796500</v>
      </c>
      <c r="I10" s="223">
        <f>SUM(H10)</f>
        <v>796500</v>
      </c>
      <c r="J10" s="224" t="str">
        <f>_xlfn.DISPIMG("ID_869D394E29154BD1B48D73885895E2B8",1)</f>
        <v>=DISPIMG("ID_869D394E29154BD1B48D73885895E2B8",1)</v>
      </c>
    </row>
    <row r="11" ht="409.5" spans="1:10">
      <c r="A11" s="206">
        <v>45978</v>
      </c>
      <c r="B11" s="208" t="s">
        <v>106</v>
      </c>
      <c r="C11" s="209" t="s">
        <v>102</v>
      </c>
      <c r="D11" s="193">
        <v>2</v>
      </c>
      <c r="E11" s="194">
        <v>385000</v>
      </c>
      <c r="F11" s="194">
        <f t="shared" si="0"/>
        <v>38500</v>
      </c>
      <c r="G11" s="194">
        <f t="shared" si="1"/>
        <v>346500</v>
      </c>
      <c r="H11" s="207">
        <f t="shared" si="3"/>
        <v>693000</v>
      </c>
      <c r="I11" s="223">
        <f>SUM(H11)</f>
        <v>693000</v>
      </c>
      <c r="J11" s="17" t="str">
        <f>_xlfn.DISPIMG("ID_B0A7C0C8D26149268F93014B9939858E",1)</f>
        <v>=DISPIMG("ID_B0A7C0C8D26149268F93014B9939858E",1)</v>
      </c>
    </row>
    <row r="12" ht="409.5" spans="1:10">
      <c r="A12" s="210">
        <v>45983</v>
      </c>
      <c r="B12" s="193" t="s">
        <v>107</v>
      </c>
      <c r="C12" s="193" t="s">
        <v>101</v>
      </c>
      <c r="D12" s="193">
        <v>4</v>
      </c>
      <c r="E12" s="211">
        <v>295000</v>
      </c>
      <c r="F12" s="211">
        <f t="shared" si="0"/>
        <v>29500</v>
      </c>
      <c r="G12" s="211">
        <f t="shared" si="1"/>
        <v>265500</v>
      </c>
      <c r="H12" s="211">
        <f t="shared" si="3"/>
        <v>1062000</v>
      </c>
      <c r="I12" s="211">
        <f>SUM(H12)</f>
        <v>1062000</v>
      </c>
      <c r="J12" s="225" t="str">
        <f>_xlfn.DISPIMG("ID_36EBB5C6DD034EF6927BCA56C1A8FDD4",1)</f>
        <v>=DISPIMG("ID_36EBB5C6DD034EF6927BCA56C1A8FDD4",1)</v>
      </c>
    </row>
    <row r="13" ht="409.5" spans="1:10">
      <c r="A13" s="210">
        <v>45983</v>
      </c>
      <c r="B13" s="193" t="s">
        <v>108</v>
      </c>
      <c r="C13" s="193" t="s">
        <v>109</v>
      </c>
      <c r="D13" s="193">
        <v>4</v>
      </c>
      <c r="E13" s="211">
        <v>334000</v>
      </c>
      <c r="F13" s="211"/>
      <c r="G13" s="211">
        <f t="shared" si="1"/>
        <v>334000</v>
      </c>
      <c r="H13" s="211">
        <f t="shared" si="3"/>
        <v>1336000</v>
      </c>
      <c r="I13" s="226">
        <f>SUM(H13)</f>
        <v>1336000</v>
      </c>
      <c r="J13" s="225" t="str">
        <f>_xlfn.DISPIMG("ID_EF726D5A73D64275B5429A239895787E",1)</f>
        <v>=DISPIMG("ID_EF726D5A73D64275B5429A239895787E",1)</v>
      </c>
    </row>
    <row r="14" s="188" customFormat="1" ht="409.5" spans="1:10">
      <c r="A14" s="210">
        <v>45985</v>
      </c>
      <c r="B14" s="193" t="s">
        <v>110</v>
      </c>
      <c r="C14" s="193" t="s">
        <v>111</v>
      </c>
      <c r="D14" s="193">
        <v>3</v>
      </c>
      <c r="E14" s="211">
        <v>270000</v>
      </c>
      <c r="F14" s="211">
        <f>E14*10%</f>
        <v>27000</v>
      </c>
      <c r="G14" s="211">
        <f t="shared" si="1"/>
        <v>243000</v>
      </c>
      <c r="H14" s="211">
        <f t="shared" si="3"/>
        <v>729000</v>
      </c>
      <c r="I14" s="226">
        <f>SUM(H14)</f>
        <v>729000</v>
      </c>
      <c r="J14" s="225" t="str">
        <f>_xlfn.DISPIMG("ID_84AC018CC767493FAE64AA9DE740FA08",1)</f>
        <v>=DISPIMG("ID_84AC018CC767493FAE64AA9DE740FA08",1)</v>
      </c>
    </row>
    <row r="15" ht="50" customHeight="1" spans="1:10">
      <c r="A15" s="212" t="s">
        <v>5</v>
      </c>
      <c r="B15" s="212"/>
      <c r="C15" s="212"/>
      <c r="D15" s="212"/>
      <c r="E15" s="212"/>
      <c r="F15" s="213">
        <f>SUM(I2:I14)</f>
        <v>10961500</v>
      </c>
      <c r="G15" s="214"/>
      <c r="H15" s="215"/>
      <c r="I15" s="215"/>
      <c r="J15" s="227"/>
    </row>
  </sheetData>
  <mergeCells count="9">
    <mergeCell ref="A15:E15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79" t="s">
        <v>0</v>
      </c>
      <c r="B1" s="179" t="s">
        <v>78</v>
      </c>
      <c r="C1" s="179" t="s">
        <v>79</v>
      </c>
      <c r="D1" s="179" t="s">
        <v>83</v>
      </c>
      <c r="E1" s="179" t="s">
        <v>81</v>
      </c>
      <c r="F1" s="179" t="s">
        <v>3</v>
      </c>
      <c r="G1" s="179" t="s">
        <v>5</v>
      </c>
    </row>
    <row r="2" ht="338" customHeight="1" spans="1:7">
      <c r="A2" s="180"/>
      <c r="B2" s="181"/>
      <c r="C2" s="182"/>
      <c r="D2" s="182"/>
      <c r="E2" s="17"/>
      <c r="F2" s="183"/>
      <c r="G2" s="183"/>
    </row>
    <row r="3" ht="35" customHeight="1" spans="1:7">
      <c r="A3" s="184" t="s">
        <v>5</v>
      </c>
      <c r="B3" s="184"/>
      <c r="C3" s="185"/>
      <c r="D3" s="184"/>
      <c r="E3" s="28"/>
      <c r="F3" s="29"/>
      <c r="G3" s="186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N7" sqref="N7"/>
    </sheetView>
  </sheetViews>
  <sheetFormatPr defaultColWidth="9.14285714285714" defaultRowHeight="21" outlineLevelCol="7"/>
  <cols>
    <col min="1" max="1" width="17" style="131" customWidth="1"/>
    <col min="2" max="2" width="18" style="132" customWidth="1"/>
    <col min="3" max="3" width="24.2857142857143" style="132" customWidth="1"/>
    <col min="4" max="4" width="12.7238095238095" style="132" customWidth="1"/>
    <col min="5" max="5" width="45.2" style="132" customWidth="1"/>
    <col min="6" max="7" width="29.0666666666667" style="132" customWidth="1"/>
    <col min="8" max="8" width="23.1142857142857" style="132" customWidth="1"/>
    <col min="9" max="16384" width="9.14285714285714" style="132"/>
  </cols>
  <sheetData>
    <row r="1" ht="34" customHeight="1" spans="1:8">
      <c r="A1" s="133" t="s">
        <v>0</v>
      </c>
      <c r="B1" s="134" t="s">
        <v>78</v>
      </c>
      <c r="C1" s="134" t="s">
        <v>79</v>
      </c>
      <c r="D1" s="134" t="s">
        <v>83</v>
      </c>
      <c r="E1" s="134" t="s">
        <v>81</v>
      </c>
      <c r="F1" s="134" t="s">
        <v>3</v>
      </c>
      <c r="G1" s="134" t="s">
        <v>45</v>
      </c>
      <c r="H1" s="135" t="s">
        <v>5</v>
      </c>
    </row>
    <row r="2" ht="64" customHeight="1" spans="1:8">
      <c r="A2" s="136">
        <v>45966</v>
      </c>
      <c r="B2" s="136" t="s">
        <v>112</v>
      </c>
      <c r="C2" s="137" t="s">
        <v>113</v>
      </c>
      <c r="D2" s="138">
        <v>3</v>
      </c>
      <c r="E2" s="139" t="str">
        <f>_xlfn.DISPIMG("ID_399D7B3B6ABA405FA80A293D71DD58B2",1)</f>
        <v>=DISPIMG("ID_399D7B3B6ABA405FA80A293D71DD58B2",1)</v>
      </c>
      <c r="F2" s="140">
        <v>100000</v>
      </c>
      <c r="G2" s="141">
        <f>D2*F2</f>
        <v>300000</v>
      </c>
      <c r="H2" s="142">
        <f>SUM(G2:G6)</f>
        <v>1500000</v>
      </c>
    </row>
    <row r="3" ht="64" customHeight="1" spans="1:8">
      <c r="A3" s="143"/>
      <c r="B3" s="143"/>
      <c r="C3" s="137" t="s">
        <v>114</v>
      </c>
      <c r="D3" s="138">
        <v>4</v>
      </c>
      <c r="E3" s="139"/>
      <c r="F3" s="140">
        <v>100000</v>
      </c>
      <c r="G3" s="141">
        <f>D3*F3</f>
        <v>400000</v>
      </c>
      <c r="H3" s="144"/>
    </row>
    <row r="4" ht="64" customHeight="1" spans="1:8">
      <c r="A4" s="143"/>
      <c r="B4" s="143"/>
      <c r="C4" s="137" t="s">
        <v>115</v>
      </c>
      <c r="D4" s="138">
        <v>3</v>
      </c>
      <c r="E4" s="139"/>
      <c r="F4" s="140">
        <v>100000</v>
      </c>
      <c r="G4" s="141">
        <f>D4*F4</f>
        <v>300000</v>
      </c>
      <c r="H4" s="144"/>
    </row>
    <row r="5" ht="64" customHeight="1" spans="1:8">
      <c r="A5" s="143"/>
      <c r="B5" s="143"/>
      <c r="C5" s="137" t="s">
        <v>116</v>
      </c>
      <c r="D5" s="138">
        <v>3</v>
      </c>
      <c r="E5" s="139"/>
      <c r="F5" s="140">
        <v>100000</v>
      </c>
      <c r="G5" s="141">
        <f>D5*F5</f>
        <v>300000</v>
      </c>
      <c r="H5" s="144"/>
    </row>
    <row r="6" ht="64" customHeight="1" spans="1:8">
      <c r="A6" s="143"/>
      <c r="B6" s="143"/>
      <c r="C6" s="145" t="s">
        <v>117</v>
      </c>
      <c r="D6" s="138">
        <v>2</v>
      </c>
      <c r="E6" s="139"/>
      <c r="F6" s="140">
        <v>100000</v>
      </c>
      <c r="G6" s="141">
        <f>D6*F6</f>
        <v>200000</v>
      </c>
      <c r="H6" s="146"/>
    </row>
    <row r="7" ht="35" customHeight="1" spans="1:8">
      <c r="A7" s="147" t="s">
        <v>4</v>
      </c>
      <c r="B7" s="147"/>
      <c r="C7" s="147"/>
      <c r="D7" s="138">
        <f>SUM(D2:D6)</f>
        <v>15</v>
      </c>
      <c r="E7" s="148"/>
      <c r="F7" s="149" t="s">
        <v>118</v>
      </c>
      <c r="G7" s="149"/>
      <c r="H7" s="149">
        <f>H2*11%</f>
        <v>165000</v>
      </c>
    </row>
    <row r="8" ht="35" customHeight="1" spans="1:8">
      <c r="A8" s="147" t="s">
        <v>5</v>
      </c>
      <c r="B8" s="147"/>
      <c r="C8" s="147"/>
      <c r="D8" s="138"/>
      <c r="E8" s="150">
        <f>SUM(G2:G7)</f>
        <v>1500000</v>
      </c>
      <c r="F8" s="151"/>
      <c r="G8" s="151"/>
      <c r="H8" s="152"/>
    </row>
    <row r="9" ht="64" customHeight="1" spans="1:8">
      <c r="A9" s="143"/>
      <c r="B9" s="143"/>
      <c r="C9" s="153"/>
      <c r="D9" s="138"/>
      <c r="E9" s="139"/>
      <c r="F9" s="140"/>
      <c r="G9" s="140"/>
      <c r="H9" s="154"/>
    </row>
    <row r="10" ht="64" customHeight="1" spans="1:8">
      <c r="A10" s="143"/>
      <c r="B10" s="143"/>
      <c r="C10" s="155"/>
      <c r="D10" s="138"/>
      <c r="E10" s="139"/>
      <c r="F10" s="140"/>
      <c r="G10" s="140"/>
      <c r="H10" s="154"/>
    </row>
    <row r="11" ht="64" customHeight="1" spans="1:8">
      <c r="A11" s="143"/>
      <c r="B11" s="143"/>
      <c r="C11" s="155"/>
      <c r="D11" s="138"/>
      <c r="E11" s="139"/>
      <c r="F11" s="140"/>
      <c r="G11" s="140"/>
      <c r="H11" s="154"/>
    </row>
    <row r="12" ht="64" customHeight="1" spans="1:8">
      <c r="A12" s="143"/>
      <c r="B12" s="143"/>
      <c r="C12" s="155"/>
      <c r="D12" s="138"/>
      <c r="E12" s="139"/>
      <c r="F12" s="140"/>
      <c r="G12" s="140"/>
      <c r="H12" s="154"/>
    </row>
    <row r="13" ht="64" customHeight="1" spans="1:8">
      <c r="A13" s="143"/>
      <c r="B13" s="143"/>
      <c r="C13" s="156"/>
      <c r="D13" s="157"/>
      <c r="E13" s="139"/>
      <c r="F13" s="140"/>
      <c r="G13" s="140"/>
      <c r="H13" s="154"/>
    </row>
    <row r="14" ht="35" customHeight="1" spans="1:8">
      <c r="A14" s="158" t="s">
        <v>4</v>
      </c>
      <c r="B14" s="159"/>
      <c r="C14" s="160"/>
      <c r="D14" s="161"/>
      <c r="E14" s="139"/>
      <c r="F14" s="140"/>
      <c r="G14" s="149"/>
      <c r="H14" s="154"/>
    </row>
    <row r="15" ht="35" customHeight="1" spans="1:8">
      <c r="A15" s="158" t="s">
        <v>5</v>
      </c>
      <c r="B15" s="159"/>
      <c r="C15" s="160"/>
      <c r="D15" s="162"/>
      <c r="E15" s="150"/>
      <c r="F15" s="163"/>
      <c r="G15" s="163"/>
      <c r="H15" s="152"/>
    </row>
    <row r="16" ht="160" customHeight="1" spans="1:8">
      <c r="A16" s="164"/>
      <c r="B16" s="164"/>
      <c r="C16" s="137"/>
      <c r="D16" s="157"/>
      <c r="E16" s="139"/>
      <c r="F16" s="140"/>
      <c r="G16" s="140"/>
      <c r="H16" s="154"/>
    </row>
    <row r="17" ht="160" customHeight="1" spans="1:8">
      <c r="A17" s="164"/>
      <c r="B17" s="164"/>
      <c r="C17" s="137"/>
      <c r="D17" s="157"/>
      <c r="E17" s="139"/>
      <c r="F17" s="140"/>
      <c r="G17" s="140"/>
      <c r="H17" s="154"/>
    </row>
    <row r="18" ht="35" customHeight="1" spans="1:8">
      <c r="A18" s="158" t="s">
        <v>4</v>
      </c>
      <c r="B18" s="159"/>
      <c r="C18" s="160"/>
      <c r="D18" s="161"/>
      <c r="E18" s="165"/>
      <c r="F18" s="140"/>
      <c r="G18" s="149"/>
      <c r="H18" s="154"/>
    </row>
    <row r="19" ht="35" customHeight="1" spans="1:8">
      <c r="A19" s="158" t="s">
        <v>5</v>
      </c>
      <c r="B19" s="159"/>
      <c r="C19" s="160"/>
      <c r="D19" s="166"/>
      <c r="E19" s="150"/>
      <c r="F19" s="163"/>
      <c r="G19" s="163"/>
      <c r="H19" s="152"/>
    </row>
    <row r="20" ht="321" customHeight="1" spans="1:8">
      <c r="A20" s="167"/>
      <c r="B20" s="162"/>
      <c r="C20" s="137"/>
      <c r="D20" s="157"/>
      <c r="E20" s="165"/>
      <c r="F20" s="168"/>
      <c r="G20" s="168"/>
      <c r="H20" s="154"/>
    </row>
    <row r="21" ht="34" customHeight="1" spans="1:8">
      <c r="A21" s="158" t="s">
        <v>4</v>
      </c>
      <c r="B21" s="159"/>
      <c r="C21" s="160"/>
      <c r="D21" s="157"/>
      <c r="E21" s="169"/>
      <c r="F21" s="140"/>
      <c r="G21" s="149"/>
      <c r="H21" s="154"/>
    </row>
    <row r="22" ht="34" customHeight="1" spans="1:8">
      <c r="A22" s="158" t="s">
        <v>5</v>
      </c>
      <c r="B22" s="159"/>
      <c r="C22" s="160"/>
      <c r="D22" s="170"/>
      <c r="E22" s="150"/>
      <c r="F22" s="163"/>
      <c r="G22" s="163"/>
      <c r="H22" s="152"/>
    </row>
    <row r="23" ht="34" customHeight="1" spans="1:8">
      <c r="A23" s="171"/>
      <c r="B23" s="172"/>
      <c r="C23" s="173"/>
      <c r="D23" s="173"/>
      <c r="E23" s="174" t="s">
        <v>66</v>
      </c>
      <c r="F23" s="175">
        <f>SUM(E8+E15+E19+E22)</f>
        <v>1500000</v>
      </c>
      <c r="G23" s="176"/>
      <c r="H23" s="177"/>
    </row>
    <row r="24" ht="58" customHeight="1" spans="6:6">
      <c r="F24" s="178"/>
    </row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27">
    <mergeCell ref="A7:C7"/>
    <mergeCell ref="F7:G7"/>
    <mergeCell ref="A8:C8"/>
    <mergeCell ref="E8:H8"/>
    <mergeCell ref="A14:C14"/>
    <mergeCell ref="A15:C15"/>
    <mergeCell ref="E15:H15"/>
    <mergeCell ref="A18:C18"/>
    <mergeCell ref="A19:C19"/>
    <mergeCell ref="E19:H19"/>
    <mergeCell ref="A21:C21"/>
    <mergeCell ref="A22:C22"/>
    <mergeCell ref="E22:H22"/>
    <mergeCell ref="A23:C23"/>
    <mergeCell ref="F23:H23"/>
    <mergeCell ref="A2:A6"/>
    <mergeCell ref="A9:A13"/>
    <mergeCell ref="A16:A17"/>
    <mergeCell ref="B2:B6"/>
    <mergeCell ref="B9:B13"/>
    <mergeCell ref="B16:B17"/>
    <mergeCell ref="E2:E6"/>
    <mergeCell ref="E9:E13"/>
    <mergeCell ref="E16:E17"/>
    <mergeCell ref="G9:G13"/>
    <mergeCell ref="G16:G17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workbookViewId="0">
      <pane ySplit="1" topLeftCell="A3" activePane="bottomLeft" state="frozen"/>
      <selection/>
      <selection pane="bottomLeft" activeCell="E5" sqref="E5:G5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0" t="s">
        <v>0</v>
      </c>
      <c r="B1" s="31" t="s">
        <v>78</v>
      </c>
      <c r="C1" s="31" t="s">
        <v>79</v>
      </c>
      <c r="D1" s="30" t="s">
        <v>80</v>
      </c>
      <c r="E1" s="31" t="s">
        <v>81</v>
      </c>
      <c r="F1" s="31" t="s">
        <v>3</v>
      </c>
      <c r="G1" s="31" t="s">
        <v>5</v>
      </c>
    </row>
    <row r="2" ht="156.5" spans="1:7">
      <c r="A2" s="21">
        <v>45986</v>
      </c>
      <c r="B2" s="111" t="s">
        <v>119</v>
      </c>
      <c r="C2" s="34" t="s">
        <v>120</v>
      </c>
      <c r="D2" s="111">
        <v>2</v>
      </c>
      <c r="E2" s="17" t="str">
        <f>_xlfn.DISPIMG("ID_3CCD231198434C568CDB1F675CF49DB5",1)</f>
        <v>=DISPIMG("ID_3CCD231198434C568CDB1F675CF49DB5",1)</v>
      </c>
      <c r="F2" s="7">
        <v>620000</v>
      </c>
      <c r="G2" s="7">
        <f>F2*D2</f>
        <v>1240000</v>
      </c>
    </row>
    <row r="3" ht="156.5" spans="1:7">
      <c r="A3" s="21">
        <v>45988</v>
      </c>
      <c r="B3" s="88" t="s">
        <v>121</v>
      </c>
      <c r="C3" s="34" t="s">
        <v>122</v>
      </c>
      <c r="D3" s="111">
        <v>2</v>
      </c>
      <c r="E3" s="17" t="str">
        <f>_xlfn.DISPIMG("ID_B0DBB56B9F08495F86F327AA16FD7F6E",1)</f>
        <v>=DISPIMG("ID_B0DBB56B9F08495F86F327AA16FD7F6E",1)</v>
      </c>
      <c r="F3" s="7">
        <v>435000</v>
      </c>
      <c r="G3" s="7">
        <f>F3*D3</f>
        <v>870000</v>
      </c>
    </row>
    <row r="4" ht="168" customHeight="1" spans="1:7">
      <c r="A4" s="21"/>
      <c r="B4" s="88"/>
      <c r="C4" s="34"/>
      <c r="D4" s="111"/>
      <c r="E4" s="17"/>
      <c r="F4" s="7"/>
      <c r="G4" s="7"/>
    </row>
    <row r="5" ht="22" customHeight="1" spans="1:7">
      <c r="A5" s="82" t="s">
        <v>66</v>
      </c>
      <c r="B5" s="83"/>
      <c r="C5" s="83"/>
      <c r="D5" s="128"/>
      <c r="E5" s="108">
        <f>SUM(G2:G4)</f>
        <v>2110000</v>
      </c>
      <c r="F5" s="129"/>
      <c r="G5" s="130"/>
    </row>
  </sheetData>
  <mergeCells count="2">
    <mergeCell ref="A5:D5"/>
    <mergeCell ref="E5:G5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11" activePane="bottomLeft" state="frozen"/>
      <selection/>
      <selection pane="bottomLeft" activeCell="G18" sqref="G18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0" t="s">
        <v>0</v>
      </c>
      <c r="B1" s="31" t="s">
        <v>78</v>
      </c>
      <c r="C1" s="31" t="s">
        <v>79</v>
      </c>
      <c r="D1" s="31" t="s">
        <v>80</v>
      </c>
      <c r="E1" s="31" t="s">
        <v>81</v>
      </c>
      <c r="F1" s="31" t="s">
        <v>3</v>
      </c>
      <c r="G1" s="31" t="s">
        <v>5</v>
      </c>
    </row>
    <row r="2" ht="168" customHeight="1" spans="1:7">
      <c r="A2" s="21">
        <v>45961</v>
      </c>
      <c r="B2" s="111">
        <v>36222</v>
      </c>
      <c r="C2" s="34" t="s">
        <v>123</v>
      </c>
      <c r="D2" s="23">
        <v>4</v>
      </c>
      <c r="E2" s="17" t="str">
        <f>_xlfn.DISPIMG("ID_F196231DC0504C17953C671349BA9DDD",1)</f>
        <v>=DISPIMG("ID_F196231DC0504C17953C671349BA9DDD",1)</v>
      </c>
      <c r="F2" s="18">
        <v>157658</v>
      </c>
      <c r="G2" s="18">
        <f>SUM(D2*F2)</f>
        <v>630632</v>
      </c>
    </row>
    <row r="3" ht="23.5" customHeight="1" spans="1:7">
      <c r="A3" s="112" t="s">
        <v>4</v>
      </c>
      <c r="B3" s="113"/>
      <c r="C3" s="114"/>
      <c r="D3" s="23"/>
      <c r="E3" s="17"/>
      <c r="F3" s="115" t="s">
        <v>124</v>
      </c>
      <c r="G3" s="37">
        <f>G2*11%</f>
        <v>69369.52</v>
      </c>
    </row>
    <row r="4" ht="23.5" customHeight="1" spans="1:7">
      <c r="A4" s="112" t="s">
        <v>5</v>
      </c>
      <c r="B4" s="113"/>
      <c r="C4" s="114"/>
      <c r="D4" s="34"/>
      <c r="E4" s="125">
        <v>700001</v>
      </c>
      <c r="F4" s="122"/>
      <c r="G4" s="126"/>
    </row>
    <row r="5" ht="150.5" spans="1:7">
      <c r="A5" s="21">
        <v>45983</v>
      </c>
      <c r="B5" s="111">
        <v>37685</v>
      </c>
      <c r="C5" s="34" t="s">
        <v>125</v>
      </c>
      <c r="D5" s="23">
        <v>4</v>
      </c>
      <c r="E5" s="17" t="str">
        <f>_xlfn.DISPIMG("ID_0DF93E3069734C0C84E4D57CEBABEB21",1)</f>
        <v>=DISPIMG("ID_0DF93E3069734C0C84E4D57CEBABEB21",1)</v>
      </c>
      <c r="F5" s="18">
        <v>236487</v>
      </c>
      <c r="G5" s="18">
        <f>D5*F5</f>
        <v>945948</v>
      </c>
    </row>
    <row r="6" ht="23.5" customHeight="1" spans="1:9">
      <c r="A6" s="119" t="s">
        <v>4</v>
      </c>
      <c r="B6" s="120"/>
      <c r="C6" s="121"/>
      <c r="D6" s="122"/>
      <c r="E6" s="7"/>
      <c r="F6" s="123" t="s">
        <v>124</v>
      </c>
      <c r="G6" s="7">
        <f>G5*11%</f>
        <v>104054.28</v>
      </c>
      <c r="I6" s="127"/>
    </row>
    <row r="7" ht="23.5" customHeight="1" spans="1:7">
      <c r="A7" s="119" t="s">
        <v>5</v>
      </c>
      <c r="B7" s="120"/>
      <c r="C7" s="121"/>
      <c r="D7" s="122"/>
      <c r="E7" s="123">
        <f>SUM(G5:G6)</f>
        <v>1050002.28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66</v>
      </c>
      <c r="B14" s="83"/>
      <c r="C14" s="83"/>
      <c r="D14" s="84"/>
      <c r="E14" s="124">
        <f>SUM(E4+E7+E10+E13)</f>
        <v>1750003.28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8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0" t="s">
        <v>0</v>
      </c>
      <c r="B1" s="31" t="s">
        <v>78</v>
      </c>
      <c r="C1" s="31" t="s">
        <v>79</v>
      </c>
      <c r="D1" s="31" t="s">
        <v>80</v>
      </c>
      <c r="E1" s="31" t="s">
        <v>81</v>
      </c>
      <c r="F1" s="31" t="s">
        <v>3</v>
      </c>
      <c r="G1" s="31" t="s">
        <v>5</v>
      </c>
    </row>
    <row r="2" ht="168" customHeight="1" spans="1:7">
      <c r="A2" s="21"/>
      <c r="B2" s="111"/>
      <c r="C2" s="34"/>
      <c r="D2" s="23">
        <v>3</v>
      </c>
      <c r="E2" s="17"/>
      <c r="F2" s="18"/>
      <c r="G2" s="18">
        <f>SUM(D2*F2)</f>
        <v>0</v>
      </c>
    </row>
    <row r="3" ht="23.5" customHeight="1" spans="1:7">
      <c r="A3" s="112" t="s">
        <v>4</v>
      </c>
      <c r="B3" s="113"/>
      <c r="C3" s="114"/>
      <c r="D3" s="23">
        <v>3</v>
      </c>
      <c r="E3" s="17"/>
      <c r="F3" s="115"/>
      <c r="G3" s="37"/>
    </row>
    <row r="4" ht="23.5" customHeight="1" spans="1:7">
      <c r="A4" s="112" t="s">
        <v>5</v>
      </c>
      <c r="B4" s="113"/>
      <c r="C4" s="114"/>
      <c r="D4" s="34"/>
      <c r="E4" s="116">
        <f>SUM(G2:G3)</f>
        <v>0</v>
      </c>
      <c r="F4" s="117"/>
      <c r="G4" s="118"/>
    </row>
    <row r="5" ht="168" customHeight="1" spans="1:7">
      <c r="A5" s="21"/>
      <c r="B5" s="111"/>
      <c r="C5" s="34"/>
      <c r="D5" s="23">
        <v>3</v>
      </c>
      <c r="E5" s="17"/>
      <c r="F5" s="18"/>
      <c r="G5" s="18">
        <f>SUM(D5*F5)</f>
        <v>0</v>
      </c>
    </row>
    <row r="6" ht="23.5" customHeight="1" spans="1:7">
      <c r="A6" s="119" t="s">
        <v>4</v>
      </c>
      <c r="B6" s="120"/>
      <c r="C6" s="121"/>
      <c r="D6" s="122">
        <v>3</v>
      </c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3">
        <f>SUM(G5:G6)</f>
        <v>0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66</v>
      </c>
      <c r="B14" s="83"/>
      <c r="C14" s="83"/>
      <c r="D14" s="84"/>
      <c r="E14" s="124">
        <f>SUM(E4+E7+E10+E13)</f>
        <v>0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1" activePane="bottomLeft" state="frozen"/>
      <selection/>
      <selection pane="bottomLeft" activeCell="E18" sqref="E18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0" t="s">
        <v>0</v>
      </c>
      <c r="B1" s="31" t="s">
        <v>78</v>
      </c>
      <c r="C1" s="31" t="s">
        <v>79</v>
      </c>
      <c r="D1" s="31" t="s">
        <v>80</v>
      </c>
      <c r="E1" s="31" t="s">
        <v>81</v>
      </c>
      <c r="F1" s="31" t="s">
        <v>3</v>
      </c>
      <c r="G1" s="31" t="s">
        <v>5</v>
      </c>
      <c r="H1" s="31" t="s">
        <v>126</v>
      </c>
    </row>
    <row r="2" ht="138.55" spans="1:8">
      <c r="A2" s="21">
        <v>45978</v>
      </c>
      <c r="B2" s="88" t="s">
        <v>127</v>
      </c>
      <c r="C2" s="65" t="s">
        <v>128</v>
      </c>
      <c r="D2" s="17">
        <v>24</v>
      </c>
      <c r="E2" s="17" t="str">
        <f>_xlfn.DISPIMG("ID_85ED321DBE384C98BA6FB71C673D3AC6",1)</f>
        <v>=DISPIMG("ID_85ED321DBE384C98BA6FB71C673D3AC6",1)</v>
      </c>
      <c r="F2" s="18">
        <v>44670</v>
      </c>
      <c r="G2" s="18">
        <f>SUM(D2*F2)</f>
        <v>1072080</v>
      </c>
      <c r="H2" s="17"/>
    </row>
    <row r="3" ht="23.25" spans="1:8">
      <c r="A3" s="94" t="s">
        <v>4</v>
      </c>
      <c r="B3" s="95"/>
      <c r="C3" s="96"/>
      <c r="D3" s="97">
        <f>SUM(D2)</f>
        <v>24</v>
      </c>
      <c r="E3" s="98"/>
      <c r="F3" s="77" t="s">
        <v>124</v>
      </c>
      <c r="G3" s="99">
        <f>G2*11%</f>
        <v>117928.8</v>
      </c>
      <c r="H3" s="100"/>
    </row>
    <row r="4" ht="23.25" spans="1:8">
      <c r="A4" s="25" t="s">
        <v>5</v>
      </c>
      <c r="B4" s="27"/>
      <c r="C4" s="26"/>
      <c r="D4" s="101"/>
      <c r="E4" s="102">
        <f>SUM(G2:G3)</f>
        <v>1190008.8</v>
      </c>
      <c r="F4" s="102"/>
      <c r="G4" s="102"/>
      <c r="H4" s="102"/>
    </row>
    <row r="5" ht="168" customHeight="1" spans="1:8">
      <c r="A5" s="49"/>
      <c r="B5" s="103"/>
      <c r="C5" s="103"/>
      <c r="D5" s="104"/>
      <c r="E5" s="105"/>
      <c r="F5" s="18"/>
      <c r="G5" s="18">
        <f>SUM(D5*F5)</f>
        <v>0</v>
      </c>
      <c r="H5" s="106"/>
    </row>
    <row r="6" ht="23.25" spans="1:8">
      <c r="A6" s="94" t="s">
        <v>4</v>
      </c>
      <c r="B6" s="95"/>
      <c r="C6" s="96"/>
      <c r="D6" s="101">
        <f>SUM(D5)</f>
        <v>0</v>
      </c>
      <c r="E6" s="76"/>
      <c r="F6" s="77" t="s">
        <v>124</v>
      </c>
      <c r="G6" s="99">
        <f>G5*11%</f>
        <v>0</v>
      </c>
      <c r="H6" s="100"/>
    </row>
    <row r="7" ht="23.25" spans="1:8">
      <c r="A7" s="25" t="s">
        <v>5</v>
      </c>
      <c r="B7" s="27"/>
      <c r="C7" s="26"/>
      <c r="D7" s="101"/>
      <c r="E7" s="76">
        <f>SUM(G5:G6)</f>
        <v>0</v>
      </c>
      <c r="F7" s="76"/>
      <c r="G7" s="76"/>
      <c r="H7" s="76"/>
    </row>
    <row r="8" ht="168" customHeight="1" spans="1:8">
      <c r="A8" s="49"/>
      <c r="B8" s="103"/>
      <c r="C8" s="103"/>
      <c r="D8" s="104"/>
      <c r="E8" s="105"/>
      <c r="F8" s="18"/>
      <c r="G8" s="18">
        <f>SUM(D8*F8)</f>
        <v>0</v>
      </c>
      <c r="H8" s="106"/>
    </row>
    <row r="9" ht="23.25" spans="1:8">
      <c r="A9" s="94" t="s">
        <v>4</v>
      </c>
      <c r="B9" s="95"/>
      <c r="C9" s="96"/>
      <c r="D9" s="101"/>
      <c r="E9" s="76"/>
      <c r="F9" s="77" t="s">
        <v>124</v>
      </c>
      <c r="G9" s="99">
        <f>G8*11%</f>
        <v>0</v>
      </c>
      <c r="H9" s="100"/>
    </row>
    <row r="10" ht="23.25" spans="1:8">
      <c r="A10" s="25" t="s">
        <v>5</v>
      </c>
      <c r="B10" s="27"/>
      <c r="C10" s="26"/>
      <c r="D10" s="101"/>
      <c r="E10" s="76">
        <f>SUM(G8:G9)</f>
        <v>0</v>
      </c>
      <c r="F10" s="76"/>
      <c r="G10" s="76"/>
      <c r="H10" s="76"/>
    </row>
    <row r="11" ht="168" customHeight="1" spans="1:8">
      <c r="A11" s="107"/>
      <c r="B11" s="103"/>
      <c r="C11" s="103"/>
      <c r="D11" s="104"/>
      <c r="E11" s="105"/>
      <c r="F11" s="18"/>
      <c r="G11" s="18">
        <f>SUM(D11*F11)</f>
        <v>0</v>
      </c>
      <c r="H11" s="106"/>
    </row>
    <row r="12" ht="23.25" spans="1:8">
      <c r="A12" s="94" t="s">
        <v>4</v>
      </c>
      <c r="B12" s="95"/>
      <c r="C12" s="96"/>
      <c r="D12" s="101"/>
      <c r="E12" s="76"/>
      <c r="F12" s="77" t="s">
        <v>124</v>
      </c>
      <c r="G12" s="99">
        <f>G11*11%</f>
        <v>0</v>
      </c>
      <c r="H12" s="100"/>
    </row>
    <row r="13" ht="23.25" spans="1:8">
      <c r="A13" s="25" t="s">
        <v>5</v>
      </c>
      <c r="B13" s="27"/>
      <c r="C13" s="26"/>
      <c r="D13" s="101"/>
      <c r="E13" s="76">
        <f>SUM(G11:G12)</f>
        <v>0</v>
      </c>
      <c r="F13" s="76"/>
      <c r="G13" s="76"/>
      <c r="H13" s="76"/>
    </row>
    <row r="14" ht="168" customHeight="1" spans="1:8">
      <c r="A14" s="107"/>
      <c r="B14" s="103"/>
      <c r="C14" s="103"/>
      <c r="D14" s="104"/>
      <c r="E14" s="105"/>
      <c r="F14" s="18"/>
      <c r="G14" s="18"/>
      <c r="H14" s="106"/>
    </row>
    <row r="15" ht="23.25" spans="1:8">
      <c r="A15" s="94" t="s">
        <v>4</v>
      </c>
      <c r="B15" s="95"/>
      <c r="C15" s="96"/>
      <c r="D15" s="101"/>
      <c r="E15" s="76"/>
      <c r="F15" s="77" t="s">
        <v>124</v>
      </c>
      <c r="G15" s="99">
        <f>G14*11%</f>
        <v>0</v>
      </c>
      <c r="H15" s="100"/>
    </row>
    <row r="16" ht="23.25" spans="1:8">
      <c r="A16" s="25" t="s">
        <v>5</v>
      </c>
      <c r="B16" s="27"/>
      <c r="C16" s="26"/>
      <c r="D16" s="101"/>
      <c r="E16" s="76">
        <f>SUM(G14:G15)</f>
        <v>0</v>
      </c>
      <c r="F16" s="76"/>
      <c r="G16" s="76"/>
      <c r="H16" s="76"/>
    </row>
    <row r="17" ht="26" customHeight="1" spans="1:8">
      <c r="A17" s="82" t="s">
        <v>66</v>
      </c>
      <c r="B17" s="83"/>
      <c r="C17" s="83"/>
      <c r="D17" s="84"/>
      <c r="E17" s="108">
        <f>E4+E7+E10+E13+E16</f>
        <v>1190008.8</v>
      </c>
      <c r="F17" s="109"/>
      <c r="G17" s="109"/>
      <c r="H17" s="110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G3" sqref="G3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0" t="s">
        <v>0</v>
      </c>
      <c r="B1" s="31" t="s">
        <v>78</v>
      </c>
      <c r="C1" s="31" t="s">
        <v>79</v>
      </c>
      <c r="D1" s="31" t="s">
        <v>83</v>
      </c>
      <c r="E1" s="31" t="s">
        <v>3</v>
      </c>
      <c r="F1" s="31" t="s">
        <v>81</v>
      </c>
      <c r="G1" s="31" t="s">
        <v>5</v>
      </c>
    </row>
    <row r="2" ht="158" customHeight="1" spans="1:7">
      <c r="A2" s="21">
        <v>45971</v>
      </c>
      <c r="B2" s="88" t="s">
        <v>129</v>
      </c>
      <c r="C2" s="7" t="s">
        <v>130</v>
      </c>
      <c r="D2" s="45">
        <v>10</v>
      </c>
      <c r="E2" s="18">
        <v>280000</v>
      </c>
      <c r="F2" s="17" t="str">
        <f>_xlfn.DISPIMG("ID_DFDB4FDF8B6D479DA095D9C09B14E7E5",1)</f>
        <v>=DISPIMG("ID_DFDB4FDF8B6D479DA095D9C09B14E7E5",1)</v>
      </c>
      <c r="G2" s="18">
        <f>SUM(D2*E2)</f>
        <v>2800000</v>
      </c>
    </row>
    <row r="3" ht="155.75" spans="1:7">
      <c r="A3" s="21">
        <v>45985</v>
      </c>
      <c r="B3" s="88" t="s">
        <v>131</v>
      </c>
      <c r="C3" s="7" t="s">
        <v>130</v>
      </c>
      <c r="D3" s="45">
        <v>10</v>
      </c>
      <c r="E3" s="18">
        <v>280000</v>
      </c>
      <c r="F3" s="17" t="str">
        <f>_xlfn.DISPIMG("ID_87303FFD868A4A0F9ADDE3B844D2FA2C",1)</f>
        <v>=DISPIMG("ID_87303FFD868A4A0F9ADDE3B844D2FA2C",1)</v>
      </c>
      <c r="G3" s="18">
        <f>SUM(D3*E3)</f>
        <v>2800000</v>
      </c>
    </row>
    <row r="4" ht="23" customHeight="1" spans="1:7">
      <c r="A4" s="89" t="s">
        <v>132</v>
      </c>
      <c r="B4" s="90"/>
      <c r="C4" s="91"/>
      <c r="D4" s="92"/>
      <c r="E4" s="92"/>
      <c r="F4" s="93">
        <f>SUM(G2:G3)</f>
        <v>5600000</v>
      </c>
      <c r="G4" s="93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5" sqref="E5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0" t="s">
        <v>0</v>
      </c>
      <c r="B1" s="31" t="s">
        <v>78</v>
      </c>
      <c r="C1" s="31" t="s">
        <v>79</v>
      </c>
      <c r="D1" s="31" t="s">
        <v>83</v>
      </c>
      <c r="E1" s="31" t="s">
        <v>81</v>
      </c>
      <c r="F1" s="31" t="s">
        <v>3</v>
      </c>
      <c r="G1" s="31" t="s">
        <v>5</v>
      </c>
    </row>
    <row r="2" ht="168" customHeight="1" spans="1:7">
      <c r="A2" s="72">
        <v>45962</v>
      </c>
      <c r="B2" s="73" t="s">
        <v>133</v>
      </c>
      <c r="C2" s="22" t="s">
        <v>134</v>
      </c>
      <c r="D2" s="23">
        <v>3</v>
      </c>
      <c r="E2" s="17"/>
      <c r="F2" s="74">
        <v>180180</v>
      </c>
      <c r="G2" s="18">
        <f>SUM(D2*F2)</f>
        <v>540540</v>
      </c>
    </row>
    <row r="3" ht="23.25" spans="1:7">
      <c r="A3" s="25" t="s">
        <v>45</v>
      </c>
      <c r="B3" s="27"/>
      <c r="C3" s="26"/>
      <c r="D3" s="75">
        <f>SUM(D2)</f>
        <v>3</v>
      </c>
      <c r="E3" s="76"/>
      <c r="F3" s="76" t="s">
        <v>124</v>
      </c>
      <c r="G3" s="77">
        <f>G2*11%</f>
        <v>59459.4</v>
      </c>
    </row>
    <row r="4" ht="23.25" spans="1:7">
      <c r="A4" s="25" t="s">
        <v>5</v>
      </c>
      <c r="B4" s="27"/>
      <c r="C4" s="27"/>
      <c r="D4" s="27"/>
      <c r="E4" s="78">
        <v>600000</v>
      </c>
      <c r="F4" s="79"/>
      <c r="G4" s="80"/>
    </row>
    <row r="5" ht="168" customHeight="1" spans="1:7">
      <c r="A5" s="72"/>
      <c r="B5" s="73"/>
      <c r="C5" s="22"/>
      <c r="D5" s="23"/>
      <c r="E5" s="17"/>
      <c r="F5" s="74"/>
      <c r="G5" s="18"/>
    </row>
    <row r="6" ht="23.25" spans="1:7">
      <c r="A6" s="25"/>
      <c r="B6" s="27"/>
      <c r="C6" s="26"/>
      <c r="D6" s="81"/>
      <c r="E6" s="76"/>
      <c r="F6" s="76"/>
      <c r="G6" s="77"/>
    </row>
    <row r="7" ht="23.25" spans="1:7">
      <c r="A7" s="25" t="s">
        <v>5</v>
      </c>
      <c r="B7" s="27"/>
      <c r="C7" s="27"/>
      <c r="D7" s="27"/>
      <c r="E7" s="78">
        <f>SUM(G5:G6)</f>
        <v>0</v>
      </c>
      <c r="F7" s="79"/>
      <c r="G7" s="80"/>
    </row>
    <row r="8" ht="26" customHeight="1" spans="1:7">
      <c r="A8" s="82" t="s">
        <v>66</v>
      </c>
      <c r="B8" s="83"/>
      <c r="C8" s="83"/>
      <c r="D8" s="84"/>
      <c r="E8" s="85">
        <f>E4+E7</f>
        <v>600000</v>
      </c>
      <c r="F8" s="86"/>
      <c r="G8" s="87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topLeftCell="A2" workbookViewId="0">
      <selection activeCell="D4" sqref="D4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78</v>
      </c>
      <c r="C1" s="13" t="s">
        <v>79</v>
      </c>
      <c r="D1" s="13" t="s">
        <v>81</v>
      </c>
      <c r="E1" s="13" t="s">
        <v>5</v>
      </c>
      <c r="F1" s="13" t="s">
        <v>126</v>
      </c>
    </row>
    <row r="2" ht="321" customHeight="1" spans="1:6">
      <c r="A2" s="63"/>
      <c r="B2" s="64"/>
      <c r="C2" s="65"/>
      <c r="D2" s="17"/>
      <c r="E2" s="18"/>
      <c r="F2" s="17"/>
    </row>
    <row r="3" ht="34" customHeight="1" spans="1:6">
      <c r="A3" s="66" t="s">
        <v>5</v>
      </c>
      <c r="B3" s="67"/>
      <c r="C3" s="68"/>
      <c r="D3" s="69">
        <f>SUM(E2:E2)</f>
        <v>0</v>
      </c>
      <c r="E3" s="70"/>
      <c r="F3" s="7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A2" sqref="A2:A5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0" t="s">
        <v>0</v>
      </c>
      <c r="B1" s="31" t="s">
        <v>78</v>
      </c>
      <c r="C1" s="31" t="s">
        <v>79</v>
      </c>
      <c r="D1" s="31" t="s">
        <v>83</v>
      </c>
      <c r="E1" s="31" t="s">
        <v>81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36"/>
      <c r="F2" s="37"/>
      <c r="G2" s="37"/>
    </row>
    <row r="3" ht="42" customHeight="1" spans="1:7">
      <c r="A3" s="38"/>
      <c r="B3" s="39"/>
      <c r="C3" s="34"/>
      <c r="D3" s="35"/>
      <c r="E3" s="40"/>
      <c r="F3" s="37"/>
      <c r="G3" s="37"/>
    </row>
    <row r="4" ht="42" customHeight="1" spans="1:7">
      <c r="A4" s="38"/>
      <c r="B4" s="39"/>
      <c r="C4" s="34"/>
      <c r="D4" s="35"/>
      <c r="E4" s="40"/>
      <c r="F4" s="37"/>
      <c r="G4" s="37"/>
    </row>
    <row r="5" ht="42" customHeight="1" spans="1:7">
      <c r="A5" s="38"/>
      <c r="B5" s="39"/>
      <c r="C5" s="41"/>
      <c r="D5" s="35"/>
      <c r="E5" s="42"/>
      <c r="F5" s="37"/>
      <c r="G5" s="37"/>
    </row>
    <row r="6" ht="19" customHeight="1" spans="1:7">
      <c r="A6" s="43"/>
      <c r="B6" s="43"/>
      <c r="C6" s="43"/>
      <c r="D6" s="44"/>
      <c r="E6" s="45"/>
      <c r="F6" s="46"/>
      <c r="G6" s="46"/>
    </row>
    <row r="7" ht="19" customHeight="1" spans="1:7">
      <c r="A7" s="47"/>
      <c r="B7" s="47"/>
      <c r="C7" s="47"/>
      <c r="D7" s="44"/>
      <c r="E7" s="45"/>
      <c r="F7" s="46"/>
      <c r="G7" s="48"/>
    </row>
    <row r="8" ht="84" customHeight="1" spans="1:7">
      <c r="A8" s="49"/>
      <c r="B8" s="50"/>
      <c r="C8" s="41"/>
      <c r="D8" s="35"/>
      <c r="E8" s="40"/>
      <c r="F8" s="37"/>
      <c r="G8" s="51"/>
    </row>
    <row r="9" ht="84" customHeight="1" spans="1:7">
      <c r="A9" s="49"/>
      <c r="B9" s="50"/>
      <c r="C9" s="52"/>
      <c r="D9" s="35"/>
      <c r="E9" s="42"/>
      <c r="F9" s="37"/>
      <c r="G9" s="53"/>
    </row>
    <row r="10" ht="19" customHeight="1" spans="1:7">
      <c r="A10" s="43"/>
      <c r="B10" s="43"/>
      <c r="C10" s="43"/>
      <c r="D10" s="44"/>
      <c r="E10" s="42"/>
      <c r="F10" s="46"/>
      <c r="G10" s="46"/>
    </row>
    <row r="11" ht="19" customHeight="1" spans="1:7">
      <c r="A11" s="47"/>
      <c r="B11" s="47"/>
      <c r="C11" s="47"/>
      <c r="D11" s="27"/>
      <c r="E11" s="54"/>
      <c r="F11" s="55"/>
      <c r="G11" s="56"/>
    </row>
    <row r="12" ht="27" customHeight="1" spans="1:7">
      <c r="A12" s="57" t="s">
        <v>66</v>
      </c>
      <c r="B12" s="58"/>
      <c r="C12" s="58"/>
      <c r="D12" s="59"/>
      <c r="E12" s="60">
        <f>SUM(G7+G11)</f>
        <v>0</v>
      </c>
      <c r="F12" s="61"/>
      <c r="G12" s="62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H2" sqref="D2:H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79</v>
      </c>
      <c r="C1" s="13" t="s">
        <v>83</v>
      </c>
      <c r="D1" s="13" t="s">
        <v>81</v>
      </c>
      <c r="E1" s="13" t="s">
        <v>3</v>
      </c>
      <c r="F1" s="13" t="s">
        <v>5</v>
      </c>
      <c r="G1" s="13" t="s">
        <v>126</v>
      </c>
    </row>
    <row r="2" ht="324.4" spans="1:7">
      <c r="A2" s="21">
        <v>45982</v>
      </c>
      <c r="B2" s="22" t="s">
        <v>135</v>
      </c>
      <c r="C2" s="23">
        <v>6</v>
      </c>
      <c r="D2" s="17" t="str">
        <f>_xlfn.DISPIMG("ID_DAC82FDD10B7481C85D0D7DE92D877FB",1)</f>
        <v>=DISPIMG("ID_DAC82FDD10B7481C85D0D7DE92D877FB",1)</v>
      </c>
      <c r="E2" s="18">
        <v>50000</v>
      </c>
      <c r="F2" s="18">
        <f>C2*E2</f>
        <v>300000</v>
      </c>
      <c r="G2" s="24" t="s">
        <v>136</v>
      </c>
    </row>
    <row r="3" ht="23.25" spans="1:7">
      <c r="A3" s="25" t="s">
        <v>5</v>
      </c>
      <c r="B3" s="26"/>
      <c r="C3" s="27"/>
      <c r="D3" s="28">
        <f>SUM(F2:F2)</f>
        <v>300000</v>
      </c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79</v>
      </c>
      <c r="C1" s="13" t="s">
        <v>83</v>
      </c>
      <c r="D1" s="13" t="s">
        <v>81</v>
      </c>
      <c r="E1" s="13" t="s">
        <v>84</v>
      </c>
      <c r="F1" s="13" t="s">
        <v>5</v>
      </c>
      <c r="G1" s="13" t="s">
        <v>126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/>
      <c r="B3" s="20"/>
      <c r="C3" s="20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F11" sqref="F11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137</v>
      </c>
      <c r="B1" s="2" t="s">
        <v>138</v>
      </c>
      <c r="C1" s="3" t="s">
        <v>5</v>
      </c>
    </row>
    <row r="2" spans="1:3">
      <c r="A2" s="4">
        <v>1</v>
      </c>
      <c r="B2" s="4" t="s">
        <v>139</v>
      </c>
      <c r="C2" s="5">
        <f>'BUK BUNGA (Groceries)'!F378</f>
        <v>13554000</v>
      </c>
    </row>
    <row r="3" spans="1:3">
      <c r="A3" s="4">
        <v>2</v>
      </c>
      <c r="B3" s="4" t="s">
        <v>140</v>
      </c>
      <c r="C3" s="5">
        <f>'WARUNG EKA (Drinks, Etc)'!G149</f>
        <v>11399000</v>
      </c>
    </row>
    <row r="4" spans="1:3">
      <c r="A4" s="4">
        <v>3</v>
      </c>
      <c r="B4" s="4" t="s">
        <v>141</v>
      </c>
      <c r="C4" s="5">
        <f>'DEWATA COCONUT (Coconut)'!E15</f>
        <v>1560000</v>
      </c>
    </row>
    <row r="5" spans="1:3">
      <c r="A5" s="4">
        <v>4</v>
      </c>
      <c r="B5" s="4" t="s">
        <v>142</v>
      </c>
      <c r="C5" s="5">
        <f>'SEDANA JAYA'!F393</f>
        <v>2549400</v>
      </c>
    </row>
    <row r="6" spans="1:3">
      <c r="A6" s="4">
        <v>5</v>
      </c>
      <c r="B6" s="4" t="s">
        <v>143</v>
      </c>
      <c r="C6" s="5">
        <f>'PNB (Alcohol)'!H12</f>
        <v>7025000</v>
      </c>
    </row>
    <row r="7" spans="1:3">
      <c r="A7" s="4">
        <v>6</v>
      </c>
      <c r="B7" s="6" t="s">
        <v>144</v>
      </c>
      <c r="C7" s="5">
        <f>'DSP (Alcohol)'!F15</f>
        <v>10961500</v>
      </c>
    </row>
    <row r="8" customFormat="1" spans="1:3">
      <c r="A8" s="4">
        <v>7</v>
      </c>
      <c r="B8" s="6" t="s">
        <v>145</v>
      </c>
      <c r="C8" s="5">
        <f>'DSP ARYA BIMA (Alcohol)'!E3</f>
        <v>0</v>
      </c>
    </row>
    <row r="9" spans="1:3">
      <c r="A9" s="4">
        <v>8</v>
      </c>
      <c r="B9" s="4" t="s">
        <v>146</v>
      </c>
      <c r="C9" s="5">
        <f>'SELERA OR STIR UP (Syrup)'!F23</f>
        <v>1500000</v>
      </c>
    </row>
    <row r="10" spans="1:3">
      <c r="A10" s="4">
        <v>9</v>
      </c>
      <c r="B10" s="4" t="s">
        <v>147</v>
      </c>
      <c r="C10" s="5">
        <f>'DW BALI (Alcohol)'!E5</f>
        <v>2110000</v>
      </c>
    </row>
    <row r="11" spans="1:3">
      <c r="A11" s="4">
        <v>10</v>
      </c>
      <c r="B11" s="4" t="s">
        <v>148</v>
      </c>
      <c r="C11" s="5">
        <f>'DDB (Alcohol)'!E14</f>
        <v>1750003.28</v>
      </c>
    </row>
    <row r="12" spans="1:3">
      <c r="A12" s="4">
        <v>11</v>
      </c>
      <c r="B12" s="4" t="s">
        <v>149</v>
      </c>
      <c r="C12" s="5">
        <f>'NANO DEWATA (Alcohol)'!E14</f>
        <v>0</v>
      </c>
    </row>
    <row r="13" spans="1:3">
      <c r="A13" s="4">
        <v>12</v>
      </c>
      <c r="B13" s="4" t="s">
        <v>150</v>
      </c>
      <c r="C13" s="5">
        <f>'BALI PERMATA JAYA (Corona Beer)'!E17</f>
        <v>1190008.8</v>
      </c>
    </row>
    <row r="14" spans="1:3">
      <c r="A14" s="4">
        <v>13</v>
      </c>
      <c r="B14" s="4" t="s">
        <v>151</v>
      </c>
      <c r="C14" s="7">
        <f>'BLACK COFFEE ROASTERS (Coffee)'!F4</f>
        <v>5600000</v>
      </c>
    </row>
    <row r="15" spans="1:3">
      <c r="A15" s="4">
        <v>14</v>
      </c>
      <c r="B15" s="4" t="s">
        <v>152</v>
      </c>
      <c r="C15" s="5">
        <f>'PT. PRASIDA LANTUR MAJU (Wine)'!E8</f>
        <v>600000</v>
      </c>
    </row>
    <row r="16" spans="1:3">
      <c r="A16" s="4">
        <v>15</v>
      </c>
      <c r="B16" s="6" t="s">
        <v>153</v>
      </c>
      <c r="C16" s="8">
        <f>'PT LOVINA BEACH BREWERY'!D3</f>
        <v>0</v>
      </c>
    </row>
    <row r="17" spans="1:3">
      <c r="A17" s="4">
        <v>16</v>
      </c>
      <c r="B17" s="4" t="s">
        <v>154</v>
      </c>
      <c r="C17" s="5">
        <f>'CHAI CHITAI (Tea Leaf,etc)'!E12</f>
        <v>0</v>
      </c>
    </row>
    <row r="18" spans="1:3">
      <c r="A18" s="4">
        <v>17</v>
      </c>
      <c r="B18" s="4" t="s">
        <v>155</v>
      </c>
      <c r="C18" s="5">
        <f>'MULIA JAYA (Passion Fruit)'!D3</f>
        <v>300000</v>
      </c>
    </row>
    <row r="19" spans="1:3">
      <c r="A19" s="4">
        <v>18</v>
      </c>
      <c r="B19" s="4" t="s">
        <v>156</v>
      </c>
      <c r="C19" s="5"/>
    </row>
    <row r="20" spans="1:3">
      <c r="A20" s="9" t="s">
        <v>5</v>
      </c>
      <c r="B20" s="9"/>
      <c r="C20" s="10">
        <f>SUM(C2:C13)</f>
        <v>53598912.08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SEDANA JAYA</vt:lpstr>
      <vt:lpstr>DEWATA COCONUT (Coconut)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2025-11-27T10:40:48Z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276FBA240C9D43DD9453B2F1C7B3485C_11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