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3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4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15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16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7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18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19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20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21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23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24.xml" ContentType="application/vnd.openxmlformats-officedocument.drawing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25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26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7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28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29.xml" ContentType="application/vnd.openxmlformats-officedocument.drawing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0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31.xml" ContentType="application/vnd.openxmlformats-officedocument.drawing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drawings/drawing32.xml" ContentType="application/vnd.openxmlformats-officedocument.drawing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Tnhkdds-fs\dds-specify\Section\QE\CQE\SEAGATE\2.Raw Data\0.Format for Data\8.Form graph QIP\2.Weekly\Juniper 1.4.1\Rev.00\"/>
    </mc:Choice>
  </mc:AlternateContent>
  <xr:revisionPtr revIDLastSave="0" documentId="13_ncr:1_{213E7DDE-0E62-4A3D-B165-1413CD0C785A}" xr6:coauthVersionLast="47" xr6:coauthVersionMax="47" xr10:uidLastSave="{00000000-0000-0000-0000-000000000000}"/>
  <bookViews>
    <workbookView xWindow="-120" yWindow="-120" windowWidth="20640" windowHeight="11160" tabRatio="810" firstSheet="1" activeTab="1" xr2:uid="{00000000-000D-0000-FFFF-FFFF00000000}"/>
  </bookViews>
  <sheets>
    <sheet name="Master" sheetId="37" state="hidden" r:id="rId1"/>
    <sheet name="Master " sheetId="131" r:id="rId2"/>
    <sheet name="Gramload" sheetId="38" r:id="rId3"/>
    <sheet name="PSA" sheetId="39" r:id="rId4"/>
    <sheet name="RSA" sheetId="56" r:id="rId5"/>
    <sheet name="LB Twist" sheetId="41" r:id="rId6"/>
    <sheet name="Tip Tab" sheetId="57" r:id="rId7"/>
    <sheet name="Tail Hole X" sheetId="115" r:id="rId8"/>
    <sheet name="Tail Hole Y" sheetId="132" r:id="rId9"/>
    <sheet name="Circle Pad X-1" sheetId="60" r:id="rId10"/>
    <sheet name="Circle Pad X-2" sheetId="61" r:id="rId11"/>
    <sheet name="Circle Pad Y-1" sheetId="62" r:id="rId12"/>
    <sheet name="Circle Pad Y-2" sheetId="63" r:id="rId13"/>
    <sheet name="Cs PZT-L" sheetId="84" r:id="rId14"/>
    <sheet name="Cs PZT-R" sheetId="85" r:id="rId15"/>
    <sheet name="Rs PZT-L" sheetId="86" r:id="rId16"/>
    <sheet name="Rs PZT-R" sheetId="87" r:id="rId17"/>
    <sheet name="Dimple X" sheetId="88" r:id="rId18"/>
    <sheet name="Dimple Y" sheetId="89" r:id="rId19"/>
    <sheet name="PZT-L Location X1_BL" sheetId="95" r:id="rId20"/>
    <sheet name="PZT-R Location X1_BR" sheetId="96" r:id="rId21"/>
    <sheet name="PZT-L Location Y1_BL" sheetId="97" r:id="rId22"/>
    <sheet name="PZT-R Location Y1_BR" sheetId="98" r:id="rId23"/>
    <sheet name="L_Ag height LE" sheetId="99" r:id="rId24"/>
    <sheet name="R_Ag height LE" sheetId="100" r:id="rId25"/>
    <sheet name="Lift tab edge height R1-ID" sheetId="133" r:id="rId26"/>
    <sheet name="Lift tab edge height R2-ID" sheetId="134" r:id="rId27"/>
    <sheet name="Lift tab edge height R3-ID" sheetId="135" r:id="rId28"/>
    <sheet name="Lift tab edge height R1-OD" sheetId="136" r:id="rId29"/>
    <sheet name="Lift tab edge height R2-OD" sheetId="137" r:id="rId30"/>
    <sheet name="Lift tab edge height R3-OD" sheetId="138" r:id="rId31"/>
    <sheet name="Pitch Stiffness" sheetId="109" r:id="rId32"/>
    <sheet name="Roll Stiffness" sheetId="110" r:id="rId33"/>
    <sheet name="T1 Frequency" sheetId="64" r:id="rId34"/>
    <sheet name="T1 Gain" sheetId="65" r:id="rId35"/>
    <sheet name="1st Sway Frequency" sheetId="66" r:id="rId36"/>
    <sheet name="1st Sway Gain" sheetId="116" r:id="rId37"/>
    <sheet name="T1 Notch" sheetId="114" r:id="rId38"/>
    <sheet name="PZT_N T1 Frequency " sheetId="68" r:id="rId39"/>
    <sheet name="PZT_N T1 Gain " sheetId="117" r:id="rId40"/>
    <sheet name="PZT_N_G1T Frequency " sheetId="70" r:id="rId41"/>
    <sheet name="PZT_N_G1T Gain " sheetId="118" r:id="rId42"/>
    <sheet name="PZT_N_G2TA Frequency" sheetId="126" r:id="rId43"/>
    <sheet name="PZT_N_G2TA Gain" sheetId="127" r:id="rId44"/>
    <sheet name="PZT_N_G2TB Frequency" sheetId="139" r:id="rId45"/>
    <sheet name="PZT_N_G2TB Gain " sheetId="140" r:id="rId46"/>
    <sheet name="PZT_N_BT Frequency" sheetId="74" r:id="rId47"/>
    <sheet name="PZT_N_BT Gain" sheetId="120" r:id="rId48"/>
    <sheet name="PZT_N_G3T Frequency " sheetId="129" r:id="rId49"/>
    <sheet name="PZT_N_G3T Gain" sheetId="130" r:id="rId50"/>
    <sheet name="PZT_N_1stSway Frequency" sheetId="76" r:id="rId51"/>
    <sheet name="PZT_N_1stSway Gain" sheetId="121" r:id="rId52"/>
    <sheet name="PZT_N_G4T Frequency" sheetId="72" r:id="rId53"/>
    <sheet name="PZT_N_G4T Gain" sheetId="119" r:id="rId54"/>
    <sheet name="PZT_N_Yaw Frequency" sheetId="78" r:id="rId55"/>
    <sheet name="PZT_N_FX Yaw Gain" sheetId="122" r:id="rId56"/>
    <sheet name="PZT_H_T1 Frequency " sheetId="146" r:id="rId57"/>
    <sheet name="PZT_H_T1 Gain " sheetId="147" r:id="rId58"/>
    <sheet name="PZT_H_G1T Frequency " sheetId="148" r:id="rId59"/>
    <sheet name="PZT_H_G1T Gain " sheetId="149" r:id="rId60"/>
    <sheet name="PZT_H_G2TA Frequency " sheetId="150" r:id="rId61"/>
    <sheet name="PZT_H_G2TA Gain " sheetId="151" r:id="rId62"/>
    <sheet name="PZT_H_G2TB Frequency" sheetId="152" r:id="rId63"/>
    <sheet name="PZT_H_G2TB Gain " sheetId="153" r:id="rId64"/>
    <sheet name="PZT_H_BT Frequency " sheetId="154" r:id="rId65"/>
    <sheet name="PZT_H_BT Gain " sheetId="155" r:id="rId66"/>
    <sheet name="PZT_H_G3T Frequency " sheetId="156" r:id="rId67"/>
    <sheet name="PZT_H_G3T Gain" sheetId="157" r:id="rId68"/>
    <sheet name="PZT_H_1stSway Freq" sheetId="158" r:id="rId69"/>
    <sheet name="PZT_H_1st Sway Gain " sheetId="159" r:id="rId70"/>
    <sheet name="PZT_H_G4T Frequency " sheetId="160" r:id="rId71"/>
    <sheet name="PZT_H_G4T Gain " sheetId="161" r:id="rId72"/>
    <sheet name="PZT_H_Yaw Frequency " sheetId="162" r:id="rId73"/>
    <sheet name="PZT_H_Yaw Gain " sheetId="163" r:id="rId74"/>
    <sheet name="PZT_L_T1 Frequency " sheetId="164" r:id="rId75"/>
    <sheet name="PZT_L_T1 Gain " sheetId="165" r:id="rId76"/>
    <sheet name="PZT_L_G1T Frequency " sheetId="166" r:id="rId77"/>
    <sheet name="PZT_L_G1T Gain " sheetId="167" r:id="rId78"/>
    <sheet name="PZT_L_G2TA Frequency " sheetId="168" r:id="rId79"/>
    <sheet name="PZT_L_G2TA Gain " sheetId="169" r:id="rId80"/>
    <sheet name="PZT_L_G2TB Frequency" sheetId="170" r:id="rId81"/>
    <sheet name="PZT_L_G2TB Gain " sheetId="171" r:id="rId82"/>
    <sheet name="PZT_L_BT Frequency " sheetId="172" r:id="rId83"/>
    <sheet name="PZT_L_BT Gain " sheetId="173" r:id="rId84"/>
    <sheet name="PZT_L_G3T Frequency " sheetId="174" r:id="rId85"/>
    <sheet name="PZT_L_G3T Gain" sheetId="175" r:id="rId86"/>
    <sheet name="PZT_L_1stSway Frequency " sheetId="176" r:id="rId87"/>
    <sheet name="PZT_L_1st Sway Gain " sheetId="177" r:id="rId88"/>
    <sheet name="PZT_L_G4T Frequency " sheetId="178" r:id="rId89"/>
    <sheet name="PZT_L_G4T Gain " sheetId="179" r:id="rId90"/>
    <sheet name="PZT_L_Yaw Frequency " sheetId="180" r:id="rId91"/>
    <sheet name="PZT_L_Yaw Gain " sheetId="181" r:id="rId92"/>
    <sheet name="Stroke" sheetId="80" r:id="rId9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5" i="131" l="1"/>
  <c r="S35" i="131"/>
  <c r="R35" i="131"/>
  <c r="Q35" i="131"/>
  <c r="P35" i="131"/>
  <c r="T34" i="131"/>
  <c r="S34" i="131"/>
  <c r="R34" i="131"/>
  <c r="Q34" i="131"/>
  <c r="P34" i="131"/>
  <c r="O34" i="131"/>
  <c r="O35" i="131"/>
  <c r="O33" i="131"/>
  <c r="G34" i="131"/>
  <c r="P13" i="132"/>
  <c r="P13" i="84"/>
  <c r="G95" i="131"/>
  <c r="F94" i="131"/>
  <c r="G93" i="131"/>
  <c r="F93" i="131"/>
  <c r="F92" i="131"/>
  <c r="G91" i="131"/>
  <c r="F91" i="131"/>
  <c r="F90" i="131"/>
  <c r="G89" i="131"/>
  <c r="F89" i="131"/>
  <c r="F88" i="131"/>
  <c r="G87" i="131"/>
  <c r="F87" i="131"/>
  <c r="F86" i="131"/>
  <c r="G85" i="131"/>
  <c r="F85" i="131"/>
  <c r="F84" i="131"/>
  <c r="G83" i="131"/>
  <c r="F83" i="131"/>
  <c r="F82" i="131"/>
  <c r="G81" i="131"/>
  <c r="F81" i="131"/>
  <c r="F80" i="131"/>
  <c r="G79" i="131"/>
  <c r="F79" i="131"/>
  <c r="F78" i="131"/>
  <c r="G77" i="131"/>
  <c r="F77" i="131"/>
  <c r="F76" i="131"/>
  <c r="G75" i="131"/>
  <c r="F75" i="131"/>
  <c r="F74" i="131"/>
  <c r="G73" i="131"/>
  <c r="F73" i="131"/>
  <c r="F72" i="131"/>
  <c r="G71" i="131"/>
  <c r="F71" i="131"/>
  <c r="F70" i="131"/>
  <c r="G69" i="131"/>
  <c r="F69" i="131"/>
  <c r="F68" i="131"/>
  <c r="G67" i="131"/>
  <c r="F67" i="131"/>
  <c r="F66" i="131"/>
  <c r="G65" i="131"/>
  <c r="F65" i="131"/>
  <c r="F64" i="131"/>
  <c r="G63" i="131"/>
  <c r="F63" i="131"/>
  <c r="F62" i="131"/>
  <c r="G61" i="131"/>
  <c r="F61" i="131"/>
  <c r="F60" i="131"/>
  <c r="G59" i="131"/>
  <c r="F59" i="131"/>
  <c r="F58" i="131"/>
  <c r="G57" i="131"/>
  <c r="F57" i="131"/>
  <c r="F56" i="131"/>
  <c r="G55" i="131"/>
  <c r="F55" i="131"/>
  <c r="F54" i="131"/>
  <c r="G53" i="131"/>
  <c r="F53" i="131"/>
  <c r="F52" i="131"/>
  <c r="G51" i="131"/>
  <c r="F51" i="131"/>
  <c r="F50" i="131"/>
  <c r="G49" i="131"/>
  <c r="F49" i="131"/>
  <c r="F48" i="131"/>
  <c r="G47" i="131"/>
  <c r="F47" i="131"/>
  <c r="F46" i="131"/>
  <c r="G45" i="131"/>
  <c r="F45" i="131"/>
  <c r="F44" i="131"/>
  <c r="G43" i="131"/>
  <c r="F43" i="131"/>
  <c r="F42" i="131"/>
  <c r="G41" i="131"/>
  <c r="F41" i="131"/>
  <c r="G40" i="131"/>
  <c r="F40" i="131"/>
  <c r="G39" i="131"/>
  <c r="F39" i="131"/>
  <c r="G38" i="131"/>
  <c r="F38" i="131"/>
  <c r="G37" i="131"/>
  <c r="F37" i="131"/>
  <c r="G36" i="131"/>
  <c r="F36" i="131"/>
  <c r="G35" i="131"/>
  <c r="F35" i="131"/>
  <c r="F34" i="131"/>
  <c r="F27" i="131"/>
  <c r="F26" i="131"/>
  <c r="G25" i="131"/>
  <c r="F25" i="131"/>
  <c r="G24" i="131"/>
  <c r="F24" i="131"/>
  <c r="G23" i="131"/>
  <c r="F23" i="131"/>
  <c r="G22" i="131"/>
  <c r="F22" i="131"/>
  <c r="G21" i="131"/>
  <c r="F21" i="131"/>
  <c r="G20" i="131"/>
  <c r="F20" i="131"/>
  <c r="G19" i="131"/>
  <c r="G18" i="131"/>
  <c r="G17" i="131"/>
  <c r="G16" i="131"/>
  <c r="G15" i="131"/>
  <c r="F15" i="131"/>
  <c r="G14" i="131"/>
  <c r="F14" i="131"/>
  <c r="G13" i="131"/>
  <c r="F13" i="131"/>
  <c r="G12" i="131"/>
  <c r="F12" i="131"/>
  <c r="G11" i="131"/>
  <c r="F11" i="131"/>
  <c r="G10" i="131"/>
  <c r="F10" i="131"/>
  <c r="G9" i="131"/>
  <c r="F9" i="131"/>
  <c r="G8" i="131"/>
  <c r="F8" i="131"/>
  <c r="G7" i="131"/>
  <c r="F7" i="131"/>
  <c r="F6" i="131"/>
  <c r="G6" i="131"/>
  <c r="G5" i="131"/>
  <c r="B13" i="38"/>
  <c r="P13" i="38"/>
  <c r="T94" i="131"/>
  <c r="S94" i="131"/>
  <c r="R94" i="131"/>
  <c r="Q94" i="131"/>
  <c r="P94" i="131"/>
  <c r="O94" i="131"/>
  <c r="T93" i="131"/>
  <c r="S93" i="131"/>
  <c r="R93" i="131"/>
  <c r="Q93" i="131"/>
  <c r="P93" i="131"/>
  <c r="O93" i="131"/>
  <c r="T92" i="131"/>
  <c r="S92" i="131"/>
  <c r="R92" i="131"/>
  <c r="Q92" i="131"/>
  <c r="P92" i="131"/>
  <c r="O92" i="131"/>
  <c r="T91" i="131"/>
  <c r="S91" i="131"/>
  <c r="R91" i="131"/>
  <c r="Q91" i="131"/>
  <c r="P91" i="131"/>
  <c r="O91" i="131"/>
  <c r="T90" i="131"/>
  <c r="S90" i="131"/>
  <c r="R90" i="131"/>
  <c r="Q90" i="131"/>
  <c r="P90" i="131"/>
  <c r="O90" i="131"/>
  <c r="T89" i="131"/>
  <c r="S89" i="131"/>
  <c r="R89" i="131"/>
  <c r="Q89" i="131"/>
  <c r="P89" i="131"/>
  <c r="O89" i="131"/>
  <c r="T88" i="131"/>
  <c r="S88" i="131"/>
  <c r="R88" i="131"/>
  <c r="Q88" i="131"/>
  <c r="P88" i="131"/>
  <c r="O88" i="131"/>
  <c r="T87" i="131"/>
  <c r="S87" i="131"/>
  <c r="R87" i="131"/>
  <c r="Q87" i="131"/>
  <c r="P87" i="131"/>
  <c r="O87" i="131"/>
  <c r="T86" i="131"/>
  <c r="S86" i="131"/>
  <c r="R86" i="131"/>
  <c r="Q86" i="131"/>
  <c r="P86" i="131"/>
  <c r="O86" i="131"/>
  <c r="T85" i="131"/>
  <c r="S85" i="131"/>
  <c r="R85" i="131"/>
  <c r="Q85" i="131"/>
  <c r="P85" i="131"/>
  <c r="O85" i="131"/>
  <c r="T84" i="131"/>
  <c r="S84" i="131"/>
  <c r="R84" i="131"/>
  <c r="Q84" i="131"/>
  <c r="P84" i="131"/>
  <c r="O84" i="131"/>
  <c r="T83" i="131"/>
  <c r="S83" i="131"/>
  <c r="R83" i="131"/>
  <c r="Q83" i="131"/>
  <c r="P83" i="131"/>
  <c r="O83" i="131"/>
  <c r="T82" i="131"/>
  <c r="S82" i="131"/>
  <c r="R82" i="131"/>
  <c r="Q82" i="131"/>
  <c r="P82" i="131"/>
  <c r="O82" i="131"/>
  <c r="T81" i="131"/>
  <c r="S81" i="131"/>
  <c r="R81" i="131"/>
  <c r="Q81" i="131"/>
  <c r="P81" i="131"/>
  <c r="O81" i="131"/>
  <c r="T80" i="131"/>
  <c r="S80" i="131"/>
  <c r="R80" i="131"/>
  <c r="Q80" i="131"/>
  <c r="P80" i="131"/>
  <c r="O80" i="131"/>
  <c r="T79" i="131"/>
  <c r="S79" i="131"/>
  <c r="R79" i="131"/>
  <c r="Q79" i="131"/>
  <c r="P79" i="131"/>
  <c r="O79" i="131"/>
  <c r="T78" i="131"/>
  <c r="S78" i="131"/>
  <c r="R78" i="131"/>
  <c r="Q78" i="131"/>
  <c r="P78" i="131"/>
  <c r="O78" i="131"/>
  <c r="T77" i="131"/>
  <c r="S77" i="131"/>
  <c r="R77" i="131"/>
  <c r="Q77" i="131"/>
  <c r="P77" i="131"/>
  <c r="O77" i="131"/>
  <c r="T76" i="131"/>
  <c r="S76" i="131"/>
  <c r="R76" i="131"/>
  <c r="Q76" i="131"/>
  <c r="P76" i="131"/>
  <c r="O76" i="131"/>
  <c r="T75" i="131"/>
  <c r="S75" i="131"/>
  <c r="R75" i="131"/>
  <c r="Q75" i="131"/>
  <c r="P75" i="131"/>
  <c r="O75" i="131"/>
  <c r="T74" i="131"/>
  <c r="S74" i="131"/>
  <c r="R74" i="131"/>
  <c r="Q74" i="131"/>
  <c r="P74" i="131"/>
  <c r="O74" i="131"/>
  <c r="T73" i="131"/>
  <c r="S73" i="131"/>
  <c r="R73" i="131"/>
  <c r="Q73" i="131"/>
  <c r="P73" i="131"/>
  <c r="O73" i="131"/>
  <c r="T72" i="131"/>
  <c r="S72" i="131"/>
  <c r="R72" i="131"/>
  <c r="Q72" i="131"/>
  <c r="P72" i="131"/>
  <c r="O72" i="131"/>
  <c r="T71" i="131"/>
  <c r="S71" i="131"/>
  <c r="R71" i="131"/>
  <c r="Q71" i="131"/>
  <c r="P71" i="131"/>
  <c r="O71" i="131"/>
  <c r="T70" i="131"/>
  <c r="S70" i="131"/>
  <c r="R70" i="131"/>
  <c r="Q70" i="131"/>
  <c r="P70" i="131"/>
  <c r="O70" i="131"/>
  <c r="T69" i="131"/>
  <c r="S69" i="131"/>
  <c r="R69" i="131"/>
  <c r="Q69" i="131"/>
  <c r="P69" i="131"/>
  <c r="O69" i="131"/>
  <c r="T68" i="131"/>
  <c r="S68" i="131"/>
  <c r="R68" i="131"/>
  <c r="Q68" i="131"/>
  <c r="P68" i="131"/>
  <c r="O68" i="131"/>
  <c r="T67" i="131"/>
  <c r="S67" i="131"/>
  <c r="R67" i="131"/>
  <c r="Q67" i="131"/>
  <c r="P67" i="131"/>
  <c r="O67" i="131"/>
  <c r="T66" i="131"/>
  <c r="S66" i="131"/>
  <c r="R66" i="131"/>
  <c r="Q66" i="131"/>
  <c r="P66" i="131"/>
  <c r="O66" i="131"/>
  <c r="T65" i="131"/>
  <c r="S65" i="131"/>
  <c r="R65" i="131"/>
  <c r="Q65" i="131"/>
  <c r="P65" i="131"/>
  <c r="O65" i="131"/>
  <c r="T64" i="131"/>
  <c r="S64" i="131"/>
  <c r="R64" i="131"/>
  <c r="Q64" i="131"/>
  <c r="P64" i="131"/>
  <c r="O64" i="131"/>
  <c r="T63" i="131"/>
  <c r="S63" i="131"/>
  <c r="R63" i="131"/>
  <c r="Q63" i="131"/>
  <c r="P63" i="131"/>
  <c r="O63" i="131"/>
  <c r="T62" i="131"/>
  <c r="S62" i="131"/>
  <c r="R62" i="131"/>
  <c r="Q62" i="131"/>
  <c r="P62" i="131"/>
  <c r="O62" i="131"/>
  <c r="T61" i="131"/>
  <c r="S61" i="131"/>
  <c r="R61" i="131"/>
  <c r="Q61" i="131"/>
  <c r="P61" i="131"/>
  <c r="O61" i="131"/>
  <c r="T60" i="131"/>
  <c r="S60" i="131"/>
  <c r="R60" i="131"/>
  <c r="Q60" i="131"/>
  <c r="P60" i="131"/>
  <c r="O60" i="131"/>
  <c r="T59" i="131"/>
  <c r="S59" i="131"/>
  <c r="R59" i="131"/>
  <c r="Q59" i="131"/>
  <c r="P59" i="131"/>
  <c r="O59" i="131"/>
  <c r="T58" i="131"/>
  <c r="S58" i="131"/>
  <c r="R58" i="131"/>
  <c r="Q58" i="131"/>
  <c r="P58" i="131"/>
  <c r="O58" i="131"/>
  <c r="T57" i="131"/>
  <c r="S57" i="131"/>
  <c r="R57" i="131"/>
  <c r="Q57" i="131"/>
  <c r="P57" i="131"/>
  <c r="O57" i="131"/>
  <c r="T56" i="131"/>
  <c r="S56" i="131"/>
  <c r="R56" i="131"/>
  <c r="Q56" i="131"/>
  <c r="P56" i="131"/>
  <c r="O56" i="131"/>
  <c r="T55" i="131"/>
  <c r="S55" i="131"/>
  <c r="R55" i="131"/>
  <c r="Q55" i="131"/>
  <c r="P55" i="131"/>
  <c r="O55" i="131"/>
  <c r="T54" i="131"/>
  <c r="S54" i="131"/>
  <c r="R54" i="131"/>
  <c r="Q54" i="131"/>
  <c r="P54" i="131"/>
  <c r="O54" i="131"/>
  <c r="T53" i="131"/>
  <c r="S53" i="131"/>
  <c r="R53" i="131"/>
  <c r="Q53" i="131"/>
  <c r="P53" i="131"/>
  <c r="O53" i="131"/>
  <c r="T52" i="131"/>
  <c r="S52" i="131"/>
  <c r="R52" i="131"/>
  <c r="Q52" i="131"/>
  <c r="P52" i="131"/>
  <c r="O52" i="131"/>
  <c r="T51" i="131"/>
  <c r="S51" i="131"/>
  <c r="R51" i="131"/>
  <c r="Q51" i="131"/>
  <c r="P51" i="131"/>
  <c r="O51" i="131"/>
  <c r="T50" i="131"/>
  <c r="S50" i="131"/>
  <c r="R50" i="131"/>
  <c r="Q50" i="131"/>
  <c r="P50" i="131"/>
  <c r="O50" i="131"/>
  <c r="T49" i="131"/>
  <c r="S49" i="131"/>
  <c r="R49" i="131"/>
  <c r="Q49" i="131"/>
  <c r="P49" i="131"/>
  <c r="O49" i="131"/>
  <c r="T48" i="131"/>
  <c r="S48" i="131"/>
  <c r="R48" i="131"/>
  <c r="Q48" i="131"/>
  <c r="P48" i="131"/>
  <c r="O48" i="131"/>
  <c r="T47" i="131"/>
  <c r="S47" i="131"/>
  <c r="R47" i="131"/>
  <c r="Q47" i="131"/>
  <c r="P47" i="131"/>
  <c r="O47" i="131"/>
  <c r="T46" i="131"/>
  <c r="S46" i="131"/>
  <c r="R46" i="131"/>
  <c r="Q46" i="131"/>
  <c r="P46" i="131"/>
  <c r="O46" i="131"/>
  <c r="T45" i="131"/>
  <c r="S45" i="131"/>
  <c r="R45" i="131"/>
  <c r="Q45" i="131"/>
  <c r="P45" i="131"/>
  <c r="O45" i="131"/>
  <c r="T44" i="131"/>
  <c r="S44" i="131"/>
  <c r="R44" i="131"/>
  <c r="Q44" i="131"/>
  <c r="P44" i="131"/>
  <c r="O44" i="131"/>
  <c r="T43" i="131"/>
  <c r="S43" i="131"/>
  <c r="R43" i="131"/>
  <c r="Q43" i="131"/>
  <c r="P43" i="131"/>
  <c r="O43" i="131"/>
  <c r="T42" i="131"/>
  <c r="S42" i="131"/>
  <c r="R42" i="131"/>
  <c r="Q42" i="131"/>
  <c r="P42" i="131"/>
  <c r="O42" i="131"/>
  <c r="T41" i="131"/>
  <c r="S41" i="131"/>
  <c r="R41" i="131"/>
  <c r="Q41" i="131"/>
  <c r="P41" i="131"/>
  <c r="O41" i="131"/>
  <c r="T40" i="131"/>
  <c r="S40" i="131"/>
  <c r="R40" i="131"/>
  <c r="Q40" i="131"/>
  <c r="P40" i="131"/>
  <c r="O40" i="131"/>
  <c r="T39" i="131"/>
  <c r="S39" i="131"/>
  <c r="R39" i="131"/>
  <c r="Q39" i="131"/>
  <c r="P39" i="131"/>
  <c r="O39" i="131"/>
  <c r="T38" i="131"/>
  <c r="S38" i="131"/>
  <c r="R38" i="131"/>
  <c r="Q38" i="131"/>
  <c r="P38" i="131"/>
  <c r="O38" i="131"/>
  <c r="T37" i="131"/>
  <c r="S37" i="131"/>
  <c r="R37" i="131"/>
  <c r="Q37" i="131"/>
  <c r="P37" i="131"/>
  <c r="O37" i="131"/>
  <c r="T36" i="131"/>
  <c r="S36" i="131"/>
  <c r="R36" i="131"/>
  <c r="Q36" i="131"/>
  <c r="P36" i="131"/>
  <c r="O36" i="131"/>
  <c r="T33" i="131"/>
  <c r="S33" i="131"/>
  <c r="R33" i="131"/>
  <c r="Q33" i="131"/>
  <c r="P33" i="131"/>
  <c r="T32" i="131"/>
  <c r="S32" i="131"/>
  <c r="R32" i="131"/>
  <c r="Q32" i="131"/>
  <c r="P32" i="131"/>
  <c r="O32" i="131"/>
  <c r="T31" i="131"/>
  <c r="S31" i="131"/>
  <c r="R31" i="131"/>
  <c r="Q31" i="131"/>
  <c r="P31" i="131"/>
  <c r="O31" i="131"/>
  <c r="T30" i="131"/>
  <c r="S30" i="131"/>
  <c r="R30" i="131"/>
  <c r="Q30" i="131"/>
  <c r="P30" i="131"/>
  <c r="O30" i="131"/>
  <c r="T29" i="131"/>
  <c r="S29" i="131"/>
  <c r="R29" i="131"/>
  <c r="Q29" i="131"/>
  <c r="P29" i="131"/>
  <c r="O29" i="131"/>
  <c r="T28" i="131"/>
  <c r="S28" i="131"/>
  <c r="R28" i="131"/>
  <c r="Q28" i="131"/>
  <c r="P28" i="131"/>
  <c r="O28" i="131"/>
  <c r="T27" i="131"/>
  <c r="S27" i="131"/>
  <c r="R27" i="131"/>
  <c r="Q27" i="131"/>
  <c r="P27" i="131"/>
  <c r="O27" i="131"/>
  <c r="T26" i="131"/>
  <c r="S26" i="131"/>
  <c r="R26" i="131"/>
  <c r="Q26" i="131"/>
  <c r="P26" i="131"/>
  <c r="O26" i="131"/>
  <c r="T25" i="131"/>
  <c r="S25" i="131"/>
  <c r="R25" i="131"/>
  <c r="Q25" i="131"/>
  <c r="P25" i="131"/>
  <c r="O25" i="131"/>
  <c r="T24" i="131"/>
  <c r="S24" i="131"/>
  <c r="R24" i="131"/>
  <c r="Q24" i="131"/>
  <c r="P24" i="131"/>
  <c r="O24" i="131"/>
  <c r="T23" i="131"/>
  <c r="S23" i="131"/>
  <c r="R23" i="131"/>
  <c r="Q23" i="131"/>
  <c r="P23" i="131"/>
  <c r="O23" i="131"/>
  <c r="T22" i="131"/>
  <c r="S22" i="131"/>
  <c r="R22" i="131"/>
  <c r="Q22" i="131"/>
  <c r="P22" i="131"/>
  <c r="O22" i="131"/>
  <c r="T21" i="131"/>
  <c r="S21" i="131"/>
  <c r="R21" i="131"/>
  <c r="Q21" i="131"/>
  <c r="P21" i="131"/>
  <c r="O21" i="131"/>
  <c r="T20" i="131"/>
  <c r="S20" i="131"/>
  <c r="R20" i="131"/>
  <c r="Q20" i="131"/>
  <c r="P20" i="131"/>
  <c r="O20" i="131"/>
  <c r="T19" i="131"/>
  <c r="S19" i="131"/>
  <c r="R19" i="131"/>
  <c r="Q19" i="131"/>
  <c r="P19" i="131"/>
  <c r="O19" i="131"/>
  <c r="T18" i="131"/>
  <c r="S18" i="131"/>
  <c r="R18" i="131"/>
  <c r="Q18" i="131"/>
  <c r="P18" i="131"/>
  <c r="O18" i="131"/>
  <c r="T17" i="131"/>
  <c r="S17" i="131"/>
  <c r="R17" i="131"/>
  <c r="Q17" i="131"/>
  <c r="P17" i="131"/>
  <c r="O17" i="131"/>
  <c r="T16" i="131"/>
  <c r="S16" i="131"/>
  <c r="R16" i="131"/>
  <c r="Q16" i="131"/>
  <c r="P16" i="131"/>
  <c r="O16" i="131"/>
  <c r="T15" i="131"/>
  <c r="S15" i="131"/>
  <c r="R15" i="131"/>
  <c r="Q15" i="131"/>
  <c r="P15" i="131"/>
  <c r="O15" i="131"/>
  <c r="T14" i="131"/>
  <c r="S14" i="131"/>
  <c r="R14" i="131"/>
  <c r="Q14" i="131"/>
  <c r="P14" i="131"/>
  <c r="O14" i="131"/>
  <c r="T13" i="131"/>
  <c r="S13" i="131"/>
  <c r="R13" i="131"/>
  <c r="Q13" i="131"/>
  <c r="P13" i="131"/>
  <c r="O13" i="131"/>
  <c r="T12" i="131"/>
  <c r="S12" i="131"/>
  <c r="R12" i="131"/>
  <c r="Q12" i="131"/>
  <c r="P12" i="131"/>
  <c r="O12" i="131"/>
  <c r="T11" i="131"/>
  <c r="S11" i="131"/>
  <c r="R11" i="131"/>
  <c r="Q11" i="131"/>
  <c r="P11" i="131"/>
  <c r="O11" i="131"/>
  <c r="T10" i="131"/>
  <c r="S10" i="131"/>
  <c r="R10" i="131"/>
  <c r="Q10" i="131"/>
  <c r="P10" i="131"/>
  <c r="O10" i="131"/>
  <c r="T9" i="131"/>
  <c r="S9" i="131"/>
  <c r="R9" i="131"/>
  <c r="Q9" i="131"/>
  <c r="P9" i="131"/>
  <c r="O9" i="131"/>
  <c r="T8" i="131"/>
  <c r="S8" i="131"/>
  <c r="R8" i="131"/>
  <c r="Q8" i="131"/>
  <c r="P8" i="131"/>
  <c r="O8" i="131"/>
  <c r="T7" i="131"/>
  <c r="S7" i="131"/>
  <c r="R7" i="131"/>
  <c r="Q7" i="131"/>
  <c r="P7" i="131"/>
  <c r="O7" i="131"/>
  <c r="T6" i="131"/>
  <c r="S6" i="131"/>
  <c r="R6" i="131"/>
  <c r="Q6" i="131"/>
  <c r="P6" i="131"/>
  <c r="O6" i="131"/>
  <c r="T5" i="131"/>
  <c r="S5" i="131"/>
  <c r="R5" i="131"/>
  <c r="P5" i="131"/>
  <c r="O5" i="131"/>
  <c r="O2" i="131"/>
  <c r="N5" i="131" l="1"/>
  <c r="R37" i="181" l="1"/>
  <c r="R36" i="181"/>
  <c r="P36" i="181"/>
  <c r="S31" i="181"/>
  <c r="R31" i="181" s="1"/>
  <c r="Q31" i="181" s="1"/>
  <c r="P31" i="181" s="1"/>
  <c r="V30" i="181"/>
  <c r="P30" i="181"/>
  <c r="S29" i="181"/>
  <c r="N25" i="181"/>
  <c r="N13" i="181" s="1"/>
  <c r="Q4" i="181" s="1"/>
  <c r="M25" i="181"/>
  <c r="N23" i="181" s="1"/>
  <c r="R4" i="181" s="1"/>
  <c r="L25" i="181"/>
  <c r="L23" i="181" s="1"/>
  <c r="K25" i="181"/>
  <c r="K23" i="181" s="1"/>
  <c r="J25" i="181"/>
  <c r="J13" i="181" s="1"/>
  <c r="I25" i="181"/>
  <c r="H25" i="181"/>
  <c r="G25" i="181"/>
  <c r="F25" i="181"/>
  <c r="F13" i="181" s="1"/>
  <c r="E25" i="181"/>
  <c r="E23" i="181" s="1"/>
  <c r="D25" i="181"/>
  <c r="C25" i="181"/>
  <c r="C13" i="181" s="1"/>
  <c r="B25" i="181"/>
  <c r="B13" i="181" s="1"/>
  <c r="I23" i="181"/>
  <c r="H23" i="181"/>
  <c r="G23" i="181"/>
  <c r="D23" i="181"/>
  <c r="C23" i="181"/>
  <c r="P13" i="181"/>
  <c r="N94" i="131" s="1"/>
  <c r="M13" i="181"/>
  <c r="I13" i="181"/>
  <c r="H13" i="181"/>
  <c r="G13" i="181"/>
  <c r="E13" i="181"/>
  <c r="D13" i="181"/>
  <c r="AO7" i="181"/>
  <c r="AP7" i="181" s="1"/>
  <c r="AQ7" i="181" s="1"/>
  <c r="AR7" i="181" s="1"/>
  <c r="AN7" i="181"/>
  <c r="AM7" i="181" s="1"/>
  <c r="AL7" i="181" s="1"/>
  <c r="AR6" i="181"/>
  <c r="AL6" i="181"/>
  <c r="AO5" i="181"/>
  <c r="R3" i="181"/>
  <c r="Q3" i="181"/>
  <c r="R2" i="181"/>
  <c r="Q2" i="181"/>
  <c r="R37" i="180"/>
  <c r="R36" i="180"/>
  <c r="P36" i="180"/>
  <c r="S31" i="180"/>
  <c r="T31" i="180" s="1"/>
  <c r="U31" i="180" s="1"/>
  <c r="V31" i="180" s="1"/>
  <c r="R31" i="180"/>
  <c r="Q31" i="180" s="1"/>
  <c r="P31" i="180" s="1"/>
  <c r="V30" i="180"/>
  <c r="P30" i="180"/>
  <c r="S29" i="180"/>
  <c r="N26" i="180"/>
  <c r="N13" i="180" s="1"/>
  <c r="Q4" i="180" s="1"/>
  <c r="M26" i="180"/>
  <c r="L26" i="180"/>
  <c r="L13" i="180" s="1"/>
  <c r="K26" i="180"/>
  <c r="J26" i="180"/>
  <c r="I26" i="180"/>
  <c r="H26" i="180"/>
  <c r="H13" i="180" s="1"/>
  <c r="G26" i="180"/>
  <c r="F26" i="180"/>
  <c r="F23" i="180" s="1"/>
  <c r="E26" i="180"/>
  <c r="D26" i="180"/>
  <c r="D13" i="180" s="1"/>
  <c r="C26" i="180"/>
  <c r="B26" i="180"/>
  <c r="N25" i="180"/>
  <c r="M25" i="180"/>
  <c r="N23" i="180" s="1"/>
  <c r="R4" i="180" s="1"/>
  <c r="L25" i="180"/>
  <c r="K25" i="180"/>
  <c r="J25" i="180"/>
  <c r="I25" i="180"/>
  <c r="I23" i="180" s="1"/>
  <c r="H25" i="180"/>
  <c r="G25" i="180"/>
  <c r="F25" i="180"/>
  <c r="E25" i="180"/>
  <c r="E23" i="180" s="1"/>
  <c r="D25" i="180"/>
  <c r="C25" i="180"/>
  <c r="B25" i="180"/>
  <c r="B23" i="180" s="1"/>
  <c r="N24" i="180"/>
  <c r="M24" i="180"/>
  <c r="L24" i="180"/>
  <c r="K24" i="180"/>
  <c r="J24" i="180"/>
  <c r="I24" i="180"/>
  <c r="H24" i="180"/>
  <c r="G24" i="180"/>
  <c r="F24" i="180"/>
  <c r="E24" i="180"/>
  <c r="D24" i="180"/>
  <c r="C24" i="180"/>
  <c r="B24" i="180"/>
  <c r="G23" i="180"/>
  <c r="C23" i="180"/>
  <c r="P13" i="180"/>
  <c r="N93" i="131" s="1"/>
  <c r="M13" i="180"/>
  <c r="G13" i="180"/>
  <c r="AO7" i="180"/>
  <c r="AP7" i="180" s="1"/>
  <c r="AQ7" i="180" s="1"/>
  <c r="AR7" i="180" s="1"/>
  <c r="AR6" i="180"/>
  <c r="AL6" i="180"/>
  <c r="AO5" i="180"/>
  <c r="R3" i="180"/>
  <c r="Q3" i="180"/>
  <c r="R2" i="180"/>
  <c r="Q2" i="180"/>
  <c r="R37" i="179"/>
  <c r="R36" i="179"/>
  <c r="P36" i="179"/>
  <c r="S31" i="179"/>
  <c r="T31" i="179" s="1"/>
  <c r="U31" i="179" s="1"/>
  <c r="V31" i="179" s="1"/>
  <c r="R31" i="179"/>
  <c r="Q31" i="179" s="1"/>
  <c r="P31" i="179" s="1"/>
  <c r="V30" i="179"/>
  <c r="P30" i="179"/>
  <c r="S29" i="179"/>
  <c r="N25" i="179"/>
  <c r="N13" i="179" s="1"/>
  <c r="Q4" i="179" s="1"/>
  <c r="N23" i="179"/>
  <c r="M23" i="179"/>
  <c r="L23" i="179"/>
  <c r="K23" i="179"/>
  <c r="J23" i="179"/>
  <c r="I23" i="179"/>
  <c r="H23" i="179"/>
  <c r="G23" i="179"/>
  <c r="F23" i="179"/>
  <c r="E23" i="179"/>
  <c r="D23" i="179"/>
  <c r="C23" i="179"/>
  <c r="B23" i="179"/>
  <c r="P13" i="179"/>
  <c r="N92" i="131" s="1"/>
  <c r="M13" i="179"/>
  <c r="L13" i="179"/>
  <c r="K13" i="179"/>
  <c r="J13" i="179"/>
  <c r="I13" i="179"/>
  <c r="H13" i="179"/>
  <c r="G13" i="179"/>
  <c r="F13" i="179"/>
  <c r="E13" i="179"/>
  <c r="D13" i="179"/>
  <c r="C13" i="179"/>
  <c r="B13" i="179"/>
  <c r="AP7" i="179"/>
  <c r="AQ7" i="179" s="1"/>
  <c r="AR7" i="179" s="1"/>
  <c r="AO7" i="179"/>
  <c r="AN7" i="179" s="1"/>
  <c r="AM7" i="179" s="1"/>
  <c r="AL7" i="179" s="1"/>
  <c r="AR6" i="179"/>
  <c r="AL6" i="179"/>
  <c r="AO5" i="179"/>
  <c r="R4" i="179"/>
  <c r="R3" i="179"/>
  <c r="Q3" i="179"/>
  <c r="R2" i="179"/>
  <c r="Q2" i="179"/>
  <c r="R37" i="178"/>
  <c r="R36" i="178"/>
  <c r="P36" i="178"/>
  <c r="T31" i="178"/>
  <c r="U31" i="178" s="1"/>
  <c r="V31" i="178" s="1"/>
  <c r="S31" i="178"/>
  <c r="R31" i="178"/>
  <c r="Q31" i="178" s="1"/>
  <c r="P31" i="178" s="1"/>
  <c r="V30" i="178"/>
  <c r="P30" i="178"/>
  <c r="S29" i="178"/>
  <c r="N26" i="178"/>
  <c r="N13" i="178" s="1"/>
  <c r="Q4" i="178" s="1"/>
  <c r="M26" i="178"/>
  <c r="M13" i="178" s="1"/>
  <c r="L26" i="178"/>
  <c r="L13" i="178" s="1"/>
  <c r="K26" i="178"/>
  <c r="J26" i="178"/>
  <c r="J13" i="178" s="1"/>
  <c r="I26" i="178"/>
  <c r="H26" i="178"/>
  <c r="G26" i="178"/>
  <c r="F26" i="178"/>
  <c r="F13" i="178" s="1"/>
  <c r="E26" i="178"/>
  <c r="E13" i="178" s="1"/>
  <c r="D26" i="178"/>
  <c r="D13" i="178" s="1"/>
  <c r="C26" i="178"/>
  <c r="B26" i="178"/>
  <c r="B13" i="178" s="1"/>
  <c r="N25" i="178"/>
  <c r="M25" i="178"/>
  <c r="L25" i="178"/>
  <c r="K25" i="178"/>
  <c r="K23" i="178" s="1"/>
  <c r="J25" i="178"/>
  <c r="I25" i="178"/>
  <c r="I13" i="178" s="1"/>
  <c r="H25" i="178"/>
  <c r="H23" i="178" s="1"/>
  <c r="G25" i="178"/>
  <c r="G23" i="178" s="1"/>
  <c r="F25" i="178"/>
  <c r="E25" i="178"/>
  <c r="D25" i="178"/>
  <c r="C25" i="178"/>
  <c r="C23" i="178" s="1"/>
  <c r="B25" i="178"/>
  <c r="N24" i="178"/>
  <c r="M24" i="178"/>
  <c r="L24" i="178"/>
  <c r="K24" i="178"/>
  <c r="J24" i="178"/>
  <c r="I24" i="178"/>
  <c r="H24" i="178"/>
  <c r="G24" i="178"/>
  <c r="F24" i="178"/>
  <c r="E24" i="178"/>
  <c r="D24" i="178"/>
  <c r="C24" i="178"/>
  <c r="B24" i="178"/>
  <c r="M23" i="178"/>
  <c r="I23" i="178"/>
  <c r="E23" i="178"/>
  <c r="P13" i="178"/>
  <c r="N91" i="131" s="1"/>
  <c r="C13" i="178"/>
  <c r="AO7" i="178"/>
  <c r="AN7" i="178" s="1"/>
  <c r="AM7" i="178" s="1"/>
  <c r="AL7" i="178" s="1"/>
  <c r="AR6" i="178"/>
  <c r="AL6" i="178"/>
  <c r="AO5" i="178"/>
  <c r="R3" i="178"/>
  <c r="Q3" i="178"/>
  <c r="R2" i="178"/>
  <c r="Q2" i="178"/>
  <c r="R37" i="177"/>
  <c r="R36" i="177"/>
  <c r="P36" i="177"/>
  <c r="T31" i="177"/>
  <c r="U31" i="177" s="1"/>
  <c r="V31" i="177" s="1"/>
  <c r="S31" i="177"/>
  <c r="R31" i="177" s="1"/>
  <c r="Q31" i="177" s="1"/>
  <c r="P31" i="177" s="1"/>
  <c r="V30" i="177"/>
  <c r="P30" i="177"/>
  <c r="S29" i="177"/>
  <c r="N25" i="177"/>
  <c r="N13" i="177" s="1"/>
  <c r="Q4" i="177" s="1"/>
  <c r="M25" i="177"/>
  <c r="N23" i="177" s="1"/>
  <c r="R4" i="177" s="1"/>
  <c r="L25" i="177"/>
  <c r="L13" i="177" s="1"/>
  <c r="K25" i="177"/>
  <c r="J25" i="177"/>
  <c r="J13" i="177" s="1"/>
  <c r="I25" i="177"/>
  <c r="I23" i="177" s="1"/>
  <c r="H25" i="177"/>
  <c r="G25" i="177"/>
  <c r="G23" i="177" s="1"/>
  <c r="F25" i="177"/>
  <c r="F13" i="177" s="1"/>
  <c r="E25" i="177"/>
  <c r="E23" i="177" s="1"/>
  <c r="D25" i="177"/>
  <c r="D13" i="177" s="1"/>
  <c r="C25" i="177"/>
  <c r="B25" i="177"/>
  <c r="B13" i="177" s="1"/>
  <c r="K23" i="177"/>
  <c r="H23" i="177"/>
  <c r="C23" i="177"/>
  <c r="P13" i="177"/>
  <c r="N90" i="131" s="1"/>
  <c r="K13" i="177"/>
  <c r="I13" i="177"/>
  <c r="H13" i="177"/>
  <c r="G13" i="177"/>
  <c r="C13" i="177"/>
  <c r="AP7" i="177"/>
  <c r="AQ7" i="177" s="1"/>
  <c r="AR7" i="177" s="1"/>
  <c r="AO7" i="177"/>
  <c r="AN7" i="177"/>
  <c r="AM7" i="177" s="1"/>
  <c r="AL7" i="177" s="1"/>
  <c r="AR6" i="177"/>
  <c r="AL6" i="177"/>
  <c r="AO5" i="177"/>
  <c r="R3" i="177"/>
  <c r="Q3" i="177"/>
  <c r="R2" i="177"/>
  <c r="Q2" i="177"/>
  <c r="R37" i="176"/>
  <c r="R36" i="176"/>
  <c r="P36" i="176"/>
  <c r="T31" i="176"/>
  <c r="U31" i="176" s="1"/>
  <c r="V31" i="176" s="1"/>
  <c r="S31" i="176"/>
  <c r="R31" i="176"/>
  <c r="Q31" i="176" s="1"/>
  <c r="P31" i="176" s="1"/>
  <c r="V30" i="176"/>
  <c r="P30" i="176"/>
  <c r="S29" i="176"/>
  <c r="N26" i="176"/>
  <c r="N13" i="176" s="1"/>
  <c r="Q4" i="176" s="1"/>
  <c r="M26" i="176"/>
  <c r="L26" i="176"/>
  <c r="L13" i="176" s="1"/>
  <c r="K26" i="176"/>
  <c r="J26" i="176"/>
  <c r="J13" i="176" s="1"/>
  <c r="I26" i="176"/>
  <c r="H26" i="176"/>
  <c r="G26" i="176"/>
  <c r="F26" i="176"/>
  <c r="E26" i="176"/>
  <c r="D26" i="176"/>
  <c r="D13" i="176" s="1"/>
  <c r="C26" i="176"/>
  <c r="B26" i="176"/>
  <c r="B13" i="176" s="1"/>
  <c r="N25" i="176"/>
  <c r="M25" i="176"/>
  <c r="N23" i="176" s="1"/>
  <c r="R4" i="176" s="1"/>
  <c r="L25" i="176"/>
  <c r="K25" i="176"/>
  <c r="K13" i="176" s="1"/>
  <c r="J25" i="176"/>
  <c r="I25" i="176"/>
  <c r="I23" i="176" s="1"/>
  <c r="H25" i="176"/>
  <c r="H23" i="176" s="1"/>
  <c r="G25" i="176"/>
  <c r="F25" i="176"/>
  <c r="F23" i="176" s="1"/>
  <c r="E25" i="176"/>
  <c r="E23" i="176" s="1"/>
  <c r="D25" i="176"/>
  <c r="C25" i="176"/>
  <c r="C23" i="176" s="1"/>
  <c r="B25" i="176"/>
  <c r="N24" i="176"/>
  <c r="M24" i="176"/>
  <c r="L24" i="176"/>
  <c r="K24" i="176"/>
  <c r="J24" i="176"/>
  <c r="I24" i="176"/>
  <c r="H24" i="176"/>
  <c r="G24" i="176"/>
  <c r="F24" i="176"/>
  <c r="E24" i="176"/>
  <c r="D24" i="176"/>
  <c r="C24" i="176"/>
  <c r="B24" i="176"/>
  <c r="G23" i="176"/>
  <c r="P13" i="176"/>
  <c r="N89" i="131" s="1"/>
  <c r="M13" i="176"/>
  <c r="G13" i="176"/>
  <c r="E13" i="176"/>
  <c r="AP7" i="176"/>
  <c r="AQ7" i="176" s="1"/>
  <c r="AR7" i="176" s="1"/>
  <c r="AO7" i="176"/>
  <c r="AN7" i="176" s="1"/>
  <c r="AM7" i="176" s="1"/>
  <c r="AL7" i="176" s="1"/>
  <c r="AR6" i="176"/>
  <c r="AL6" i="176"/>
  <c r="AO5" i="176"/>
  <c r="R3" i="176"/>
  <c r="Q3" i="176"/>
  <c r="R2" i="176"/>
  <c r="Q2" i="176"/>
  <c r="R37" i="175"/>
  <c r="R36" i="175"/>
  <c r="P36" i="175"/>
  <c r="T31" i="175"/>
  <c r="U31" i="175" s="1"/>
  <c r="V31" i="175" s="1"/>
  <c r="S31" i="175"/>
  <c r="R31" i="175"/>
  <c r="Q31" i="175" s="1"/>
  <c r="P31" i="175" s="1"/>
  <c r="V30" i="175"/>
  <c r="P30" i="175"/>
  <c r="S29" i="175"/>
  <c r="N25" i="175"/>
  <c r="N13" i="175" s="1"/>
  <c r="Q4" i="175" s="1"/>
  <c r="M25" i="175"/>
  <c r="L25" i="175"/>
  <c r="L13" i="175" s="1"/>
  <c r="K25" i="175"/>
  <c r="K13" i="175" s="1"/>
  <c r="J25" i="175"/>
  <c r="J13" i="175" s="1"/>
  <c r="I25" i="175"/>
  <c r="I13" i="175" s="1"/>
  <c r="H25" i="175"/>
  <c r="H13" i="175" s="1"/>
  <c r="G25" i="175"/>
  <c r="G23" i="175" s="1"/>
  <c r="F25" i="175"/>
  <c r="F23" i="175" s="1"/>
  <c r="E25" i="175"/>
  <c r="D25" i="175"/>
  <c r="D13" i="175" s="1"/>
  <c r="C25" i="175"/>
  <c r="B25" i="175"/>
  <c r="B13" i="175" s="1"/>
  <c r="N23" i="175"/>
  <c r="R4" i="175" s="1"/>
  <c r="M23" i="175"/>
  <c r="I23" i="175"/>
  <c r="E23" i="175"/>
  <c r="C23" i="175"/>
  <c r="P13" i="175"/>
  <c r="N88" i="131" s="1"/>
  <c r="M13" i="175"/>
  <c r="G13" i="175"/>
  <c r="E13" i="175"/>
  <c r="C13" i="175"/>
  <c r="AO7" i="175"/>
  <c r="AP7" i="175" s="1"/>
  <c r="AQ7" i="175" s="1"/>
  <c r="AR7" i="175" s="1"/>
  <c r="AR6" i="175"/>
  <c r="AL6" i="175"/>
  <c r="AO5" i="175"/>
  <c r="R3" i="175"/>
  <c r="Q3" i="175"/>
  <c r="R2" i="175"/>
  <c r="Q2" i="175"/>
  <c r="R37" i="174"/>
  <c r="R36" i="174"/>
  <c r="P36" i="174"/>
  <c r="S31" i="174"/>
  <c r="T31" i="174" s="1"/>
  <c r="U31" i="174" s="1"/>
  <c r="V31" i="174" s="1"/>
  <c r="V30" i="174"/>
  <c r="P30" i="174"/>
  <c r="S29" i="174"/>
  <c r="N26" i="174"/>
  <c r="M26" i="174"/>
  <c r="M13" i="174" s="1"/>
  <c r="L26" i="174"/>
  <c r="K26" i="174"/>
  <c r="K13" i="174" s="1"/>
  <c r="J26" i="174"/>
  <c r="I26" i="174"/>
  <c r="I23" i="174" s="1"/>
  <c r="H26" i="174"/>
  <c r="G26" i="174"/>
  <c r="F26" i="174"/>
  <c r="E26" i="174"/>
  <c r="D26" i="174"/>
  <c r="C26" i="174"/>
  <c r="B26" i="174"/>
  <c r="N25" i="174"/>
  <c r="M25" i="174"/>
  <c r="M23" i="174" s="1"/>
  <c r="L25" i="174"/>
  <c r="K25" i="174"/>
  <c r="J25" i="174"/>
  <c r="I25" i="174"/>
  <c r="H25" i="174"/>
  <c r="G25" i="174"/>
  <c r="G23" i="174" s="1"/>
  <c r="F25" i="174"/>
  <c r="E25" i="174"/>
  <c r="E13" i="174" s="1"/>
  <c r="D25" i="174"/>
  <c r="C25" i="174"/>
  <c r="B25" i="174"/>
  <c r="N24" i="174"/>
  <c r="M24" i="174"/>
  <c r="L24" i="174"/>
  <c r="K24" i="174"/>
  <c r="J24" i="174"/>
  <c r="I24" i="174"/>
  <c r="H24" i="174"/>
  <c r="G24" i="174"/>
  <c r="F24" i="174"/>
  <c r="E24" i="174"/>
  <c r="D24" i="174"/>
  <c r="C24" i="174"/>
  <c r="B24" i="174"/>
  <c r="E23" i="174"/>
  <c r="P13" i="174"/>
  <c r="N87" i="131" s="1"/>
  <c r="I13" i="174"/>
  <c r="D13" i="174"/>
  <c r="C13" i="174"/>
  <c r="AO7" i="174"/>
  <c r="AP7" i="174" s="1"/>
  <c r="AQ7" i="174" s="1"/>
  <c r="AR7" i="174" s="1"/>
  <c r="AR6" i="174"/>
  <c r="AL6" i="174"/>
  <c r="AO5" i="174"/>
  <c r="R3" i="174"/>
  <c r="Q3" i="174"/>
  <c r="R2" i="174"/>
  <c r="Q2" i="174"/>
  <c r="R37" i="173"/>
  <c r="R36" i="173"/>
  <c r="P36" i="173"/>
  <c r="S31" i="173"/>
  <c r="T31" i="173" s="1"/>
  <c r="U31" i="173" s="1"/>
  <c r="V31" i="173" s="1"/>
  <c r="R31" i="173"/>
  <c r="Q31" i="173" s="1"/>
  <c r="P31" i="173" s="1"/>
  <c r="V30" i="173"/>
  <c r="P30" i="173"/>
  <c r="S29" i="173"/>
  <c r="N25" i="173"/>
  <c r="N13" i="173" s="1"/>
  <c r="Q4" i="173" s="1"/>
  <c r="M25" i="173"/>
  <c r="N23" i="173" s="1"/>
  <c r="R4" i="173" s="1"/>
  <c r="L25" i="173"/>
  <c r="L23" i="173" s="1"/>
  <c r="K25" i="173"/>
  <c r="J25" i="173"/>
  <c r="J13" i="173" s="1"/>
  <c r="I25" i="173"/>
  <c r="H25" i="173"/>
  <c r="H13" i="173" s="1"/>
  <c r="G25" i="173"/>
  <c r="G23" i="173" s="1"/>
  <c r="F25" i="173"/>
  <c r="F13" i="173" s="1"/>
  <c r="E25" i="173"/>
  <c r="E23" i="173" s="1"/>
  <c r="D25" i="173"/>
  <c r="D23" i="173" s="1"/>
  <c r="C25" i="173"/>
  <c r="B25" i="173"/>
  <c r="B13" i="173" s="1"/>
  <c r="M23" i="173"/>
  <c r="K23" i="173"/>
  <c r="I23" i="173"/>
  <c r="C23" i="173"/>
  <c r="P13" i="173"/>
  <c r="N86" i="131" s="1"/>
  <c r="K13" i="173"/>
  <c r="I13" i="173"/>
  <c r="G13" i="173"/>
  <c r="E13" i="173"/>
  <c r="D13" i="173"/>
  <c r="C13" i="173"/>
  <c r="AP7" i="173"/>
  <c r="AQ7" i="173" s="1"/>
  <c r="AR7" i="173" s="1"/>
  <c r="AO7" i="173"/>
  <c r="AN7" i="173"/>
  <c r="AM7" i="173" s="1"/>
  <c r="AL7" i="173" s="1"/>
  <c r="AR6" i="173"/>
  <c r="AL6" i="173"/>
  <c r="AO5" i="173"/>
  <c r="R3" i="173"/>
  <c r="Q3" i="173"/>
  <c r="R2" i="173"/>
  <c r="Q2" i="173"/>
  <c r="R37" i="172"/>
  <c r="R36" i="172"/>
  <c r="P36" i="172"/>
  <c r="T31" i="172"/>
  <c r="U31" i="172" s="1"/>
  <c r="V31" i="172" s="1"/>
  <c r="S31" i="172"/>
  <c r="R31" i="172"/>
  <c r="Q31" i="172" s="1"/>
  <c r="P31" i="172" s="1"/>
  <c r="V30" i="172"/>
  <c r="P30" i="172"/>
  <c r="S29" i="172"/>
  <c r="N26" i="172"/>
  <c r="N13" i="172" s="1"/>
  <c r="Q4" i="172" s="1"/>
  <c r="M26" i="172"/>
  <c r="L26" i="172"/>
  <c r="K26" i="172"/>
  <c r="J26" i="172"/>
  <c r="J13" i="172" s="1"/>
  <c r="I26" i="172"/>
  <c r="H26" i="172"/>
  <c r="H13" i="172" s="1"/>
  <c r="G26" i="172"/>
  <c r="F26" i="172"/>
  <c r="F13" i="172" s="1"/>
  <c r="E26" i="172"/>
  <c r="D26" i="172"/>
  <c r="C26" i="172"/>
  <c r="B26" i="172"/>
  <c r="B13" i="172" s="1"/>
  <c r="N25" i="172"/>
  <c r="M25" i="172"/>
  <c r="M23" i="172" s="1"/>
  <c r="L25" i="172"/>
  <c r="K25" i="172"/>
  <c r="K23" i="172" s="1"/>
  <c r="J25" i="172"/>
  <c r="I25" i="172"/>
  <c r="I23" i="172" s="1"/>
  <c r="H25" i="172"/>
  <c r="G25" i="172"/>
  <c r="G13" i="172" s="1"/>
  <c r="F25" i="172"/>
  <c r="E25" i="172"/>
  <c r="E23" i="172" s="1"/>
  <c r="D25" i="172"/>
  <c r="C25" i="172"/>
  <c r="C23" i="172" s="1"/>
  <c r="B25" i="172"/>
  <c r="N24" i="172"/>
  <c r="M24" i="172"/>
  <c r="L24" i="172"/>
  <c r="K24" i="172"/>
  <c r="J24" i="172"/>
  <c r="I24" i="172"/>
  <c r="H24" i="172"/>
  <c r="G24" i="172"/>
  <c r="F24" i="172"/>
  <c r="E24" i="172"/>
  <c r="D24" i="172"/>
  <c r="C24" i="172"/>
  <c r="B24" i="172"/>
  <c r="P13" i="172"/>
  <c r="N85" i="131" s="1"/>
  <c r="K13" i="172"/>
  <c r="C13" i="172"/>
  <c r="AO7" i="172"/>
  <c r="AP7" i="172" s="1"/>
  <c r="AQ7" i="172" s="1"/>
  <c r="AR7" i="172" s="1"/>
  <c r="AR6" i="172"/>
  <c r="AL6" i="172"/>
  <c r="AO5" i="172"/>
  <c r="R3" i="172"/>
  <c r="Q3" i="172"/>
  <c r="R2" i="172"/>
  <c r="Q2" i="172"/>
  <c r="R37" i="171"/>
  <c r="R36" i="171"/>
  <c r="P36" i="171"/>
  <c r="T31" i="171"/>
  <c r="U31" i="171" s="1"/>
  <c r="V31" i="171" s="1"/>
  <c r="S31" i="171"/>
  <c r="R31" i="171"/>
  <c r="Q31" i="171" s="1"/>
  <c r="P31" i="171" s="1"/>
  <c r="V30" i="171"/>
  <c r="P30" i="171"/>
  <c r="S29" i="171"/>
  <c r="N25" i="171"/>
  <c r="N13" i="171" s="1"/>
  <c r="Q4" i="171" s="1"/>
  <c r="M25" i="171"/>
  <c r="L25" i="171"/>
  <c r="L13" i="171" s="1"/>
  <c r="K25" i="171"/>
  <c r="K13" i="171" s="1"/>
  <c r="J25" i="171"/>
  <c r="J23" i="171" s="1"/>
  <c r="I25" i="171"/>
  <c r="H25" i="171"/>
  <c r="H13" i="171" s="1"/>
  <c r="G25" i="171"/>
  <c r="F25" i="171"/>
  <c r="F13" i="171" s="1"/>
  <c r="E25" i="171"/>
  <c r="D25" i="171"/>
  <c r="D13" i="171" s="1"/>
  <c r="C25" i="171"/>
  <c r="B25" i="171"/>
  <c r="B23" i="171" s="1"/>
  <c r="N23" i="171"/>
  <c r="M23" i="171"/>
  <c r="I23" i="171"/>
  <c r="G23" i="171"/>
  <c r="E23" i="171"/>
  <c r="C23" i="171"/>
  <c r="P13" i="171"/>
  <c r="N84" i="131" s="1"/>
  <c r="M13" i="171"/>
  <c r="I13" i="171"/>
  <c r="G13" i="171"/>
  <c r="E13" i="171"/>
  <c r="C13" i="171"/>
  <c r="AO7" i="171"/>
  <c r="AP7" i="171" s="1"/>
  <c r="AQ7" i="171" s="1"/>
  <c r="AR7" i="171" s="1"/>
  <c r="AR6" i="171"/>
  <c r="AL6" i="171"/>
  <c r="AO5" i="171"/>
  <c r="R4" i="171"/>
  <c r="R3" i="171"/>
  <c r="Q3" i="171"/>
  <c r="R2" i="171"/>
  <c r="Q2" i="171"/>
  <c r="R37" i="170"/>
  <c r="R36" i="170"/>
  <c r="P36" i="170"/>
  <c r="S31" i="170"/>
  <c r="T31" i="170" s="1"/>
  <c r="U31" i="170" s="1"/>
  <c r="V31" i="170" s="1"/>
  <c r="V30" i="170"/>
  <c r="P30" i="170"/>
  <c r="S29" i="170"/>
  <c r="N26" i="170"/>
  <c r="M26" i="170"/>
  <c r="M13" i="170" s="1"/>
  <c r="L26" i="170"/>
  <c r="K26" i="170"/>
  <c r="K13" i="170" s="1"/>
  <c r="J26" i="170"/>
  <c r="I26" i="170"/>
  <c r="I23" i="170" s="1"/>
  <c r="H26" i="170"/>
  <c r="G26" i="170"/>
  <c r="F26" i="170"/>
  <c r="E26" i="170"/>
  <c r="E13" i="170" s="1"/>
  <c r="D26" i="170"/>
  <c r="D13" i="170" s="1"/>
  <c r="C26" i="170"/>
  <c r="C13" i="170" s="1"/>
  <c r="B26" i="170"/>
  <c r="N25" i="170"/>
  <c r="M25" i="170"/>
  <c r="L25" i="170"/>
  <c r="K25" i="170"/>
  <c r="J25" i="170"/>
  <c r="I25" i="170"/>
  <c r="H25" i="170"/>
  <c r="G25" i="170"/>
  <c r="G23" i="170" s="1"/>
  <c r="F25" i="170"/>
  <c r="E25" i="170"/>
  <c r="D25" i="170"/>
  <c r="C25" i="170"/>
  <c r="B25" i="170"/>
  <c r="N24" i="170"/>
  <c r="M24" i="170"/>
  <c r="L24" i="170"/>
  <c r="K24" i="170"/>
  <c r="J24" i="170"/>
  <c r="I24" i="170"/>
  <c r="H24" i="170"/>
  <c r="G24" i="170"/>
  <c r="F24" i="170"/>
  <c r="E24" i="170"/>
  <c r="D24" i="170"/>
  <c r="C24" i="170"/>
  <c r="B24" i="170"/>
  <c r="E23" i="170"/>
  <c r="P13" i="170"/>
  <c r="N83" i="131" s="1"/>
  <c r="I13" i="170"/>
  <c r="AP7" i="170"/>
  <c r="AQ7" i="170" s="1"/>
  <c r="AR7" i="170" s="1"/>
  <c r="AO7" i="170"/>
  <c r="AN7" i="170"/>
  <c r="AM7" i="170" s="1"/>
  <c r="AL7" i="170" s="1"/>
  <c r="AR6" i="170"/>
  <c r="AL6" i="170"/>
  <c r="AO5" i="170"/>
  <c r="R3" i="170"/>
  <c r="Q3" i="170"/>
  <c r="R2" i="170"/>
  <c r="Q2" i="170"/>
  <c r="R37" i="169"/>
  <c r="R36" i="169"/>
  <c r="P36" i="169"/>
  <c r="S31" i="169"/>
  <c r="T31" i="169" s="1"/>
  <c r="U31" i="169" s="1"/>
  <c r="V31" i="169" s="1"/>
  <c r="V30" i="169"/>
  <c r="P30" i="169"/>
  <c r="S29" i="169"/>
  <c r="N25" i="169"/>
  <c r="N13" i="169" s="1"/>
  <c r="Q4" i="169" s="1"/>
  <c r="M25" i="169"/>
  <c r="M23" i="169" s="1"/>
  <c r="L25" i="169"/>
  <c r="L13" i="169" s="1"/>
  <c r="K25" i="169"/>
  <c r="J25" i="169"/>
  <c r="J13" i="169" s="1"/>
  <c r="I25" i="169"/>
  <c r="I13" i="169" s="1"/>
  <c r="H25" i="169"/>
  <c r="H23" i="169" s="1"/>
  <c r="G25" i="169"/>
  <c r="G13" i="169" s="1"/>
  <c r="F25" i="169"/>
  <c r="F13" i="169" s="1"/>
  <c r="E25" i="169"/>
  <c r="E23" i="169" s="1"/>
  <c r="D25" i="169"/>
  <c r="D13" i="169" s="1"/>
  <c r="C25" i="169"/>
  <c r="B25" i="169"/>
  <c r="B13" i="169" s="1"/>
  <c r="N23" i="169"/>
  <c r="R4" i="169" s="1"/>
  <c r="K23" i="169"/>
  <c r="G23" i="169"/>
  <c r="C23" i="169"/>
  <c r="P13" i="169"/>
  <c r="N82" i="131" s="1"/>
  <c r="M13" i="169"/>
  <c r="K13" i="169"/>
  <c r="E13" i="169"/>
  <c r="C13" i="169"/>
  <c r="AO7" i="169"/>
  <c r="AP7" i="169" s="1"/>
  <c r="AQ7" i="169" s="1"/>
  <c r="AR7" i="169" s="1"/>
  <c r="AN7" i="169"/>
  <c r="AM7" i="169" s="1"/>
  <c r="AL7" i="169" s="1"/>
  <c r="AR6" i="169"/>
  <c r="AL6" i="169"/>
  <c r="AO5" i="169"/>
  <c r="R3" i="169"/>
  <c r="Q3" i="169"/>
  <c r="R2" i="169"/>
  <c r="Q2" i="169"/>
  <c r="R37" i="168"/>
  <c r="R36" i="168"/>
  <c r="P36" i="168"/>
  <c r="T31" i="168"/>
  <c r="U31" i="168" s="1"/>
  <c r="V31" i="168" s="1"/>
  <c r="S31" i="168"/>
  <c r="R31" i="168" s="1"/>
  <c r="Q31" i="168" s="1"/>
  <c r="P31" i="168" s="1"/>
  <c r="V30" i="168"/>
  <c r="P30" i="168"/>
  <c r="S29" i="168"/>
  <c r="N26" i="168"/>
  <c r="N13" i="168" s="1"/>
  <c r="Q4" i="168" s="1"/>
  <c r="M26" i="168"/>
  <c r="L26" i="168"/>
  <c r="L13" i="168" s="1"/>
  <c r="K26" i="168"/>
  <c r="J26" i="168"/>
  <c r="I26" i="168"/>
  <c r="H26" i="168"/>
  <c r="H23" i="168" s="1"/>
  <c r="G26" i="168"/>
  <c r="F26" i="168"/>
  <c r="F13" i="168" s="1"/>
  <c r="E26" i="168"/>
  <c r="D26" i="168"/>
  <c r="D13" i="168" s="1"/>
  <c r="C26" i="168"/>
  <c r="B26" i="168"/>
  <c r="N25" i="168"/>
  <c r="M25" i="168"/>
  <c r="N23" i="168" s="1"/>
  <c r="R4" i="168" s="1"/>
  <c r="L25" i="168"/>
  <c r="K25" i="168"/>
  <c r="K23" i="168" s="1"/>
  <c r="J25" i="168"/>
  <c r="I25" i="168"/>
  <c r="I23" i="168" s="1"/>
  <c r="H25" i="168"/>
  <c r="G25" i="168"/>
  <c r="F25" i="168"/>
  <c r="E25" i="168"/>
  <c r="E23" i="168" s="1"/>
  <c r="D25" i="168"/>
  <c r="C25" i="168"/>
  <c r="C23" i="168" s="1"/>
  <c r="B25" i="168"/>
  <c r="N24" i="168"/>
  <c r="M24" i="168"/>
  <c r="L24" i="168"/>
  <c r="K24" i="168"/>
  <c r="J24" i="168"/>
  <c r="I24" i="168"/>
  <c r="H24" i="168"/>
  <c r="G24" i="168"/>
  <c r="F24" i="168"/>
  <c r="E24" i="168"/>
  <c r="D24" i="168"/>
  <c r="C24" i="168"/>
  <c r="B24" i="168"/>
  <c r="G23" i="168"/>
  <c r="P13" i="168"/>
  <c r="N81" i="131" s="1"/>
  <c r="G13" i="168"/>
  <c r="C13" i="168"/>
  <c r="AO7" i="168"/>
  <c r="AP7" i="168" s="1"/>
  <c r="AQ7" i="168" s="1"/>
  <c r="AR7" i="168" s="1"/>
  <c r="AR6" i="168"/>
  <c r="AL6" i="168"/>
  <c r="AO5" i="168"/>
  <c r="R3" i="168"/>
  <c r="Q3" i="168"/>
  <c r="R2" i="168"/>
  <c r="Q2" i="168"/>
  <c r="R37" i="167"/>
  <c r="R36" i="167"/>
  <c r="P36" i="167"/>
  <c r="T31" i="167"/>
  <c r="U31" i="167" s="1"/>
  <c r="V31" i="167" s="1"/>
  <c r="S31" i="167"/>
  <c r="R31" i="167"/>
  <c r="Q31" i="167" s="1"/>
  <c r="P31" i="167" s="1"/>
  <c r="V30" i="167"/>
  <c r="P30" i="167"/>
  <c r="S29" i="167"/>
  <c r="N25" i="167"/>
  <c r="N13" i="167" s="1"/>
  <c r="Q4" i="167" s="1"/>
  <c r="M25" i="167"/>
  <c r="L25" i="167"/>
  <c r="L13" i="167" s="1"/>
  <c r="K25" i="167"/>
  <c r="J25" i="167"/>
  <c r="J13" i="167" s="1"/>
  <c r="I25" i="167"/>
  <c r="I13" i="167" s="1"/>
  <c r="H25" i="167"/>
  <c r="H13" i="167" s="1"/>
  <c r="G25" i="167"/>
  <c r="F25" i="167"/>
  <c r="F23" i="167" s="1"/>
  <c r="E25" i="167"/>
  <c r="D25" i="167"/>
  <c r="D13" i="167" s="1"/>
  <c r="C25" i="167"/>
  <c r="B25" i="167"/>
  <c r="B13" i="167" s="1"/>
  <c r="N23" i="167"/>
  <c r="R4" i="167" s="1"/>
  <c r="M23" i="167"/>
  <c r="K23" i="167"/>
  <c r="G23" i="167"/>
  <c r="E23" i="167"/>
  <c r="C23" i="167"/>
  <c r="P13" i="167"/>
  <c r="N80" i="131" s="1"/>
  <c r="M13" i="167"/>
  <c r="K13" i="167"/>
  <c r="G13" i="167"/>
  <c r="E13" i="167"/>
  <c r="C13" i="167"/>
  <c r="AO7" i="167"/>
  <c r="AP7" i="167" s="1"/>
  <c r="AQ7" i="167" s="1"/>
  <c r="AR7" i="167" s="1"/>
  <c r="AR6" i="167"/>
  <c r="AL6" i="167"/>
  <c r="AO5" i="167"/>
  <c r="R3" i="167"/>
  <c r="Q3" i="167"/>
  <c r="R2" i="167"/>
  <c r="Q2" i="167"/>
  <c r="R37" i="166"/>
  <c r="R36" i="166"/>
  <c r="P36" i="166"/>
  <c r="S31" i="166"/>
  <c r="R31" i="166" s="1"/>
  <c r="Q31" i="166" s="1"/>
  <c r="P31" i="166" s="1"/>
  <c r="V30" i="166"/>
  <c r="P30" i="166"/>
  <c r="S29" i="166"/>
  <c r="N26" i="166"/>
  <c r="M26" i="166"/>
  <c r="L26" i="166"/>
  <c r="K26" i="166"/>
  <c r="K13" i="166" s="1"/>
  <c r="J26" i="166"/>
  <c r="I26" i="166"/>
  <c r="I23" i="166" s="1"/>
  <c r="H26" i="166"/>
  <c r="G26" i="166"/>
  <c r="G13" i="166" s="1"/>
  <c r="F26" i="166"/>
  <c r="E26" i="166"/>
  <c r="D26" i="166"/>
  <c r="C26" i="166"/>
  <c r="C13" i="166" s="1"/>
  <c r="B26" i="166"/>
  <c r="N25" i="166"/>
  <c r="M25" i="166"/>
  <c r="N23" i="166" s="1"/>
  <c r="R4" i="166" s="1"/>
  <c r="L25" i="166"/>
  <c r="K25" i="166"/>
  <c r="J25" i="166"/>
  <c r="I25" i="166"/>
  <c r="H25" i="166"/>
  <c r="G25" i="166"/>
  <c r="F25" i="166"/>
  <c r="E25" i="166"/>
  <c r="E23" i="166" s="1"/>
  <c r="D25" i="166"/>
  <c r="C25" i="166"/>
  <c r="B25" i="166"/>
  <c r="N24" i="166"/>
  <c r="M24" i="166"/>
  <c r="L24" i="166"/>
  <c r="K24" i="166"/>
  <c r="J24" i="166"/>
  <c r="I24" i="166"/>
  <c r="H24" i="166"/>
  <c r="G24" i="166"/>
  <c r="F24" i="166"/>
  <c r="E24" i="166"/>
  <c r="D24" i="166"/>
  <c r="C24" i="166"/>
  <c r="B24" i="166"/>
  <c r="M23" i="166"/>
  <c r="P13" i="166"/>
  <c r="N79" i="131" s="1"/>
  <c r="M13" i="166"/>
  <c r="I13" i="166"/>
  <c r="E13" i="166"/>
  <c r="AO7" i="166"/>
  <c r="AP7" i="166" s="1"/>
  <c r="AQ7" i="166" s="1"/>
  <c r="AR7" i="166" s="1"/>
  <c r="AN7" i="166"/>
  <c r="AM7" i="166" s="1"/>
  <c r="AL7" i="166" s="1"/>
  <c r="AR6" i="166"/>
  <c r="AL6" i="166"/>
  <c r="AO5" i="166"/>
  <c r="R3" i="166"/>
  <c r="Q3" i="166"/>
  <c r="R2" i="166"/>
  <c r="Q2" i="166"/>
  <c r="R37" i="165"/>
  <c r="P36" i="165"/>
  <c r="Q36" i="165" s="1"/>
  <c r="R36" i="165" s="1"/>
  <c r="S31" i="165"/>
  <c r="T31" i="165" s="1"/>
  <c r="U31" i="165" s="1"/>
  <c r="V31" i="165" s="1"/>
  <c r="V30" i="165"/>
  <c r="P30" i="165"/>
  <c r="S29" i="165"/>
  <c r="N25" i="165"/>
  <c r="M25" i="165"/>
  <c r="M23" i="165" s="1"/>
  <c r="L25" i="165"/>
  <c r="L23" i="165" s="1"/>
  <c r="K25" i="165"/>
  <c r="K13" i="165" s="1"/>
  <c r="J25" i="165"/>
  <c r="J23" i="165" s="1"/>
  <c r="I25" i="165"/>
  <c r="I13" i="165" s="1"/>
  <c r="H25" i="165"/>
  <c r="H23" i="165" s="1"/>
  <c r="G25" i="165"/>
  <c r="G13" i="165" s="1"/>
  <c r="F25" i="165"/>
  <c r="E25" i="165"/>
  <c r="E23" i="165" s="1"/>
  <c r="D25" i="165"/>
  <c r="C25" i="165"/>
  <c r="C13" i="165" s="1"/>
  <c r="B25" i="165"/>
  <c r="B23" i="165" s="1"/>
  <c r="N23" i="165"/>
  <c r="R4" i="165" s="1"/>
  <c r="F23" i="165"/>
  <c r="D23" i="165"/>
  <c r="P13" i="165"/>
  <c r="N78" i="131" s="1"/>
  <c r="N13" i="165"/>
  <c r="Q4" i="165" s="1"/>
  <c r="F13" i="165"/>
  <c r="D13" i="165"/>
  <c r="AO7" i="165"/>
  <c r="AP7" i="165" s="1"/>
  <c r="AQ7" i="165" s="1"/>
  <c r="AR7" i="165" s="1"/>
  <c r="AR6" i="165"/>
  <c r="AL6" i="165"/>
  <c r="AO5" i="165"/>
  <c r="R3" i="165"/>
  <c r="Q3" i="165"/>
  <c r="R2" i="165"/>
  <c r="Q2" i="165"/>
  <c r="R37" i="164"/>
  <c r="P36" i="164"/>
  <c r="Q36" i="164" s="1"/>
  <c r="R36" i="164" s="1"/>
  <c r="S31" i="164"/>
  <c r="T31" i="164" s="1"/>
  <c r="U31" i="164" s="1"/>
  <c r="V31" i="164" s="1"/>
  <c r="R31" i="164"/>
  <c r="Q31" i="164" s="1"/>
  <c r="P31" i="164" s="1"/>
  <c r="V30" i="164"/>
  <c r="P30" i="164"/>
  <c r="S29" i="164"/>
  <c r="N26" i="164"/>
  <c r="N13" i="164" s="1"/>
  <c r="Q4" i="164" s="1"/>
  <c r="M26" i="164"/>
  <c r="L26" i="164"/>
  <c r="K26" i="164"/>
  <c r="J26" i="164"/>
  <c r="J13" i="164" s="1"/>
  <c r="I26" i="164"/>
  <c r="H26" i="164"/>
  <c r="H13" i="164" s="1"/>
  <c r="G26" i="164"/>
  <c r="F26" i="164"/>
  <c r="F23" i="164" s="1"/>
  <c r="E26" i="164"/>
  <c r="D26" i="164"/>
  <c r="C26" i="164"/>
  <c r="B26" i="164"/>
  <c r="B13" i="164" s="1"/>
  <c r="N25" i="164"/>
  <c r="M25" i="164"/>
  <c r="N23" i="164" s="1"/>
  <c r="R4" i="164" s="1"/>
  <c r="L25" i="164"/>
  <c r="K25" i="164"/>
  <c r="K23" i="164" s="1"/>
  <c r="J25" i="164"/>
  <c r="I25" i="164"/>
  <c r="H25" i="164"/>
  <c r="G25" i="164"/>
  <c r="G23" i="164" s="1"/>
  <c r="F25" i="164"/>
  <c r="E25" i="164"/>
  <c r="E13" i="164" s="1"/>
  <c r="D25" i="164"/>
  <c r="C25" i="164"/>
  <c r="C23" i="164" s="1"/>
  <c r="B25" i="164"/>
  <c r="N24" i="164"/>
  <c r="M24" i="164"/>
  <c r="L24" i="164"/>
  <c r="K24" i="164"/>
  <c r="J24" i="164"/>
  <c r="I24" i="164"/>
  <c r="H24" i="164"/>
  <c r="G24" i="164"/>
  <c r="F24" i="164"/>
  <c r="E24" i="164"/>
  <c r="D24" i="164"/>
  <c r="C24" i="164"/>
  <c r="B24" i="164"/>
  <c r="I23" i="164"/>
  <c r="P13" i="164"/>
  <c r="N77" i="131" s="1"/>
  <c r="K13" i="164"/>
  <c r="I13" i="164"/>
  <c r="C13" i="164"/>
  <c r="AO7" i="164"/>
  <c r="AP7" i="164" s="1"/>
  <c r="AQ7" i="164" s="1"/>
  <c r="AR7" i="164" s="1"/>
  <c r="AR6" i="164"/>
  <c r="AL6" i="164"/>
  <c r="AO5" i="164"/>
  <c r="R3" i="164"/>
  <c r="Q3" i="164"/>
  <c r="R2" i="164"/>
  <c r="Q2" i="164"/>
  <c r="AN7" i="164" l="1"/>
  <c r="AM7" i="164" s="1"/>
  <c r="AL7" i="164" s="1"/>
  <c r="M13" i="164"/>
  <c r="D13" i="166"/>
  <c r="L13" i="166"/>
  <c r="T31" i="166"/>
  <c r="U31" i="166" s="1"/>
  <c r="V31" i="166" s="1"/>
  <c r="I13" i="168"/>
  <c r="R31" i="169"/>
  <c r="Q31" i="169" s="1"/>
  <c r="P31" i="169" s="1"/>
  <c r="C23" i="170"/>
  <c r="K23" i="170"/>
  <c r="F13" i="170"/>
  <c r="N13" i="170"/>
  <c r="Q4" i="170" s="1"/>
  <c r="K23" i="171"/>
  <c r="AN7" i="172"/>
  <c r="AM7" i="172" s="1"/>
  <c r="AL7" i="172" s="1"/>
  <c r="M13" i="172"/>
  <c r="C23" i="174"/>
  <c r="K23" i="174"/>
  <c r="F23" i="174"/>
  <c r="N13" i="174"/>
  <c r="Q4" i="174" s="1"/>
  <c r="K23" i="175"/>
  <c r="I13" i="176"/>
  <c r="K23" i="176"/>
  <c r="G13" i="178"/>
  <c r="P37" i="178" s="1"/>
  <c r="AN7" i="180"/>
  <c r="AM7" i="180" s="1"/>
  <c r="AL7" i="180" s="1"/>
  <c r="K13" i="181"/>
  <c r="D13" i="164"/>
  <c r="L13" i="164"/>
  <c r="H13" i="165"/>
  <c r="I23" i="167"/>
  <c r="K13" i="168"/>
  <c r="B13" i="168"/>
  <c r="J13" i="168"/>
  <c r="M23" i="170"/>
  <c r="D23" i="172"/>
  <c r="L23" i="172"/>
  <c r="H13" i="176"/>
  <c r="M13" i="177"/>
  <c r="H13" i="178"/>
  <c r="B13" i="180"/>
  <c r="J13" i="180"/>
  <c r="L13" i="181"/>
  <c r="E23" i="164"/>
  <c r="J13" i="165"/>
  <c r="C23" i="166"/>
  <c r="K23" i="166"/>
  <c r="F23" i="166"/>
  <c r="N13" i="166"/>
  <c r="Q4" i="166" s="1"/>
  <c r="AN7" i="168"/>
  <c r="AM7" i="168" s="1"/>
  <c r="AL7" i="168" s="1"/>
  <c r="M13" i="168"/>
  <c r="G13" i="170"/>
  <c r="N23" i="170"/>
  <c r="R4" i="170" s="1"/>
  <c r="H13" i="170"/>
  <c r="AN7" i="171"/>
  <c r="AM7" i="171" s="1"/>
  <c r="AL7" i="171" s="1"/>
  <c r="G13" i="174"/>
  <c r="N23" i="174"/>
  <c r="R4" i="174" s="1"/>
  <c r="H13" i="174"/>
  <c r="AN7" i="175"/>
  <c r="AM7" i="175" s="1"/>
  <c r="AL7" i="175" s="1"/>
  <c r="H23" i="180"/>
  <c r="C13" i="180"/>
  <c r="K13" i="180"/>
  <c r="L13" i="165"/>
  <c r="G23" i="172"/>
  <c r="K13" i="178"/>
  <c r="E13" i="180"/>
  <c r="M23" i="164"/>
  <c r="H13" i="166"/>
  <c r="AN7" i="167"/>
  <c r="AM7" i="167" s="1"/>
  <c r="AL7" i="167" s="1"/>
  <c r="I23" i="169"/>
  <c r="B23" i="170"/>
  <c r="J23" i="170"/>
  <c r="R31" i="170"/>
  <c r="Q31" i="170" s="1"/>
  <c r="P31" i="170" s="1"/>
  <c r="E13" i="172"/>
  <c r="AN7" i="174"/>
  <c r="AM7" i="174" s="1"/>
  <c r="AL7" i="174" s="1"/>
  <c r="B13" i="174"/>
  <c r="J13" i="174"/>
  <c r="R31" i="174"/>
  <c r="Q31" i="174" s="1"/>
  <c r="P31" i="174" s="1"/>
  <c r="C13" i="176"/>
  <c r="E13" i="177"/>
  <c r="P37" i="177" s="1"/>
  <c r="P37" i="179"/>
  <c r="F13" i="180"/>
  <c r="G13" i="164"/>
  <c r="B13" i="165"/>
  <c r="G23" i="166"/>
  <c r="B13" i="166"/>
  <c r="J13" i="166"/>
  <c r="E13" i="168"/>
  <c r="L13" i="170"/>
  <c r="I13" i="172"/>
  <c r="M13" i="173"/>
  <c r="D23" i="174"/>
  <c r="L13" i="174"/>
  <c r="F13" i="176"/>
  <c r="AP7" i="178"/>
  <c r="AQ7" i="178" s="1"/>
  <c r="AR7" i="178" s="1"/>
  <c r="B23" i="178"/>
  <c r="J23" i="178"/>
  <c r="I13" i="180"/>
  <c r="P37" i="180"/>
  <c r="P37" i="181"/>
  <c r="F13" i="164"/>
  <c r="H23" i="164"/>
  <c r="AN7" i="165"/>
  <c r="AM7" i="165" s="1"/>
  <c r="AL7" i="165" s="1"/>
  <c r="E13" i="165"/>
  <c r="M13" i="165"/>
  <c r="G23" i="165"/>
  <c r="F13" i="166"/>
  <c r="H23" i="166"/>
  <c r="F13" i="167"/>
  <c r="P37" i="167" s="1"/>
  <c r="H23" i="167"/>
  <c r="H13" i="168"/>
  <c r="B23" i="168"/>
  <c r="J23" i="168"/>
  <c r="H13" i="169"/>
  <c r="P37" i="169" s="1"/>
  <c r="B23" i="169"/>
  <c r="J23" i="169"/>
  <c r="B13" i="170"/>
  <c r="J13" i="170"/>
  <c r="D23" i="170"/>
  <c r="L23" i="170"/>
  <c r="B13" i="171"/>
  <c r="J13" i="171"/>
  <c r="D23" i="171"/>
  <c r="L23" i="171"/>
  <c r="D13" i="172"/>
  <c r="L13" i="172"/>
  <c r="F23" i="172"/>
  <c r="N23" i="172"/>
  <c r="R4" i="172" s="1"/>
  <c r="L13" i="173"/>
  <c r="P37" i="173" s="1"/>
  <c r="F23" i="173"/>
  <c r="F13" i="174"/>
  <c r="H23" i="174"/>
  <c r="F13" i="175"/>
  <c r="P37" i="175" s="1"/>
  <c r="H23" i="175"/>
  <c r="B23" i="176"/>
  <c r="J23" i="176"/>
  <c r="B23" i="177"/>
  <c r="J23" i="177"/>
  <c r="D23" i="178"/>
  <c r="L23" i="178"/>
  <c r="J23" i="180"/>
  <c r="B23" i="181"/>
  <c r="J23" i="181"/>
  <c r="K23" i="180"/>
  <c r="T31" i="181"/>
  <c r="U31" i="181" s="1"/>
  <c r="V31" i="181" s="1"/>
  <c r="B23" i="164"/>
  <c r="J23" i="164"/>
  <c r="I23" i="165"/>
  <c r="R31" i="165"/>
  <c r="Q31" i="165" s="1"/>
  <c r="P31" i="165" s="1"/>
  <c r="B23" i="166"/>
  <c r="J23" i="166"/>
  <c r="B23" i="167"/>
  <c r="J23" i="167"/>
  <c r="D23" i="168"/>
  <c r="L23" i="168"/>
  <c r="D23" i="169"/>
  <c r="L23" i="169"/>
  <c r="F23" i="170"/>
  <c r="F23" i="171"/>
  <c r="H23" i="172"/>
  <c r="H23" i="173"/>
  <c r="B23" i="174"/>
  <c r="J23" i="174"/>
  <c r="B23" i="175"/>
  <c r="J23" i="175"/>
  <c r="D23" i="176"/>
  <c r="L23" i="176"/>
  <c r="D23" i="177"/>
  <c r="L23" i="177"/>
  <c r="F23" i="178"/>
  <c r="N23" i="178"/>
  <c r="R4" i="178" s="1"/>
  <c r="D23" i="180"/>
  <c r="L23" i="180"/>
  <c r="M23" i="168"/>
  <c r="M23" i="176"/>
  <c r="M23" i="177"/>
  <c r="M23" i="180"/>
  <c r="M23" i="181"/>
  <c r="D23" i="164"/>
  <c r="L23" i="164"/>
  <c r="C23" i="165"/>
  <c r="K23" i="165"/>
  <c r="D23" i="166"/>
  <c r="L23" i="166"/>
  <c r="D23" i="167"/>
  <c r="L23" i="167"/>
  <c r="F23" i="168"/>
  <c r="F23" i="169"/>
  <c r="H23" i="170"/>
  <c r="H23" i="171"/>
  <c r="B23" i="172"/>
  <c r="J23" i="172"/>
  <c r="B23" i="173"/>
  <c r="J23" i="173"/>
  <c r="L23" i="174"/>
  <c r="D23" i="175"/>
  <c r="L23" i="175"/>
  <c r="F23" i="177"/>
  <c r="F23" i="181"/>
  <c r="P37" i="176" l="1"/>
  <c r="P37" i="168"/>
  <c r="P37" i="172"/>
  <c r="P37" i="170"/>
  <c r="P37" i="164"/>
  <c r="P37" i="174"/>
  <c r="P37" i="166"/>
  <c r="P37" i="171"/>
  <c r="P37" i="165"/>
  <c r="R37" i="163" l="1"/>
  <c r="R36" i="163"/>
  <c r="P36" i="163"/>
  <c r="S31" i="163"/>
  <c r="R31" i="163" s="1"/>
  <c r="Q31" i="163" s="1"/>
  <c r="P31" i="163" s="1"/>
  <c r="V30" i="163"/>
  <c r="P30" i="163"/>
  <c r="S29" i="163"/>
  <c r="N25" i="163"/>
  <c r="N13" i="163" s="1"/>
  <c r="Q4" i="163" s="1"/>
  <c r="M25" i="163"/>
  <c r="L25" i="163"/>
  <c r="K25" i="163"/>
  <c r="J25" i="163"/>
  <c r="J23" i="163" s="1"/>
  <c r="I25" i="163"/>
  <c r="I23" i="163" s="1"/>
  <c r="H25" i="163"/>
  <c r="H23" i="163" s="1"/>
  <c r="G25" i="163"/>
  <c r="G23" i="163" s="1"/>
  <c r="F25" i="163"/>
  <c r="E25" i="163"/>
  <c r="D25" i="163"/>
  <c r="C25" i="163"/>
  <c r="B25" i="163"/>
  <c r="B23" i="163" s="1"/>
  <c r="L23" i="163"/>
  <c r="K23" i="163"/>
  <c r="D23" i="163"/>
  <c r="C23" i="163"/>
  <c r="P13" i="163"/>
  <c r="N76" i="131" s="1"/>
  <c r="L13" i="163"/>
  <c r="K13" i="163"/>
  <c r="G13" i="163"/>
  <c r="D13" i="163"/>
  <c r="C13" i="163"/>
  <c r="B13" i="163"/>
  <c r="AO7" i="163"/>
  <c r="AN7" i="163" s="1"/>
  <c r="AM7" i="163" s="1"/>
  <c r="AL7" i="163" s="1"/>
  <c r="AR6" i="163"/>
  <c r="AL6" i="163"/>
  <c r="AO5" i="163"/>
  <c r="R3" i="163"/>
  <c r="Q3" i="163"/>
  <c r="R2" i="163"/>
  <c r="Q2" i="163"/>
  <c r="R37" i="162"/>
  <c r="R36" i="162"/>
  <c r="P36" i="162"/>
  <c r="S31" i="162"/>
  <c r="T31" i="162" s="1"/>
  <c r="U31" i="162" s="1"/>
  <c r="V31" i="162" s="1"/>
  <c r="R31" i="162"/>
  <c r="Q31" i="162" s="1"/>
  <c r="P31" i="162" s="1"/>
  <c r="V30" i="162"/>
  <c r="P30" i="162"/>
  <c r="S29" i="162"/>
  <c r="N26" i="162"/>
  <c r="M26" i="162"/>
  <c r="M13" i="162" s="1"/>
  <c r="L26" i="162"/>
  <c r="K26" i="162"/>
  <c r="K13" i="162" s="1"/>
  <c r="J26" i="162"/>
  <c r="J13" i="162" s="1"/>
  <c r="I26" i="162"/>
  <c r="H26" i="162"/>
  <c r="G26" i="162"/>
  <c r="F26" i="162"/>
  <c r="E26" i="162"/>
  <c r="E13" i="162" s="1"/>
  <c r="D26" i="162"/>
  <c r="C26" i="162"/>
  <c r="C13" i="162" s="1"/>
  <c r="B26" i="162"/>
  <c r="B13" i="162" s="1"/>
  <c r="N25" i="162"/>
  <c r="M25" i="162"/>
  <c r="L25" i="162"/>
  <c r="K25" i="162"/>
  <c r="J25" i="162"/>
  <c r="J23" i="162" s="1"/>
  <c r="I25" i="162"/>
  <c r="H25" i="162"/>
  <c r="H23" i="162" s="1"/>
  <c r="G25" i="162"/>
  <c r="G23" i="162" s="1"/>
  <c r="F25" i="162"/>
  <c r="E25" i="162"/>
  <c r="D25" i="162"/>
  <c r="C25" i="162"/>
  <c r="C23" i="162" s="1"/>
  <c r="B25" i="162"/>
  <c r="N24" i="162"/>
  <c r="M24" i="162"/>
  <c r="L24" i="162"/>
  <c r="K24" i="162"/>
  <c r="J24" i="162"/>
  <c r="I24" i="162"/>
  <c r="H24" i="162"/>
  <c r="G24" i="162"/>
  <c r="F24" i="162"/>
  <c r="E24" i="162"/>
  <c r="D24" i="162"/>
  <c r="C24" i="162"/>
  <c r="B24" i="162"/>
  <c r="M23" i="162"/>
  <c r="E23" i="162"/>
  <c r="P13" i="162"/>
  <c r="N75" i="131" s="1"/>
  <c r="G13" i="162"/>
  <c r="AO7" i="162"/>
  <c r="AP7" i="162" s="1"/>
  <c r="AQ7" i="162" s="1"/>
  <c r="AR7" i="162" s="1"/>
  <c r="AR6" i="162"/>
  <c r="AL6" i="162"/>
  <c r="AO5" i="162"/>
  <c r="R3" i="162"/>
  <c r="Q3" i="162"/>
  <c r="R2" i="162"/>
  <c r="Q2" i="162"/>
  <c r="R37" i="161"/>
  <c r="R36" i="161"/>
  <c r="P36" i="161"/>
  <c r="T31" i="161"/>
  <c r="U31" i="161" s="1"/>
  <c r="V31" i="161" s="1"/>
  <c r="S31" i="161"/>
  <c r="R31" i="161"/>
  <c r="Q31" i="161" s="1"/>
  <c r="P31" i="161" s="1"/>
  <c r="V30" i="161"/>
  <c r="P30" i="161"/>
  <c r="S29" i="161"/>
  <c r="N25" i="161"/>
  <c r="N13" i="161" s="1"/>
  <c r="Q4" i="161" s="1"/>
  <c r="N23" i="161"/>
  <c r="M23" i="161"/>
  <c r="L23" i="161"/>
  <c r="K23" i="161"/>
  <c r="J23" i="161"/>
  <c r="I23" i="161"/>
  <c r="H23" i="161"/>
  <c r="G23" i="161"/>
  <c r="F23" i="161"/>
  <c r="E23" i="161"/>
  <c r="D23" i="161"/>
  <c r="C23" i="161"/>
  <c r="B23" i="161"/>
  <c r="P13" i="161"/>
  <c r="N74" i="131" s="1"/>
  <c r="M13" i="161"/>
  <c r="L13" i="161"/>
  <c r="K13" i="161"/>
  <c r="J13" i="161"/>
  <c r="I13" i="161"/>
  <c r="H13" i="161"/>
  <c r="G13" i="161"/>
  <c r="F13" i="161"/>
  <c r="E13" i="161"/>
  <c r="D13" i="161"/>
  <c r="C13" i="161"/>
  <c r="B13" i="161"/>
  <c r="AO7" i="161"/>
  <c r="AN7" i="161" s="1"/>
  <c r="AM7" i="161" s="1"/>
  <c r="AL7" i="161" s="1"/>
  <c r="AR6" i="161"/>
  <c r="AL6" i="161"/>
  <c r="AO5" i="161"/>
  <c r="R4" i="161"/>
  <c r="R3" i="161"/>
  <c r="Q3" i="161"/>
  <c r="R2" i="161"/>
  <c r="Q2" i="161"/>
  <c r="R37" i="160"/>
  <c r="R36" i="160"/>
  <c r="P36" i="160"/>
  <c r="S31" i="160"/>
  <c r="R31" i="160" s="1"/>
  <c r="Q31" i="160" s="1"/>
  <c r="P31" i="160" s="1"/>
  <c r="V30" i="160"/>
  <c r="P30" i="160"/>
  <c r="S29" i="160"/>
  <c r="N26" i="160"/>
  <c r="N13" i="160" s="1"/>
  <c r="Q4" i="160" s="1"/>
  <c r="M26" i="160"/>
  <c r="L26" i="160"/>
  <c r="L13" i="160" s="1"/>
  <c r="K26" i="160"/>
  <c r="J26" i="160"/>
  <c r="I26" i="160"/>
  <c r="H26" i="160"/>
  <c r="G26" i="160"/>
  <c r="F26" i="160"/>
  <c r="E26" i="160"/>
  <c r="D26" i="160"/>
  <c r="D13" i="160" s="1"/>
  <c r="C26" i="160"/>
  <c r="B26" i="160"/>
  <c r="N25" i="160"/>
  <c r="M25" i="160"/>
  <c r="N23" i="160" s="1"/>
  <c r="R4" i="160" s="1"/>
  <c r="L25" i="160"/>
  <c r="K25" i="160"/>
  <c r="J25" i="160"/>
  <c r="I25" i="160"/>
  <c r="I23" i="160" s="1"/>
  <c r="H25" i="160"/>
  <c r="G25" i="160"/>
  <c r="G13" i="160" s="1"/>
  <c r="F25" i="160"/>
  <c r="E25" i="160"/>
  <c r="E23" i="160" s="1"/>
  <c r="D25" i="160"/>
  <c r="C25" i="160"/>
  <c r="B25" i="160"/>
  <c r="N24" i="160"/>
  <c r="M24" i="160"/>
  <c r="L24" i="160"/>
  <c r="K24" i="160"/>
  <c r="J24" i="160"/>
  <c r="I24" i="160"/>
  <c r="H24" i="160"/>
  <c r="G24" i="160"/>
  <c r="F24" i="160"/>
  <c r="E24" i="160"/>
  <c r="D24" i="160"/>
  <c r="C24" i="160"/>
  <c r="B24" i="160"/>
  <c r="D23" i="160"/>
  <c r="P13" i="160"/>
  <c r="N73" i="131" s="1"/>
  <c r="J13" i="160"/>
  <c r="AP7" i="160"/>
  <c r="AQ7" i="160" s="1"/>
  <c r="AR7" i="160" s="1"/>
  <c r="AO7" i="160"/>
  <c r="AN7" i="160"/>
  <c r="AM7" i="160" s="1"/>
  <c r="AL7" i="160"/>
  <c r="AR6" i="160"/>
  <c r="AL6" i="160"/>
  <c r="AO5" i="160"/>
  <c r="R3" i="160"/>
  <c r="Q3" i="160"/>
  <c r="R2" i="160"/>
  <c r="Q2" i="160"/>
  <c r="R37" i="159"/>
  <c r="R36" i="159"/>
  <c r="P36" i="159"/>
  <c r="S31" i="159"/>
  <c r="R31" i="159" s="1"/>
  <c r="Q31" i="159" s="1"/>
  <c r="P31" i="159" s="1"/>
  <c r="V30" i="159"/>
  <c r="P30" i="159"/>
  <c r="S29" i="159"/>
  <c r="N25" i="159"/>
  <c r="N13" i="159" s="1"/>
  <c r="Q4" i="159" s="1"/>
  <c r="M25" i="159"/>
  <c r="L25" i="159"/>
  <c r="L13" i="159" s="1"/>
  <c r="K25" i="159"/>
  <c r="J25" i="159"/>
  <c r="J13" i="159" s="1"/>
  <c r="I25" i="159"/>
  <c r="H25" i="159"/>
  <c r="H23" i="159" s="1"/>
  <c r="G25" i="159"/>
  <c r="F25" i="159"/>
  <c r="E25" i="159"/>
  <c r="D25" i="159"/>
  <c r="D13" i="159" s="1"/>
  <c r="C25" i="159"/>
  <c r="B25" i="159"/>
  <c r="B13" i="159" s="1"/>
  <c r="K23" i="159"/>
  <c r="J23" i="159"/>
  <c r="I23" i="159"/>
  <c r="G23" i="159"/>
  <c r="C23" i="159"/>
  <c r="B23" i="159"/>
  <c r="P13" i="159"/>
  <c r="N72" i="131" s="1"/>
  <c r="K13" i="159"/>
  <c r="I13" i="159"/>
  <c r="H13" i="159"/>
  <c r="G13" i="159"/>
  <c r="C13" i="159"/>
  <c r="AP7" i="159"/>
  <c r="AQ7" i="159" s="1"/>
  <c r="AR7" i="159" s="1"/>
  <c r="AO7" i="159"/>
  <c r="AN7" i="159"/>
  <c r="AM7" i="159" s="1"/>
  <c r="AL7" i="159" s="1"/>
  <c r="AR6" i="159"/>
  <c r="AL6" i="159"/>
  <c r="AO5" i="159"/>
  <c r="R3" i="159"/>
  <c r="Q3" i="159"/>
  <c r="R2" i="159"/>
  <c r="Q2" i="159"/>
  <c r="R37" i="158"/>
  <c r="R36" i="158"/>
  <c r="P36" i="158"/>
  <c r="S31" i="158"/>
  <c r="R31" i="158" s="1"/>
  <c r="Q31" i="158" s="1"/>
  <c r="P31" i="158" s="1"/>
  <c r="V30" i="158"/>
  <c r="P30" i="158"/>
  <c r="S29" i="158"/>
  <c r="N26" i="158"/>
  <c r="M26" i="158"/>
  <c r="L26" i="158"/>
  <c r="K26" i="158"/>
  <c r="J26" i="158"/>
  <c r="J13" i="158" s="1"/>
  <c r="I26" i="158"/>
  <c r="H26" i="158"/>
  <c r="H13" i="158" s="1"/>
  <c r="G26" i="158"/>
  <c r="F26" i="158"/>
  <c r="E26" i="158"/>
  <c r="D26" i="158"/>
  <c r="C26" i="158"/>
  <c r="B26" i="158"/>
  <c r="B13" i="158" s="1"/>
  <c r="N25" i="158"/>
  <c r="M25" i="158"/>
  <c r="M23" i="158" s="1"/>
  <c r="L25" i="158"/>
  <c r="K25" i="158"/>
  <c r="K23" i="158" s="1"/>
  <c r="J25" i="158"/>
  <c r="I25" i="158"/>
  <c r="H25" i="158"/>
  <c r="G25" i="158"/>
  <c r="G23" i="158" s="1"/>
  <c r="F25" i="158"/>
  <c r="E25" i="158"/>
  <c r="E23" i="158" s="1"/>
  <c r="D25" i="158"/>
  <c r="C25" i="158"/>
  <c r="B25" i="158"/>
  <c r="N24" i="158"/>
  <c r="M24" i="158"/>
  <c r="L24" i="158"/>
  <c r="K24" i="158"/>
  <c r="J24" i="158"/>
  <c r="I24" i="158"/>
  <c r="H24" i="158"/>
  <c r="G24" i="158"/>
  <c r="F24" i="158"/>
  <c r="E24" i="158"/>
  <c r="D24" i="158"/>
  <c r="C24" i="158"/>
  <c r="B24" i="158"/>
  <c r="C23" i="158"/>
  <c r="P13" i="158"/>
  <c r="N71" i="131" s="1"/>
  <c r="AO7" i="158"/>
  <c r="AP7" i="158" s="1"/>
  <c r="AQ7" i="158" s="1"/>
  <c r="AR7" i="158" s="1"/>
  <c r="AN7" i="158"/>
  <c r="AM7" i="158" s="1"/>
  <c r="AL7" i="158" s="1"/>
  <c r="AR6" i="158"/>
  <c r="AL6" i="158"/>
  <c r="AO5" i="158"/>
  <c r="R3" i="158"/>
  <c r="Q3" i="158"/>
  <c r="R2" i="158"/>
  <c r="Q2" i="158"/>
  <c r="R37" i="157"/>
  <c r="R36" i="157"/>
  <c r="P36" i="157"/>
  <c r="S31" i="157"/>
  <c r="T31" i="157" s="1"/>
  <c r="U31" i="157" s="1"/>
  <c r="V31" i="157" s="1"/>
  <c r="V30" i="157"/>
  <c r="P30" i="157"/>
  <c r="S29" i="157"/>
  <c r="N25" i="157"/>
  <c r="N13" i="157" s="1"/>
  <c r="Q4" i="157" s="1"/>
  <c r="M25" i="157"/>
  <c r="N23" i="157" s="1"/>
  <c r="R4" i="157" s="1"/>
  <c r="L25" i="157"/>
  <c r="K25" i="157"/>
  <c r="J25" i="157"/>
  <c r="J13" i="157" s="1"/>
  <c r="I25" i="157"/>
  <c r="H25" i="157"/>
  <c r="H13" i="157" s="1"/>
  <c r="G25" i="157"/>
  <c r="G23" i="157" s="1"/>
  <c r="F25" i="157"/>
  <c r="F23" i="157" s="1"/>
  <c r="E25" i="157"/>
  <c r="E13" i="157" s="1"/>
  <c r="D25" i="157"/>
  <c r="C25" i="157"/>
  <c r="B25" i="157"/>
  <c r="B13" i="157" s="1"/>
  <c r="I23" i="157"/>
  <c r="P13" i="157"/>
  <c r="N70" i="131" s="1"/>
  <c r="M13" i="157"/>
  <c r="I13" i="157"/>
  <c r="G13" i="157"/>
  <c r="AO7" i="157"/>
  <c r="AN7" i="157" s="1"/>
  <c r="AM7" i="157" s="1"/>
  <c r="AL7" i="157" s="1"/>
  <c r="AR6" i="157"/>
  <c r="AL6" i="157"/>
  <c r="AO5" i="157"/>
  <c r="R3" i="157"/>
  <c r="Q3" i="157"/>
  <c r="R2" i="157"/>
  <c r="Q2" i="157"/>
  <c r="R37" i="156"/>
  <c r="R36" i="156"/>
  <c r="P36" i="156"/>
  <c r="S31" i="156"/>
  <c r="R31" i="156" s="1"/>
  <c r="Q31" i="156" s="1"/>
  <c r="P31" i="156" s="1"/>
  <c r="V30" i="156"/>
  <c r="P30" i="156"/>
  <c r="S29" i="156"/>
  <c r="N26" i="156"/>
  <c r="M26" i="156"/>
  <c r="M13" i="156" s="1"/>
  <c r="L26" i="156"/>
  <c r="L13" i="156" s="1"/>
  <c r="K26" i="156"/>
  <c r="J26" i="156"/>
  <c r="I26" i="156"/>
  <c r="H26" i="156"/>
  <c r="H13" i="156" s="1"/>
  <c r="G26" i="156"/>
  <c r="F26" i="156"/>
  <c r="E26" i="156"/>
  <c r="E13" i="156" s="1"/>
  <c r="D26" i="156"/>
  <c r="D13" i="156" s="1"/>
  <c r="C26" i="156"/>
  <c r="B26" i="156"/>
  <c r="N25" i="156"/>
  <c r="M25" i="156"/>
  <c r="L25" i="156"/>
  <c r="K25" i="156"/>
  <c r="K13" i="156" s="1"/>
  <c r="J25" i="156"/>
  <c r="I25" i="156"/>
  <c r="H25" i="156"/>
  <c r="G25" i="156"/>
  <c r="G23" i="156" s="1"/>
  <c r="F25" i="156"/>
  <c r="E25" i="156"/>
  <c r="D25" i="156"/>
  <c r="C25" i="156"/>
  <c r="C13" i="156" s="1"/>
  <c r="B25" i="156"/>
  <c r="N24" i="156"/>
  <c r="M24" i="156"/>
  <c r="L24" i="156"/>
  <c r="K24" i="156"/>
  <c r="J24" i="156"/>
  <c r="I24" i="156"/>
  <c r="H24" i="156"/>
  <c r="G24" i="156"/>
  <c r="F24" i="156"/>
  <c r="E24" i="156"/>
  <c r="D24" i="156"/>
  <c r="C24" i="156"/>
  <c r="B24" i="156"/>
  <c r="C23" i="156"/>
  <c r="P13" i="156"/>
  <c r="N69" i="131" s="1"/>
  <c r="AO7" i="156"/>
  <c r="AN7" i="156" s="1"/>
  <c r="AM7" i="156" s="1"/>
  <c r="AL7" i="156" s="1"/>
  <c r="AR6" i="156"/>
  <c r="AL6" i="156"/>
  <c r="AO5" i="156"/>
  <c r="R3" i="156"/>
  <c r="Q3" i="156"/>
  <c r="R2" i="156"/>
  <c r="Q2" i="156"/>
  <c r="R37" i="155"/>
  <c r="R36" i="155"/>
  <c r="P36" i="155"/>
  <c r="S31" i="155"/>
  <c r="T31" i="155" s="1"/>
  <c r="U31" i="155" s="1"/>
  <c r="V31" i="155" s="1"/>
  <c r="V30" i="155"/>
  <c r="P30" i="155"/>
  <c r="S29" i="155"/>
  <c r="N25" i="155"/>
  <c r="N13" i="155" s="1"/>
  <c r="Q4" i="155" s="1"/>
  <c r="M25" i="155"/>
  <c r="M13" i="155" s="1"/>
  <c r="L25" i="155"/>
  <c r="L23" i="155" s="1"/>
  <c r="K25" i="155"/>
  <c r="K13" i="155" s="1"/>
  <c r="J25" i="155"/>
  <c r="I25" i="155"/>
  <c r="H25" i="155"/>
  <c r="H13" i="155" s="1"/>
  <c r="G25" i="155"/>
  <c r="G23" i="155" s="1"/>
  <c r="F25" i="155"/>
  <c r="F13" i="155" s="1"/>
  <c r="E25" i="155"/>
  <c r="E13" i="155" s="1"/>
  <c r="D25" i="155"/>
  <c r="D23" i="155" s="1"/>
  <c r="C25" i="155"/>
  <c r="C23" i="155" s="1"/>
  <c r="B25" i="155"/>
  <c r="K23" i="155"/>
  <c r="F23" i="155"/>
  <c r="E23" i="155"/>
  <c r="P13" i="155"/>
  <c r="N68" i="131" s="1"/>
  <c r="L13" i="155"/>
  <c r="D13" i="155"/>
  <c r="C13" i="155"/>
  <c r="AO7" i="155"/>
  <c r="AP7" i="155" s="1"/>
  <c r="AQ7" i="155" s="1"/>
  <c r="AR7" i="155" s="1"/>
  <c r="AN7" i="155"/>
  <c r="AM7" i="155" s="1"/>
  <c r="AL7" i="155" s="1"/>
  <c r="AR6" i="155"/>
  <c r="AL6" i="155"/>
  <c r="AO5" i="155"/>
  <c r="R3" i="155"/>
  <c r="Q3" i="155"/>
  <c r="R2" i="155"/>
  <c r="Q2" i="155"/>
  <c r="R37" i="154"/>
  <c r="R36" i="154"/>
  <c r="P36" i="154"/>
  <c r="S31" i="154"/>
  <c r="T31" i="154" s="1"/>
  <c r="U31" i="154" s="1"/>
  <c r="V31" i="154" s="1"/>
  <c r="R31" i="154"/>
  <c r="Q31" i="154" s="1"/>
  <c r="P31" i="154" s="1"/>
  <c r="V30" i="154"/>
  <c r="P30" i="154"/>
  <c r="S29" i="154"/>
  <c r="N26" i="154"/>
  <c r="M26" i="154"/>
  <c r="L26" i="154"/>
  <c r="K26" i="154"/>
  <c r="K13" i="154" s="1"/>
  <c r="J26" i="154"/>
  <c r="J13" i="154" s="1"/>
  <c r="I26" i="154"/>
  <c r="H26" i="154"/>
  <c r="G26" i="154"/>
  <c r="F26" i="154"/>
  <c r="E26" i="154"/>
  <c r="D26" i="154"/>
  <c r="D13" i="154" s="1"/>
  <c r="C26" i="154"/>
  <c r="C13" i="154" s="1"/>
  <c r="B26" i="154"/>
  <c r="B13" i="154" s="1"/>
  <c r="N25" i="154"/>
  <c r="M25" i="154"/>
  <c r="N23" i="154" s="1"/>
  <c r="R4" i="154" s="1"/>
  <c r="L25" i="154"/>
  <c r="K25" i="154"/>
  <c r="J25" i="154"/>
  <c r="I25" i="154"/>
  <c r="I13" i="154" s="1"/>
  <c r="H25" i="154"/>
  <c r="G25" i="154"/>
  <c r="G23" i="154" s="1"/>
  <c r="F25" i="154"/>
  <c r="F23" i="154" s="1"/>
  <c r="E25" i="154"/>
  <c r="D25" i="154"/>
  <c r="C25" i="154"/>
  <c r="B25" i="154"/>
  <c r="N24" i="154"/>
  <c r="M24" i="154"/>
  <c r="L24" i="154"/>
  <c r="K24" i="154"/>
  <c r="J24" i="154"/>
  <c r="I24" i="154"/>
  <c r="H24" i="154"/>
  <c r="G24" i="154"/>
  <c r="F24" i="154"/>
  <c r="E24" i="154"/>
  <c r="D24" i="154"/>
  <c r="C24" i="154"/>
  <c r="B24" i="154"/>
  <c r="P13" i="154"/>
  <c r="N67" i="131" s="1"/>
  <c r="AO7" i="154"/>
  <c r="AN7" i="154" s="1"/>
  <c r="AM7" i="154" s="1"/>
  <c r="AL7" i="154" s="1"/>
  <c r="AR6" i="154"/>
  <c r="AL6" i="154"/>
  <c r="AO5" i="154"/>
  <c r="R3" i="154"/>
  <c r="Q3" i="154"/>
  <c r="R2" i="154"/>
  <c r="Q2" i="154"/>
  <c r="R37" i="153"/>
  <c r="R36" i="153"/>
  <c r="P36" i="153"/>
  <c r="S31" i="153"/>
  <c r="T31" i="153" s="1"/>
  <c r="U31" i="153" s="1"/>
  <c r="V31" i="153" s="1"/>
  <c r="V30" i="153"/>
  <c r="P30" i="153"/>
  <c r="S29" i="153"/>
  <c r="N25" i="153"/>
  <c r="N13" i="153" s="1"/>
  <c r="Q4" i="153" s="1"/>
  <c r="M25" i="153"/>
  <c r="M13" i="153" s="1"/>
  <c r="L25" i="153"/>
  <c r="L13" i="153" s="1"/>
  <c r="K25" i="153"/>
  <c r="K23" i="153" s="1"/>
  <c r="J25" i="153"/>
  <c r="J23" i="153" s="1"/>
  <c r="I25" i="153"/>
  <c r="H25" i="153"/>
  <c r="G25" i="153"/>
  <c r="F25" i="153"/>
  <c r="F13" i="153" s="1"/>
  <c r="E25" i="153"/>
  <c r="E13" i="153" s="1"/>
  <c r="D25" i="153"/>
  <c r="D13" i="153" s="1"/>
  <c r="C25" i="153"/>
  <c r="C23" i="153" s="1"/>
  <c r="B25" i="153"/>
  <c r="B23" i="153" s="1"/>
  <c r="L23" i="153"/>
  <c r="I23" i="153"/>
  <c r="E23" i="153"/>
  <c r="D23" i="153"/>
  <c r="P13" i="153"/>
  <c r="N66" i="131" s="1"/>
  <c r="I13" i="153"/>
  <c r="C13" i="153"/>
  <c r="B13" i="153"/>
  <c r="AO7" i="153"/>
  <c r="AP7" i="153" s="1"/>
  <c r="AQ7" i="153" s="1"/>
  <c r="AR7" i="153" s="1"/>
  <c r="AR6" i="153"/>
  <c r="AL6" i="153"/>
  <c r="AO5" i="153"/>
  <c r="R3" i="153"/>
  <c r="Q3" i="153"/>
  <c r="R2" i="153"/>
  <c r="Q2" i="153"/>
  <c r="R37" i="152"/>
  <c r="R36" i="152"/>
  <c r="P36" i="152"/>
  <c r="S31" i="152"/>
  <c r="R31" i="152" s="1"/>
  <c r="Q31" i="152" s="1"/>
  <c r="P31" i="152" s="1"/>
  <c r="V30" i="152"/>
  <c r="P30" i="152"/>
  <c r="S29" i="152"/>
  <c r="N26" i="152"/>
  <c r="M26" i="152"/>
  <c r="L26" i="152"/>
  <c r="L13" i="152" s="1"/>
  <c r="K26" i="152"/>
  <c r="J26" i="152"/>
  <c r="J13" i="152" s="1"/>
  <c r="I26" i="152"/>
  <c r="H26" i="152"/>
  <c r="G26" i="152"/>
  <c r="F26" i="152"/>
  <c r="E26" i="152"/>
  <c r="D26" i="152"/>
  <c r="D13" i="152" s="1"/>
  <c r="C26" i="152"/>
  <c r="B26" i="152"/>
  <c r="N25" i="152"/>
  <c r="M25" i="152"/>
  <c r="N23" i="152" s="1"/>
  <c r="R4" i="152" s="1"/>
  <c r="L25" i="152"/>
  <c r="K25" i="152"/>
  <c r="J25" i="152"/>
  <c r="I25" i="152"/>
  <c r="H25" i="152"/>
  <c r="G25" i="152"/>
  <c r="G23" i="152" s="1"/>
  <c r="F25" i="152"/>
  <c r="E25" i="152"/>
  <c r="D25" i="152"/>
  <c r="D23" i="152" s="1"/>
  <c r="C25" i="152"/>
  <c r="B25" i="152"/>
  <c r="N24" i="152"/>
  <c r="M24" i="152"/>
  <c r="L24" i="152"/>
  <c r="K24" i="152"/>
  <c r="J24" i="152"/>
  <c r="I24" i="152"/>
  <c r="H24" i="152"/>
  <c r="G24" i="152"/>
  <c r="F24" i="152"/>
  <c r="E24" i="152"/>
  <c r="D24" i="152"/>
  <c r="C24" i="152"/>
  <c r="B24" i="152"/>
  <c r="P13" i="152"/>
  <c r="N65" i="131" s="1"/>
  <c r="I13" i="152"/>
  <c r="G13" i="152"/>
  <c r="AO7" i="152"/>
  <c r="AN7" i="152" s="1"/>
  <c r="AM7" i="152" s="1"/>
  <c r="AL7" i="152" s="1"/>
  <c r="AR6" i="152"/>
  <c r="AL6" i="152"/>
  <c r="AO5" i="152"/>
  <c r="R3" i="152"/>
  <c r="Q3" i="152"/>
  <c r="R2" i="152"/>
  <c r="Q2" i="152"/>
  <c r="R37" i="151"/>
  <c r="R36" i="151"/>
  <c r="P36" i="151"/>
  <c r="S31" i="151"/>
  <c r="R31" i="151" s="1"/>
  <c r="Q31" i="151" s="1"/>
  <c r="P31" i="151" s="1"/>
  <c r="V30" i="151"/>
  <c r="P30" i="151"/>
  <c r="S29" i="151"/>
  <c r="N25" i="151"/>
  <c r="N13" i="151" s="1"/>
  <c r="Q4" i="151" s="1"/>
  <c r="M25" i="151"/>
  <c r="L25" i="151"/>
  <c r="L13" i="151" s="1"/>
  <c r="K25" i="151"/>
  <c r="K23" i="151" s="1"/>
  <c r="J25" i="151"/>
  <c r="J13" i="151" s="1"/>
  <c r="I25" i="151"/>
  <c r="I13" i="151" s="1"/>
  <c r="H25" i="151"/>
  <c r="H23" i="151" s="1"/>
  <c r="G25" i="151"/>
  <c r="G13" i="151" s="1"/>
  <c r="F25" i="151"/>
  <c r="E25" i="151"/>
  <c r="D25" i="151"/>
  <c r="D13" i="151" s="1"/>
  <c r="C25" i="151"/>
  <c r="C23" i="151" s="1"/>
  <c r="B25" i="151"/>
  <c r="B23" i="151" s="1"/>
  <c r="I23" i="151"/>
  <c r="P13" i="151"/>
  <c r="N64" i="131" s="1"/>
  <c r="H13" i="151"/>
  <c r="AO7" i="151"/>
  <c r="AP7" i="151" s="1"/>
  <c r="AQ7" i="151" s="1"/>
  <c r="AR7" i="151" s="1"/>
  <c r="AR6" i="151"/>
  <c r="AL6" i="151"/>
  <c r="AO5" i="151"/>
  <c r="R3" i="151"/>
  <c r="Q3" i="151"/>
  <c r="R2" i="151"/>
  <c r="Q2" i="151"/>
  <c r="R37" i="150"/>
  <c r="R36" i="150"/>
  <c r="P36" i="150"/>
  <c r="S31" i="150"/>
  <c r="T31" i="150" s="1"/>
  <c r="U31" i="150" s="1"/>
  <c r="V31" i="150" s="1"/>
  <c r="R31" i="150"/>
  <c r="Q31" i="150" s="1"/>
  <c r="P31" i="150" s="1"/>
  <c r="V30" i="150"/>
  <c r="P30" i="150"/>
  <c r="S29" i="150"/>
  <c r="N26" i="150"/>
  <c r="M26" i="150"/>
  <c r="L26" i="150"/>
  <c r="K26" i="150"/>
  <c r="J26" i="150"/>
  <c r="I26" i="150"/>
  <c r="H26" i="150"/>
  <c r="G26" i="150"/>
  <c r="F26" i="150"/>
  <c r="E26" i="150"/>
  <c r="D26" i="150"/>
  <c r="C26" i="150"/>
  <c r="B26" i="150"/>
  <c r="N25" i="150"/>
  <c r="M25" i="150"/>
  <c r="M13" i="150" s="1"/>
  <c r="L25" i="150"/>
  <c r="K25" i="150"/>
  <c r="K23" i="150" s="1"/>
  <c r="J25" i="150"/>
  <c r="I25" i="150"/>
  <c r="H25" i="150"/>
  <c r="G25" i="150"/>
  <c r="F25" i="150"/>
  <c r="E25" i="150"/>
  <c r="E23" i="150" s="1"/>
  <c r="D25" i="150"/>
  <c r="C25" i="150"/>
  <c r="C23" i="150" s="1"/>
  <c r="B25" i="150"/>
  <c r="N24" i="150"/>
  <c r="M24" i="150"/>
  <c r="L24" i="150"/>
  <c r="K24" i="150"/>
  <c r="J24" i="150"/>
  <c r="I24" i="150"/>
  <c r="H24" i="150"/>
  <c r="G24" i="150"/>
  <c r="F24" i="150"/>
  <c r="E24" i="150"/>
  <c r="D24" i="150"/>
  <c r="C24" i="150"/>
  <c r="B24" i="150"/>
  <c r="N23" i="150"/>
  <c r="R4" i="150" s="1"/>
  <c r="P13" i="150"/>
  <c r="N63" i="131" s="1"/>
  <c r="I13" i="150"/>
  <c r="E13" i="150"/>
  <c r="AO7" i="150"/>
  <c r="AN7" i="150" s="1"/>
  <c r="AM7" i="150" s="1"/>
  <c r="AL7" i="150" s="1"/>
  <c r="AR6" i="150"/>
  <c r="AL6" i="150"/>
  <c r="AO5" i="150"/>
  <c r="R3" i="150"/>
  <c r="Q3" i="150"/>
  <c r="R2" i="150"/>
  <c r="Q2" i="150"/>
  <c r="R37" i="149"/>
  <c r="R36" i="149"/>
  <c r="P36" i="149"/>
  <c r="S31" i="149"/>
  <c r="R31" i="149" s="1"/>
  <c r="Q31" i="149" s="1"/>
  <c r="P31" i="149" s="1"/>
  <c r="V30" i="149"/>
  <c r="P30" i="149"/>
  <c r="S29" i="149"/>
  <c r="N25" i="149"/>
  <c r="M25" i="149"/>
  <c r="N23" i="149" s="1"/>
  <c r="R4" i="149" s="1"/>
  <c r="L25" i="149"/>
  <c r="K25" i="149"/>
  <c r="J25" i="149"/>
  <c r="J13" i="149" s="1"/>
  <c r="I25" i="149"/>
  <c r="I23" i="149" s="1"/>
  <c r="H25" i="149"/>
  <c r="H13" i="149" s="1"/>
  <c r="G25" i="149"/>
  <c r="G13" i="149" s="1"/>
  <c r="F25" i="149"/>
  <c r="F23" i="149" s="1"/>
  <c r="E25" i="149"/>
  <c r="D25" i="149"/>
  <c r="C25" i="149"/>
  <c r="B25" i="149"/>
  <c r="B13" i="149" s="1"/>
  <c r="G23" i="149"/>
  <c r="E23" i="149"/>
  <c r="P13" i="149"/>
  <c r="N62" i="131" s="1"/>
  <c r="N13" i="149"/>
  <c r="Q4" i="149" s="1"/>
  <c r="F13" i="149"/>
  <c r="E13" i="149"/>
  <c r="AO7" i="149"/>
  <c r="AN7" i="149" s="1"/>
  <c r="AM7" i="149" s="1"/>
  <c r="AL7" i="149" s="1"/>
  <c r="AR6" i="149"/>
  <c r="AL6" i="149"/>
  <c r="AO5" i="149"/>
  <c r="R3" i="149"/>
  <c r="Q3" i="149"/>
  <c r="R2" i="149"/>
  <c r="Q2" i="149"/>
  <c r="R37" i="148"/>
  <c r="R36" i="148"/>
  <c r="P36" i="148"/>
  <c r="S31" i="148"/>
  <c r="T31" i="148" s="1"/>
  <c r="U31" i="148" s="1"/>
  <c r="V31" i="148" s="1"/>
  <c r="V30" i="148"/>
  <c r="P30" i="148"/>
  <c r="S29" i="148"/>
  <c r="N26" i="148"/>
  <c r="M26" i="148"/>
  <c r="L26" i="148"/>
  <c r="K26" i="148"/>
  <c r="J26" i="148"/>
  <c r="I26" i="148"/>
  <c r="H26" i="148"/>
  <c r="G26" i="148"/>
  <c r="F26" i="148"/>
  <c r="E26" i="148"/>
  <c r="D26" i="148"/>
  <c r="C26" i="148"/>
  <c r="B26" i="148"/>
  <c r="N25" i="148"/>
  <c r="N13" i="148" s="1"/>
  <c r="Q4" i="148" s="1"/>
  <c r="M25" i="148"/>
  <c r="N23" i="148" s="1"/>
  <c r="L25" i="148"/>
  <c r="K25" i="148"/>
  <c r="K13" i="148" s="1"/>
  <c r="J25" i="148"/>
  <c r="I25" i="148"/>
  <c r="H25" i="148"/>
  <c r="G25" i="148"/>
  <c r="F25" i="148"/>
  <c r="E25" i="148"/>
  <c r="E23" i="148" s="1"/>
  <c r="D25" i="148"/>
  <c r="C25" i="148"/>
  <c r="C13" i="148" s="1"/>
  <c r="B25" i="148"/>
  <c r="N24" i="148"/>
  <c r="M24" i="148"/>
  <c r="L24" i="148"/>
  <c r="K24" i="148"/>
  <c r="J24" i="148"/>
  <c r="I24" i="148"/>
  <c r="H24" i="148"/>
  <c r="G24" i="148"/>
  <c r="F24" i="148"/>
  <c r="E24" i="148"/>
  <c r="D24" i="148"/>
  <c r="C24" i="148"/>
  <c r="B24" i="148"/>
  <c r="P13" i="148"/>
  <c r="N61" i="131" s="1"/>
  <c r="AO7" i="148"/>
  <c r="AN7" i="148" s="1"/>
  <c r="AM7" i="148" s="1"/>
  <c r="AL7" i="148" s="1"/>
  <c r="AR6" i="148"/>
  <c r="AL6" i="148"/>
  <c r="AO5" i="148"/>
  <c r="R4" i="148"/>
  <c r="R3" i="148"/>
  <c r="Q3" i="148"/>
  <c r="R2" i="148"/>
  <c r="Q2" i="148"/>
  <c r="R37" i="147"/>
  <c r="P36" i="147"/>
  <c r="Q36" i="147" s="1"/>
  <c r="R36" i="147" s="1"/>
  <c r="S31" i="147"/>
  <c r="V30" i="147"/>
  <c r="P30" i="147"/>
  <c r="S29" i="147"/>
  <c r="N25" i="147"/>
  <c r="N13" i="147" s="1"/>
  <c r="Q4" i="147" s="1"/>
  <c r="M25" i="147"/>
  <c r="L25" i="147"/>
  <c r="K25" i="147"/>
  <c r="J25" i="147"/>
  <c r="J13" i="147" s="1"/>
  <c r="I25" i="147"/>
  <c r="I13" i="147" s="1"/>
  <c r="H25" i="147"/>
  <c r="G25" i="147"/>
  <c r="G13" i="147" s="1"/>
  <c r="F25" i="147"/>
  <c r="E25" i="147"/>
  <c r="E23" i="147" s="1"/>
  <c r="D25" i="147"/>
  <c r="C25" i="147"/>
  <c r="B25" i="147"/>
  <c r="B13" i="147" s="1"/>
  <c r="L23" i="147"/>
  <c r="H23" i="147"/>
  <c r="G23" i="147"/>
  <c r="F23" i="147"/>
  <c r="D23" i="147"/>
  <c r="P13" i="147"/>
  <c r="N60" i="131" s="1"/>
  <c r="L13" i="147"/>
  <c r="H13" i="147"/>
  <c r="F13" i="147"/>
  <c r="D13" i="147"/>
  <c r="AO7" i="147"/>
  <c r="AP7" i="147" s="1"/>
  <c r="AQ7" i="147" s="1"/>
  <c r="AR7" i="147" s="1"/>
  <c r="AN7" i="147"/>
  <c r="AM7" i="147" s="1"/>
  <c r="AL7" i="147" s="1"/>
  <c r="AR6" i="147"/>
  <c r="AL6" i="147"/>
  <c r="AO5" i="147"/>
  <c r="R3" i="147"/>
  <c r="Q3" i="147"/>
  <c r="R2" i="147"/>
  <c r="Q2" i="147"/>
  <c r="R37" i="146"/>
  <c r="P36" i="146"/>
  <c r="Q36" i="146" s="1"/>
  <c r="R36" i="146" s="1"/>
  <c r="S31" i="146"/>
  <c r="T31" i="146" s="1"/>
  <c r="U31" i="146" s="1"/>
  <c r="V31" i="146" s="1"/>
  <c r="V30" i="146"/>
  <c r="P30" i="146"/>
  <c r="S29" i="146"/>
  <c r="N26" i="146"/>
  <c r="M26" i="146"/>
  <c r="L26" i="146"/>
  <c r="L23" i="146" s="1"/>
  <c r="K26" i="146"/>
  <c r="J26" i="146"/>
  <c r="J13" i="146" s="1"/>
  <c r="I26" i="146"/>
  <c r="H26" i="146"/>
  <c r="H23" i="146" s="1"/>
  <c r="G26" i="146"/>
  <c r="F26" i="146"/>
  <c r="E26" i="146"/>
  <c r="D26" i="146"/>
  <c r="D23" i="146" s="1"/>
  <c r="C26" i="146"/>
  <c r="B26" i="146"/>
  <c r="B23" i="146" s="1"/>
  <c r="N25" i="146"/>
  <c r="N13" i="146" s="1"/>
  <c r="Q4" i="146" s="1"/>
  <c r="M25" i="146"/>
  <c r="M13" i="146" s="1"/>
  <c r="L25" i="146"/>
  <c r="K25" i="146"/>
  <c r="K23" i="146" s="1"/>
  <c r="J25" i="146"/>
  <c r="I25" i="146"/>
  <c r="H25" i="146"/>
  <c r="G25" i="146"/>
  <c r="G23" i="146" s="1"/>
  <c r="F25" i="146"/>
  <c r="F23" i="146" s="1"/>
  <c r="E25" i="146"/>
  <c r="E23" i="146" s="1"/>
  <c r="D25" i="146"/>
  <c r="C25" i="146"/>
  <c r="C23" i="146" s="1"/>
  <c r="B25" i="146"/>
  <c r="N24" i="146"/>
  <c r="M24" i="146"/>
  <c r="L24" i="146"/>
  <c r="K24" i="146"/>
  <c r="J24" i="146"/>
  <c r="I24" i="146"/>
  <c r="H24" i="146"/>
  <c r="G24" i="146"/>
  <c r="F24" i="146"/>
  <c r="E24" i="146"/>
  <c r="D24" i="146"/>
  <c r="C24" i="146"/>
  <c r="B24" i="146"/>
  <c r="P13" i="146"/>
  <c r="N59" i="131" s="1"/>
  <c r="L13" i="146"/>
  <c r="K13" i="146"/>
  <c r="G13" i="146"/>
  <c r="D13" i="146"/>
  <c r="C13" i="146"/>
  <c r="AO7" i="146"/>
  <c r="AP7" i="146" s="1"/>
  <c r="AQ7" i="146" s="1"/>
  <c r="AR7" i="146" s="1"/>
  <c r="AR6" i="146"/>
  <c r="AL6" i="146"/>
  <c r="AO5" i="146"/>
  <c r="R3" i="146"/>
  <c r="Q3" i="146"/>
  <c r="R2" i="146"/>
  <c r="Q2" i="146"/>
  <c r="H5" i="114"/>
  <c r="G5" i="114"/>
  <c r="B25" i="114"/>
  <c r="S31" i="62"/>
  <c r="V30" i="61"/>
  <c r="S29" i="61"/>
  <c r="R31" i="61"/>
  <c r="S29" i="115"/>
  <c r="S31" i="39"/>
  <c r="T31" i="39"/>
  <c r="U31" i="39"/>
  <c r="V31" i="39"/>
  <c r="R31" i="39"/>
  <c r="Q31" i="39"/>
  <c r="P31" i="39"/>
  <c r="V30" i="39"/>
  <c r="P30" i="39"/>
  <c r="S29" i="39"/>
  <c r="T31" i="56"/>
  <c r="U31" i="56"/>
  <c r="V31" i="56"/>
  <c r="S31" i="56"/>
  <c r="R31" i="56"/>
  <c r="Q31" i="56"/>
  <c r="P31" i="56"/>
  <c r="V30" i="56"/>
  <c r="P30" i="56"/>
  <c r="S29" i="56"/>
  <c r="S31" i="41"/>
  <c r="T31" i="41"/>
  <c r="U31" i="41"/>
  <c r="V31" i="41"/>
  <c r="R31" i="41"/>
  <c r="Q31" i="41"/>
  <c r="P31" i="41"/>
  <c r="V30" i="41"/>
  <c r="P30" i="41"/>
  <c r="S29" i="41"/>
  <c r="T31" i="57"/>
  <c r="U31" i="57"/>
  <c r="V31" i="57"/>
  <c r="S31" i="57"/>
  <c r="R31" i="57"/>
  <c r="Q31" i="57"/>
  <c r="P31" i="57"/>
  <c r="V30" i="57"/>
  <c r="P30" i="57"/>
  <c r="S29" i="57"/>
  <c r="S31" i="115"/>
  <c r="T31" i="115"/>
  <c r="U31" i="115"/>
  <c r="V31" i="115"/>
  <c r="R31" i="115"/>
  <c r="Q31" i="115"/>
  <c r="P31" i="115"/>
  <c r="V30" i="115"/>
  <c r="P30" i="115"/>
  <c r="T31" i="132"/>
  <c r="U31" i="132"/>
  <c r="V31" i="132"/>
  <c r="S31" i="132"/>
  <c r="R31" i="132"/>
  <c r="Q31" i="132"/>
  <c r="P31" i="132"/>
  <c r="V30" i="132"/>
  <c r="P30" i="132"/>
  <c r="S29" i="132"/>
  <c r="S31" i="60"/>
  <c r="T31" i="60"/>
  <c r="U31" i="60"/>
  <c r="V31" i="60"/>
  <c r="R31" i="60"/>
  <c r="Q31" i="60"/>
  <c r="P31" i="60"/>
  <c r="V30" i="60"/>
  <c r="P30" i="60"/>
  <c r="S29" i="60"/>
  <c r="T31" i="61"/>
  <c r="U31" i="61"/>
  <c r="V31" i="61"/>
  <c r="S31" i="61"/>
  <c r="P30" i="61"/>
  <c r="T31" i="62"/>
  <c r="U31" i="62"/>
  <c r="V31" i="62"/>
  <c r="V30" i="62"/>
  <c r="P30" i="62"/>
  <c r="S29" i="62"/>
  <c r="U31" i="63"/>
  <c r="V31" i="63"/>
  <c r="T31" i="63"/>
  <c r="S31" i="63"/>
  <c r="R31" i="63"/>
  <c r="Q31" i="63"/>
  <c r="P31" i="63"/>
  <c r="V30" i="63"/>
  <c r="P30" i="63"/>
  <c r="S29" i="63"/>
  <c r="S31" i="84"/>
  <c r="T31" i="84"/>
  <c r="U31" i="84"/>
  <c r="V31" i="84"/>
  <c r="R31" i="84"/>
  <c r="Q31" i="84"/>
  <c r="P31" i="84"/>
  <c r="V30" i="84"/>
  <c r="P30" i="84"/>
  <c r="S29" i="84"/>
  <c r="T31" i="85"/>
  <c r="U31" i="85"/>
  <c r="V31" i="85"/>
  <c r="S31" i="85"/>
  <c r="R31" i="85"/>
  <c r="Q31" i="85"/>
  <c r="P31" i="85"/>
  <c r="V30" i="85"/>
  <c r="P30" i="85"/>
  <c r="S29" i="85"/>
  <c r="S31" i="86"/>
  <c r="T31" i="86"/>
  <c r="U31" i="86"/>
  <c r="V31" i="86"/>
  <c r="V30" i="86"/>
  <c r="P30" i="86"/>
  <c r="S29" i="86"/>
  <c r="T31" i="87"/>
  <c r="U31" i="87"/>
  <c r="V31" i="87"/>
  <c r="S31" i="87"/>
  <c r="R31" i="87"/>
  <c r="Q31" i="87"/>
  <c r="P31" i="87"/>
  <c r="V30" i="87"/>
  <c r="P30" i="87"/>
  <c r="S29" i="87"/>
  <c r="S31" i="88"/>
  <c r="T31" i="88"/>
  <c r="U31" i="88"/>
  <c r="V31" i="88"/>
  <c r="R31" i="88"/>
  <c r="Q31" i="88"/>
  <c r="P31" i="88"/>
  <c r="V30" i="88"/>
  <c r="P30" i="88"/>
  <c r="S29" i="88"/>
  <c r="T31" i="89"/>
  <c r="U31" i="89"/>
  <c r="V31" i="89"/>
  <c r="S31" i="89"/>
  <c r="R31" i="89"/>
  <c r="Q31" i="89"/>
  <c r="P31" i="89"/>
  <c r="V30" i="89"/>
  <c r="P30" i="89"/>
  <c r="S29" i="89"/>
  <c r="S31" i="95"/>
  <c r="T31" i="95"/>
  <c r="U31" i="95"/>
  <c r="V31" i="95"/>
  <c r="R31" i="95"/>
  <c r="Q31" i="95"/>
  <c r="P31" i="95"/>
  <c r="V30" i="95"/>
  <c r="P30" i="95"/>
  <c r="S29" i="95"/>
  <c r="T31" i="96"/>
  <c r="U31" i="96"/>
  <c r="V31" i="96"/>
  <c r="S31" i="96"/>
  <c r="R31" i="96"/>
  <c r="Q31" i="96"/>
  <c r="P31" i="96"/>
  <c r="V30" i="96"/>
  <c r="P30" i="96"/>
  <c r="S29" i="96"/>
  <c r="S31" i="97"/>
  <c r="T31" i="97"/>
  <c r="U31" i="97"/>
  <c r="V31" i="97"/>
  <c r="R31" i="97"/>
  <c r="Q31" i="97"/>
  <c r="P31" i="97"/>
  <c r="V30" i="97"/>
  <c r="P30" i="97"/>
  <c r="S29" i="97"/>
  <c r="T31" i="98"/>
  <c r="U31" i="98"/>
  <c r="V31" i="98"/>
  <c r="S31" i="98"/>
  <c r="R31" i="98"/>
  <c r="Q31" i="98"/>
  <c r="P31" i="98"/>
  <c r="V30" i="98"/>
  <c r="P30" i="98"/>
  <c r="S29" i="98"/>
  <c r="S31" i="99"/>
  <c r="T31" i="99"/>
  <c r="U31" i="99"/>
  <c r="V31" i="99"/>
  <c r="R31" i="99"/>
  <c r="Q31" i="99"/>
  <c r="P31" i="99"/>
  <c r="V30" i="99"/>
  <c r="P30" i="99"/>
  <c r="S29" i="99"/>
  <c r="T31" i="100"/>
  <c r="U31" i="100"/>
  <c r="V31" i="100"/>
  <c r="S31" i="100"/>
  <c r="R31" i="100"/>
  <c r="Q31" i="100"/>
  <c r="P31" i="100"/>
  <c r="V30" i="100"/>
  <c r="P30" i="100"/>
  <c r="S29" i="100"/>
  <c r="S31" i="133"/>
  <c r="T31" i="133"/>
  <c r="U31" i="133"/>
  <c r="V31" i="133"/>
  <c r="R31" i="133"/>
  <c r="Q31" i="133"/>
  <c r="P31" i="133"/>
  <c r="V30" i="133"/>
  <c r="P30" i="133"/>
  <c r="S29" i="133"/>
  <c r="T31" i="134"/>
  <c r="U31" i="134"/>
  <c r="V31" i="134"/>
  <c r="S31" i="134"/>
  <c r="R31" i="134"/>
  <c r="Q31" i="134"/>
  <c r="P31" i="134"/>
  <c r="V30" i="134"/>
  <c r="P30" i="134"/>
  <c r="S29" i="134"/>
  <c r="S31" i="135"/>
  <c r="T31" i="135"/>
  <c r="U31" i="135"/>
  <c r="V31" i="135"/>
  <c r="R31" i="135"/>
  <c r="Q31" i="135"/>
  <c r="P31" i="135"/>
  <c r="V30" i="135"/>
  <c r="P30" i="135"/>
  <c r="S29" i="135"/>
  <c r="T31" i="136"/>
  <c r="U31" i="136"/>
  <c r="V31" i="136"/>
  <c r="S31" i="136"/>
  <c r="R31" i="136"/>
  <c r="Q31" i="136"/>
  <c r="P31" i="136"/>
  <c r="V30" i="136"/>
  <c r="P30" i="136"/>
  <c r="S29" i="136"/>
  <c r="S31" i="137"/>
  <c r="T31" i="137"/>
  <c r="U31" i="137"/>
  <c r="V31" i="137"/>
  <c r="R31" i="137"/>
  <c r="Q31" i="137"/>
  <c r="P31" i="137"/>
  <c r="V30" i="137"/>
  <c r="P30" i="137"/>
  <c r="S29" i="137"/>
  <c r="T31" i="138"/>
  <c r="U31" i="138"/>
  <c r="V31" i="138"/>
  <c r="S31" i="138"/>
  <c r="R31" i="138"/>
  <c r="Q31" i="138"/>
  <c r="P31" i="138"/>
  <c r="V30" i="138"/>
  <c r="P30" i="138"/>
  <c r="S29" i="138"/>
  <c r="S31" i="110"/>
  <c r="T31" i="110"/>
  <c r="U31" i="110"/>
  <c r="V31" i="110"/>
  <c r="V30" i="110"/>
  <c r="P30" i="110"/>
  <c r="S29" i="110"/>
  <c r="S31" i="109"/>
  <c r="R31" i="109"/>
  <c r="Q31" i="109"/>
  <c r="P31" i="109"/>
  <c r="V30" i="109"/>
  <c r="P30" i="109"/>
  <c r="S29" i="109"/>
  <c r="S31" i="64"/>
  <c r="T31" i="64"/>
  <c r="U31" i="64"/>
  <c r="V31" i="64"/>
  <c r="V30" i="64"/>
  <c r="P30" i="64"/>
  <c r="S29" i="64"/>
  <c r="T31" i="65"/>
  <c r="U31" i="65"/>
  <c r="V31" i="65"/>
  <c r="S31" i="65"/>
  <c r="R31" i="65"/>
  <c r="Q31" i="65"/>
  <c r="P31" i="65"/>
  <c r="V30" i="65"/>
  <c r="P30" i="65"/>
  <c r="S29" i="65"/>
  <c r="S31" i="66"/>
  <c r="T31" i="66"/>
  <c r="U31" i="66"/>
  <c r="V31" i="66"/>
  <c r="R31" i="66"/>
  <c r="Q31" i="66"/>
  <c r="P31" i="66"/>
  <c r="V30" i="66"/>
  <c r="P30" i="66"/>
  <c r="S29" i="66"/>
  <c r="T31" i="116"/>
  <c r="U31" i="116"/>
  <c r="V31" i="116"/>
  <c r="S31" i="116"/>
  <c r="R31" i="116"/>
  <c r="Q31" i="116"/>
  <c r="P31" i="116"/>
  <c r="V30" i="116"/>
  <c r="P30" i="116"/>
  <c r="S29" i="116"/>
  <c r="S31" i="114"/>
  <c r="T31" i="114"/>
  <c r="U31" i="114"/>
  <c r="V31" i="114"/>
  <c r="R31" i="114"/>
  <c r="Q31" i="114"/>
  <c r="P31" i="114"/>
  <c r="V30" i="114"/>
  <c r="P30" i="114"/>
  <c r="S29" i="114"/>
  <c r="T31" i="68"/>
  <c r="U31" i="68"/>
  <c r="V31" i="68"/>
  <c r="S31" i="68"/>
  <c r="R31" i="68"/>
  <c r="Q31" i="68"/>
  <c r="P31" i="68"/>
  <c r="V30" i="68"/>
  <c r="P30" i="68"/>
  <c r="S29" i="68"/>
  <c r="S31" i="117"/>
  <c r="T31" i="117"/>
  <c r="U31" i="117"/>
  <c r="V31" i="117"/>
  <c r="V30" i="117"/>
  <c r="P30" i="117"/>
  <c r="S29" i="117"/>
  <c r="T31" i="70"/>
  <c r="U31" i="70"/>
  <c r="V31" i="70"/>
  <c r="S31" i="70"/>
  <c r="R31" i="70"/>
  <c r="Q31" i="70"/>
  <c r="P31" i="70"/>
  <c r="V30" i="70"/>
  <c r="P30" i="70"/>
  <c r="S29" i="70"/>
  <c r="S31" i="118"/>
  <c r="T31" i="118"/>
  <c r="U31" i="118"/>
  <c r="V31" i="118"/>
  <c r="V30" i="118"/>
  <c r="P30" i="118"/>
  <c r="S29" i="118"/>
  <c r="S31" i="126"/>
  <c r="R31" i="126"/>
  <c r="Q31" i="126"/>
  <c r="P31" i="126"/>
  <c r="V30" i="126"/>
  <c r="P30" i="126"/>
  <c r="S29" i="126"/>
  <c r="S31" i="127"/>
  <c r="T31" i="127"/>
  <c r="U31" i="127"/>
  <c r="V31" i="127"/>
  <c r="V30" i="127"/>
  <c r="P30" i="127"/>
  <c r="S29" i="127"/>
  <c r="S31" i="139"/>
  <c r="R31" i="139"/>
  <c r="Q31" i="139"/>
  <c r="P31" i="139"/>
  <c r="V30" i="139"/>
  <c r="P30" i="139"/>
  <c r="S29" i="139"/>
  <c r="S31" i="140"/>
  <c r="T31" i="140"/>
  <c r="U31" i="140"/>
  <c r="V31" i="140"/>
  <c r="V30" i="140"/>
  <c r="P30" i="140"/>
  <c r="S29" i="140"/>
  <c r="S31" i="74"/>
  <c r="R31" i="74"/>
  <c r="Q31" i="74"/>
  <c r="P31" i="74"/>
  <c r="V30" i="74"/>
  <c r="P30" i="74"/>
  <c r="S29" i="74"/>
  <c r="S31" i="120"/>
  <c r="T31" i="120"/>
  <c r="U31" i="120"/>
  <c r="V31" i="120"/>
  <c r="V30" i="120"/>
  <c r="P30" i="120"/>
  <c r="S29" i="120"/>
  <c r="S31" i="129"/>
  <c r="R31" i="129"/>
  <c r="Q31" i="129"/>
  <c r="P31" i="129"/>
  <c r="V30" i="129"/>
  <c r="P30" i="129"/>
  <c r="S29" i="129"/>
  <c r="S31" i="130"/>
  <c r="T31" i="130"/>
  <c r="U31" i="130"/>
  <c r="V31" i="130"/>
  <c r="V30" i="130"/>
  <c r="P30" i="130"/>
  <c r="S29" i="130"/>
  <c r="S31" i="76"/>
  <c r="R31" i="76"/>
  <c r="Q31" i="76"/>
  <c r="P31" i="76"/>
  <c r="V30" i="76"/>
  <c r="P30" i="76"/>
  <c r="S29" i="76"/>
  <c r="S31" i="121"/>
  <c r="T31" i="121"/>
  <c r="U31" i="121"/>
  <c r="V31" i="121"/>
  <c r="V30" i="121"/>
  <c r="P30" i="121"/>
  <c r="S29" i="121"/>
  <c r="S31" i="72"/>
  <c r="R31" i="72"/>
  <c r="Q31" i="72"/>
  <c r="P31" i="72"/>
  <c r="V30" i="72"/>
  <c r="P30" i="72"/>
  <c r="S29" i="72"/>
  <c r="S31" i="119"/>
  <c r="T31" i="119"/>
  <c r="U31" i="119"/>
  <c r="V31" i="119"/>
  <c r="V30" i="119"/>
  <c r="P30" i="119"/>
  <c r="S29" i="119"/>
  <c r="S31" i="78"/>
  <c r="R31" i="78"/>
  <c r="Q31" i="78"/>
  <c r="P31" i="78"/>
  <c r="V30" i="78"/>
  <c r="P30" i="78"/>
  <c r="S29" i="78"/>
  <c r="S31" i="122"/>
  <c r="T31" i="122"/>
  <c r="U31" i="122"/>
  <c r="V31" i="122"/>
  <c r="V30" i="122"/>
  <c r="P30" i="122"/>
  <c r="S29" i="122"/>
  <c r="S31" i="80"/>
  <c r="T31" i="80" s="1"/>
  <c r="U31" i="80" s="1"/>
  <c r="V31" i="80" s="1"/>
  <c r="R31" i="80"/>
  <c r="Q31" i="80" s="1"/>
  <c r="P31" i="80" s="1"/>
  <c r="V30" i="80"/>
  <c r="P30" i="80"/>
  <c r="S29" i="80"/>
  <c r="S31" i="38"/>
  <c r="T31" i="38"/>
  <c r="U31" i="38"/>
  <c r="V31" i="38"/>
  <c r="R31" i="38"/>
  <c r="Q31" i="38"/>
  <c r="P31" i="38"/>
  <c r="V30" i="38"/>
  <c r="P30" i="38"/>
  <c r="S29" i="38"/>
  <c r="Q37" i="95"/>
  <c r="Q36" i="95"/>
  <c r="P37" i="95"/>
  <c r="P36" i="95"/>
  <c r="J13" i="85"/>
  <c r="I13" i="85"/>
  <c r="H13" i="85"/>
  <c r="G13" i="85"/>
  <c r="F13" i="85"/>
  <c r="E13" i="85"/>
  <c r="D13" i="85"/>
  <c r="C13" i="85"/>
  <c r="B13" i="85"/>
  <c r="J13" i="86"/>
  <c r="I13" i="86"/>
  <c r="H13" i="86"/>
  <c r="G13" i="86"/>
  <c r="F13" i="86"/>
  <c r="E13" i="86"/>
  <c r="D13" i="86"/>
  <c r="C13" i="86"/>
  <c r="B13" i="86"/>
  <c r="J13" i="87"/>
  <c r="I13" i="87"/>
  <c r="H13" i="87"/>
  <c r="G13" i="87"/>
  <c r="F13" i="87"/>
  <c r="E13" i="87"/>
  <c r="D13" i="87"/>
  <c r="C13" i="87"/>
  <c r="B13" i="87"/>
  <c r="J13" i="88"/>
  <c r="I13" i="88"/>
  <c r="H13" i="88"/>
  <c r="G13" i="88"/>
  <c r="F13" i="88"/>
  <c r="E13" i="88"/>
  <c r="D13" i="88"/>
  <c r="C13" i="88"/>
  <c r="B13" i="88"/>
  <c r="J13" i="89"/>
  <c r="I13" i="89"/>
  <c r="H13" i="89"/>
  <c r="G13" i="89"/>
  <c r="F13" i="89"/>
  <c r="E13" i="89"/>
  <c r="D13" i="89"/>
  <c r="C13" i="89"/>
  <c r="B13" i="89"/>
  <c r="J13" i="95"/>
  <c r="I13" i="95"/>
  <c r="H13" i="95"/>
  <c r="G13" i="95"/>
  <c r="F13" i="95"/>
  <c r="E13" i="95"/>
  <c r="D13" i="95"/>
  <c r="C13" i="95"/>
  <c r="B13" i="95"/>
  <c r="J13" i="96"/>
  <c r="I13" i="96"/>
  <c r="H13" i="96"/>
  <c r="G13" i="96"/>
  <c r="F13" i="96"/>
  <c r="E13" i="96"/>
  <c r="D13" i="96"/>
  <c r="C13" i="96"/>
  <c r="B13" i="96"/>
  <c r="J13" i="97"/>
  <c r="I13" i="97"/>
  <c r="H13" i="97"/>
  <c r="G13" i="97"/>
  <c r="F13" i="97"/>
  <c r="E13" i="97"/>
  <c r="D13" i="97"/>
  <c r="C13" i="97"/>
  <c r="B13" i="97"/>
  <c r="J13" i="98"/>
  <c r="I13" i="98"/>
  <c r="H13" i="98"/>
  <c r="G13" i="98"/>
  <c r="F13" i="98"/>
  <c r="E13" i="98"/>
  <c r="D13" i="98"/>
  <c r="C13" i="98"/>
  <c r="B13" i="98"/>
  <c r="J13" i="99"/>
  <c r="I13" i="99"/>
  <c r="H13" i="99"/>
  <c r="G13" i="99"/>
  <c r="F13" i="99"/>
  <c r="E13" i="99"/>
  <c r="D13" i="99"/>
  <c r="C13" i="99"/>
  <c r="B13" i="99"/>
  <c r="J13" i="100"/>
  <c r="I13" i="100"/>
  <c r="H13" i="100"/>
  <c r="G13" i="100"/>
  <c r="F13" i="100"/>
  <c r="E13" i="100"/>
  <c r="D13" i="100"/>
  <c r="C13" i="100"/>
  <c r="B13" i="100"/>
  <c r="J13" i="84"/>
  <c r="I13" i="84"/>
  <c r="H13" i="84"/>
  <c r="G13" i="84"/>
  <c r="F13" i="84"/>
  <c r="E13" i="84"/>
  <c r="D13" i="84"/>
  <c r="C13" i="84"/>
  <c r="B13" i="84"/>
  <c r="J13" i="39"/>
  <c r="I13" i="39"/>
  <c r="H13" i="39"/>
  <c r="G13" i="39"/>
  <c r="F13" i="39"/>
  <c r="E13" i="39"/>
  <c r="D13" i="39"/>
  <c r="C13" i="39"/>
  <c r="B13" i="39"/>
  <c r="J13" i="56"/>
  <c r="I13" i="56"/>
  <c r="H13" i="56"/>
  <c r="G13" i="56"/>
  <c r="F13" i="56"/>
  <c r="E13" i="56"/>
  <c r="D13" i="56"/>
  <c r="C13" i="56"/>
  <c r="B13" i="56"/>
  <c r="J13" i="41"/>
  <c r="I13" i="41"/>
  <c r="H13" i="41"/>
  <c r="G13" i="41"/>
  <c r="F13" i="41"/>
  <c r="E13" i="41"/>
  <c r="D13" i="41"/>
  <c r="C13" i="41"/>
  <c r="B13" i="41"/>
  <c r="J13" i="57"/>
  <c r="I13" i="57"/>
  <c r="H13" i="57"/>
  <c r="G13" i="57"/>
  <c r="F13" i="57"/>
  <c r="E13" i="57"/>
  <c r="D13" i="57"/>
  <c r="C13" i="57"/>
  <c r="B13" i="57"/>
  <c r="J13" i="115"/>
  <c r="I13" i="115"/>
  <c r="H13" i="115"/>
  <c r="G13" i="115"/>
  <c r="F13" i="115"/>
  <c r="E13" i="115"/>
  <c r="D13" i="115"/>
  <c r="C13" i="115"/>
  <c r="B13" i="115"/>
  <c r="J13" i="132"/>
  <c r="I13" i="132"/>
  <c r="H13" i="132"/>
  <c r="G13" i="132"/>
  <c r="F13" i="132"/>
  <c r="E13" i="132"/>
  <c r="D13" i="132"/>
  <c r="C13" i="132"/>
  <c r="B13" i="132"/>
  <c r="J13" i="60"/>
  <c r="I13" i="60"/>
  <c r="H13" i="60"/>
  <c r="G13" i="60"/>
  <c r="F13" i="60"/>
  <c r="E13" i="60"/>
  <c r="D13" i="60"/>
  <c r="C13" i="60"/>
  <c r="B13" i="60"/>
  <c r="J13" i="61"/>
  <c r="I13" i="61"/>
  <c r="H13" i="61"/>
  <c r="G13" i="61"/>
  <c r="F13" i="61"/>
  <c r="E13" i="61"/>
  <c r="D13" i="61"/>
  <c r="C13" i="61"/>
  <c r="B13" i="61"/>
  <c r="J13" i="62"/>
  <c r="I13" i="62"/>
  <c r="H13" i="62"/>
  <c r="G13" i="62"/>
  <c r="F13" i="62"/>
  <c r="E13" i="62"/>
  <c r="D13" i="62"/>
  <c r="C13" i="62"/>
  <c r="B13" i="62"/>
  <c r="J13" i="63"/>
  <c r="I13" i="63"/>
  <c r="H13" i="63"/>
  <c r="G13" i="63"/>
  <c r="F13" i="63"/>
  <c r="E13" i="63"/>
  <c r="D13" i="63"/>
  <c r="C13" i="63"/>
  <c r="B13" i="63"/>
  <c r="J13" i="38"/>
  <c r="I13" i="38"/>
  <c r="H13" i="38"/>
  <c r="G13" i="38"/>
  <c r="F13" i="38"/>
  <c r="E13" i="38"/>
  <c r="D13" i="38"/>
  <c r="C13" i="38"/>
  <c r="R37" i="140"/>
  <c r="R36" i="140"/>
  <c r="P36" i="140"/>
  <c r="N25" i="140"/>
  <c r="M25" i="140"/>
  <c r="N23" i="140"/>
  <c r="L25" i="140"/>
  <c r="L13" i="140"/>
  <c r="K25" i="140"/>
  <c r="K13" i="140"/>
  <c r="J25" i="140"/>
  <c r="J23" i="140"/>
  <c r="I25" i="140"/>
  <c r="H25" i="140"/>
  <c r="H13" i="140"/>
  <c r="G25" i="140"/>
  <c r="G13" i="140"/>
  <c r="F25" i="140"/>
  <c r="F23" i="140"/>
  <c r="E25" i="140"/>
  <c r="E23" i="140"/>
  <c r="D25" i="140"/>
  <c r="D13" i="140"/>
  <c r="C25" i="140"/>
  <c r="C23" i="140"/>
  <c r="B25" i="140"/>
  <c r="B13" i="140"/>
  <c r="I23" i="140"/>
  <c r="H23" i="140"/>
  <c r="G23" i="140"/>
  <c r="P13" i="140"/>
  <c r="N48" i="131" s="1"/>
  <c r="N13" i="140"/>
  <c r="I13" i="140"/>
  <c r="F13" i="140"/>
  <c r="AO7" i="140"/>
  <c r="AN7" i="140"/>
  <c r="AM7" i="140"/>
  <c r="AL7" i="140"/>
  <c r="AR6" i="140"/>
  <c r="AL6" i="140"/>
  <c r="AO5" i="140"/>
  <c r="R3" i="140"/>
  <c r="Q3" i="140"/>
  <c r="R2" i="140"/>
  <c r="Q2" i="140"/>
  <c r="R37" i="139"/>
  <c r="R36" i="139"/>
  <c r="P36" i="139"/>
  <c r="N26" i="139"/>
  <c r="M26" i="139"/>
  <c r="M13" i="139"/>
  <c r="L26" i="139"/>
  <c r="K26" i="139"/>
  <c r="J26" i="139"/>
  <c r="I26" i="139"/>
  <c r="H26" i="139"/>
  <c r="H13" i="139"/>
  <c r="G26" i="139"/>
  <c r="F26" i="139"/>
  <c r="E26" i="139"/>
  <c r="D26" i="139"/>
  <c r="D13" i="139"/>
  <c r="C26" i="139"/>
  <c r="C23" i="139"/>
  <c r="B26" i="139"/>
  <c r="B13" i="139"/>
  <c r="N25" i="139"/>
  <c r="N13" i="139"/>
  <c r="M25" i="139"/>
  <c r="N23" i="139"/>
  <c r="L25" i="139"/>
  <c r="K25" i="139"/>
  <c r="K13" i="139"/>
  <c r="J25" i="139"/>
  <c r="I25" i="139"/>
  <c r="H25" i="139"/>
  <c r="G25" i="139"/>
  <c r="G13" i="139"/>
  <c r="F25" i="139"/>
  <c r="F23" i="139"/>
  <c r="E25" i="139"/>
  <c r="E13" i="139"/>
  <c r="D25" i="139"/>
  <c r="C25" i="139"/>
  <c r="C13" i="139"/>
  <c r="B25" i="139"/>
  <c r="N24" i="139"/>
  <c r="M24" i="139"/>
  <c r="L24" i="139"/>
  <c r="K24" i="139"/>
  <c r="J24" i="139"/>
  <c r="I24" i="139"/>
  <c r="H24" i="139"/>
  <c r="G24" i="139"/>
  <c r="F24" i="139"/>
  <c r="E24" i="139"/>
  <c r="D24" i="139"/>
  <c r="C24" i="139"/>
  <c r="B24" i="139"/>
  <c r="P13" i="139"/>
  <c r="N47" i="131" s="1"/>
  <c r="L13" i="139"/>
  <c r="AO7" i="139"/>
  <c r="AP7" i="139"/>
  <c r="AQ7" i="139"/>
  <c r="AR7" i="139"/>
  <c r="AR6" i="139"/>
  <c r="AL6" i="139"/>
  <c r="AO5" i="139"/>
  <c r="R3" i="139"/>
  <c r="Q3" i="139"/>
  <c r="R2" i="139"/>
  <c r="Q2" i="139"/>
  <c r="F13" i="139"/>
  <c r="I23" i="139"/>
  <c r="AN7" i="139"/>
  <c r="AM7" i="139"/>
  <c r="AL7" i="139"/>
  <c r="E13" i="140"/>
  <c r="L23" i="139"/>
  <c r="M13" i="140"/>
  <c r="M23" i="139"/>
  <c r="E23" i="139"/>
  <c r="J23" i="139"/>
  <c r="AP7" i="140"/>
  <c r="AQ7" i="140"/>
  <c r="AR7" i="140"/>
  <c r="B23" i="140"/>
  <c r="B23" i="139"/>
  <c r="K23" i="140"/>
  <c r="I13" i="139"/>
  <c r="K23" i="139"/>
  <c r="J13" i="140"/>
  <c r="D23" i="140"/>
  <c r="L23" i="140"/>
  <c r="J13" i="139"/>
  <c r="C13" i="140"/>
  <c r="M23" i="140"/>
  <c r="H23" i="139"/>
  <c r="Q4" i="140"/>
  <c r="R4" i="139"/>
  <c r="R4" i="140"/>
  <c r="Q4" i="139"/>
  <c r="N23" i="38"/>
  <c r="M23" i="38"/>
  <c r="L23" i="38"/>
  <c r="K23" i="38"/>
  <c r="J23" i="38"/>
  <c r="I23" i="38"/>
  <c r="H23" i="38"/>
  <c r="G23" i="38"/>
  <c r="F23" i="38"/>
  <c r="E23" i="38"/>
  <c r="D23" i="38"/>
  <c r="C23" i="38"/>
  <c r="B23" i="38"/>
  <c r="N23" i="39"/>
  <c r="M23" i="39"/>
  <c r="L23" i="39"/>
  <c r="K23" i="39"/>
  <c r="J23" i="39"/>
  <c r="I23" i="39"/>
  <c r="H23" i="39"/>
  <c r="G23" i="39"/>
  <c r="F23" i="39"/>
  <c r="E23" i="39"/>
  <c r="D23" i="39"/>
  <c r="C23" i="39"/>
  <c r="B23" i="39"/>
  <c r="N23" i="56"/>
  <c r="M23" i="56"/>
  <c r="L23" i="56"/>
  <c r="K23" i="56"/>
  <c r="J23" i="56"/>
  <c r="I23" i="56"/>
  <c r="H23" i="56"/>
  <c r="G23" i="56"/>
  <c r="F23" i="56"/>
  <c r="E23" i="56"/>
  <c r="D23" i="56"/>
  <c r="C23" i="56"/>
  <c r="B23" i="56"/>
  <c r="N23" i="41"/>
  <c r="M23" i="41"/>
  <c r="L23" i="41"/>
  <c r="K23" i="41"/>
  <c r="J23" i="41"/>
  <c r="I23" i="41"/>
  <c r="H23" i="41"/>
  <c r="G23" i="41"/>
  <c r="F23" i="41"/>
  <c r="E23" i="41"/>
  <c r="D23" i="41"/>
  <c r="C23" i="41"/>
  <c r="B23" i="41"/>
  <c r="N23" i="57"/>
  <c r="M23" i="57"/>
  <c r="L23" i="57"/>
  <c r="K23" i="57"/>
  <c r="J23" i="57"/>
  <c r="I23" i="57"/>
  <c r="H23" i="57"/>
  <c r="G23" i="57"/>
  <c r="F23" i="57"/>
  <c r="E23" i="57"/>
  <c r="D23" i="57"/>
  <c r="C23" i="57"/>
  <c r="B23" i="57"/>
  <c r="N23" i="132"/>
  <c r="M23" i="132"/>
  <c r="L23" i="132"/>
  <c r="K23" i="132"/>
  <c r="J23" i="132"/>
  <c r="I23" i="132"/>
  <c r="H23" i="132"/>
  <c r="G23" i="132"/>
  <c r="F23" i="132"/>
  <c r="E23" i="132"/>
  <c r="D23" i="132"/>
  <c r="C23" i="132"/>
  <c r="B23" i="132"/>
  <c r="N23" i="60"/>
  <c r="M23" i="60"/>
  <c r="L23" i="60"/>
  <c r="K23" i="60"/>
  <c r="J23" i="60"/>
  <c r="I23" i="60"/>
  <c r="H23" i="60"/>
  <c r="G23" i="60"/>
  <c r="F23" i="60"/>
  <c r="E23" i="60"/>
  <c r="D23" i="60"/>
  <c r="C23" i="60"/>
  <c r="B23" i="60"/>
  <c r="N23" i="61"/>
  <c r="M23" i="61"/>
  <c r="L23" i="61"/>
  <c r="K23" i="61"/>
  <c r="J23" i="61"/>
  <c r="I23" i="61"/>
  <c r="H23" i="61"/>
  <c r="G23" i="61"/>
  <c r="F23" i="61"/>
  <c r="E23" i="61"/>
  <c r="D23" i="61"/>
  <c r="C23" i="61"/>
  <c r="B23" i="61"/>
  <c r="N23" i="62"/>
  <c r="M23" i="62"/>
  <c r="L23" i="62"/>
  <c r="K23" i="62"/>
  <c r="J23" i="62"/>
  <c r="I23" i="62"/>
  <c r="H23" i="62"/>
  <c r="G23" i="62"/>
  <c r="F23" i="62"/>
  <c r="E23" i="62"/>
  <c r="D23" i="62"/>
  <c r="C23" i="62"/>
  <c r="B23" i="62"/>
  <c r="N23" i="63"/>
  <c r="M23" i="63"/>
  <c r="L23" i="63"/>
  <c r="K23" i="63"/>
  <c r="J23" i="63"/>
  <c r="I23" i="63"/>
  <c r="H23" i="63"/>
  <c r="G23" i="63"/>
  <c r="F23" i="63"/>
  <c r="E23" i="63"/>
  <c r="D23" i="63"/>
  <c r="C23" i="63"/>
  <c r="B23" i="63"/>
  <c r="N23" i="84"/>
  <c r="M23" i="84"/>
  <c r="L23" i="84"/>
  <c r="K23" i="84"/>
  <c r="J23" i="84"/>
  <c r="I23" i="84"/>
  <c r="H23" i="84"/>
  <c r="G23" i="84"/>
  <c r="F23" i="84"/>
  <c r="E23" i="84"/>
  <c r="D23" i="84"/>
  <c r="C23" i="84"/>
  <c r="B23" i="84"/>
  <c r="N23" i="85"/>
  <c r="M23" i="85"/>
  <c r="L23" i="85"/>
  <c r="K23" i="85"/>
  <c r="J23" i="85"/>
  <c r="I23" i="85"/>
  <c r="H23" i="85"/>
  <c r="G23" i="85"/>
  <c r="F23" i="85"/>
  <c r="E23" i="85"/>
  <c r="D23" i="85"/>
  <c r="C23" i="85"/>
  <c r="B23" i="85"/>
  <c r="N23" i="86"/>
  <c r="M23" i="86"/>
  <c r="L23" i="86"/>
  <c r="K23" i="86"/>
  <c r="J23" i="86"/>
  <c r="I23" i="86"/>
  <c r="H23" i="86"/>
  <c r="G23" i="86"/>
  <c r="F23" i="86"/>
  <c r="E23" i="86"/>
  <c r="D23" i="86"/>
  <c r="C23" i="86"/>
  <c r="B23" i="86"/>
  <c r="N23" i="87"/>
  <c r="M23" i="87"/>
  <c r="L23" i="87"/>
  <c r="K23" i="87"/>
  <c r="J23" i="87"/>
  <c r="I23" i="87"/>
  <c r="H23" i="87"/>
  <c r="G23" i="87"/>
  <c r="F23" i="87"/>
  <c r="E23" i="87"/>
  <c r="D23" i="87"/>
  <c r="C23" i="87"/>
  <c r="B23" i="87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N23" i="89"/>
  <c r="M23" i="89"/>
  <c r="L23" i="89"/>
  <c r="K23" i="89"/>
  <c r="J23" i="89"/>
  <c r="I23" i="89"/>
  <c r="H23" i="89"/>
  <c r="G23" i="89"/>
  <c r="F23" i="89"/>
  <c r="E23" i="89"/>
  <c r="D23" i="89"/>
  <c r="C23" i="89"/>
  <c r="B23" i="89"/>
  <c r="N23" i="95"/>
  <c r="M23" i="95"/>
  <c r="L23" i="95"/>
  <c r="K23" i="95"/>
  <c r="J23" i="95"/>
  <c r="I23" i="95"/>
  <c r="H23" i="95"/>
  <c r="G23" i="95"/>
  <c r="F23" i="95"/>
  <c r="E23" i="95"/>
  <c r="D23" i="95"/>
  <c r="C23" i="95"/>
  <c r="B23" i="95"/>
  <c r="N23" i="96"/>
  <c r="M23" i="96"/>
  <c r="L23" i="96"/>
  <c r="K23" i="96"/>
  <c r="J23" i="96"/>
  <c r="I23" i="96"/>
  <c r="H23" i="96"/>
  <c r="G23" i="96"/>
  <c r="F23" i="96"/>
  <c r="E23" i="96"/>
  <c r="D23" i="96"/>
  <c r="C23" i="96"/>
  <c r="B23" i="96"/>
  <c r="N23" i="97"/>
  <c r="M23" i="97"/>
  <c r="L23" i="97"/>
  <c r="K23" i="97"/>
  <c r="J23" i="97"/>
  <c r="I23" i="97"/>
  <c r="H23" i="97"/>
  <c r="G23" i="97"/>
  <c r="F23" i="97"/>
  <c r="E23" i="97"/>
  <c r="D23" i="97"/>
  <c r="C23" i="97"/>
  <c r="B23" i="97"/>
  <c r="N23" i="98"/>
  <c r="M23" i="98"/>
  <c r="L23" i="98"/>
  <c r="K23" i="98"/>
  <c r="J23" i="98"/>
  <c r="I23" i="98"/>
  <c r="H23" i="98"/>
  <c r="G23" i="98"/>
  <c r="F23" i="98"/>
  <c r="E23" i="98"/>
  <c r="D23" i="98"/>
  <c r="C23" i="98"/>
  <c r="B23" i="98"/>
  <c r="N23" i="99"/>
  <c r="M23" i="99"/>
  <c r="L23" i="99"/>
  <c r="K23" i="99"/>
  <c r="J23" i="99"/>
  <c r="I23" i="99"/>
  <c r="H23" i="99"/>
  <c r="G23" i="99"/>
  <c r="F23" i="99"/>
  <c r="E23" i="99"/>
  <c r="D23" i="99"/>
  <c r="C23" i="99"/>
  <c r="B23" i="99"/>
  <c r="N23" i="100"/>
  <c r="M23" i="100"/>
  <c r="L23" i="100"/>
  <c r="K23" i="100"/>
  <c r="J23" i="100"/>
  <c r="I23" i="100"/>
  <c r="H23" i="100"/>
  <c r="G23" i="100"/>
  <c r="F23" i="100"/>
  <c r="E23" i="100"/>
  <c r="D23" i="100"/>
  <c r="C23" i="100"/>
  <c r="B23" i="100"/>
  <c r="N23" i="133"/>
  <c r="M23" i="133"/>
  <c r="L23" i="133"/>
  <c r="K23" i="133"/>
  <c r="J23" i="133"/>
  <c r="I23" i="133"/>
  <c r="H23" i="133"/>
  <c r="G23" i="133"/>
  <c r="F23" i="133"/>
  <c r="E23" i="133"/>
  <c r="D23" i="133"/>
  <c r="C23" i="133"/>
  <c r="B23" i="133"/>
  <c r="N23" i="134"/>
  <c r="M23" i="134"/>
  <c r="L23" i="134"/>
  <c r="K23" i="134"/>
  <c r="J23" i="134"/>
  <c r="I23" i="134"/>
  <c r="H23" i="134"/>
  <c r="R4" i="134"/>
  <c r="G23" i="134"/>
  <c r="F23" i="134"/>
  <c r="E23" i="134"/>
  <c r="D23" i="134"/>
  <c r="C23" i="134"/>
  <c r="B23" i="134"/>
  <c r="N23" i="135"/>
  <c r="M23" i="135"/>
  <c r="L23" i="135"/>
  <c r="K23" i="135"/>
  <c r="J23" i="135"/>
  <c r="I23" i="135"/>
  <c r="H23" i="135"/>
  <c r="G23" i="135"/>
  <c r="F23" i="135"/>
  <c r="E23" i="135"/>
  <c r="R4" i="135"/>
  <c r="D23" i="135"/>
  <c r="C23" i="135"/>
  <c r="B23" i="135"/>
  <c r="N23" i="136"/>
  <c r="M23" i="136"/>
  <c r="L23" i="136"/>
  <c r="K23" i="136"/>
  <c r="J23" i="136"/>
  <c r="I23" i="136"/>
  <c r="H23" i="136"/>
  <c r="G23" i="136"/>
  <c r="F23" i="136"/>
  <c r="E23" i="136"/>
  <c r="D23" i="136"/>
  <c r="C23" i="136"/>
  <c r="B23" i="136"/>
  <c r="R4" i="136"/>
  <c r="N23" i="137"/>
  <c r="M23" i="137"/>
  <c r="L23" i="137"/>
  <c r="K23" i="137"/>
  <c r="J23" i="137"/>
  <c r="I23" i="137"/>
  <c r="H23" i="137"/>
  <c r="G23" i="137"/>
  <c r="R4" i="137"/>
  <c r="F23" i="137"/>
  <c r="E23" i="137"/>
  <c r="D23" i="137"/>
  <c r="C23" i="137"/>
  <c r="B23" i="137"/>
  <c r="N23" i="138"/>
  <c r="M23" i="138"/>
  <c r="L23" i="138"/>
  <c r="K23" i="138"/>
  <c r="J23" i="138"/>
  <c r="I23" i="138"/>
  <c r="H23" i="138"/>
  <c r="G23" i="138"/>
  <c r="F23" i="138"/>
  <c r="E23" i="138"/>
  <c r="D23" i="138"/>
  <c r="C23" i="138"/>
  <c r="B23" i="138"/>
  <c r="N13" i="38"/>
  <c r="M13" i="38"/>
  <c r="L13" i="38"/>
  <c r="K13" i="38"/>
  <c r="N13" i="39"/>
  <c r="M13" i="39"/>
  <c r="L13" i="39"/>
  <c r="K13" i="39"/>
  <c r="N13" i="56"/>
  <c r="M13" i="56"/>
  <c r="L13" i="56"/>
  <c r="K13" i="56"/>
  <c r="N13" i="41"/>
  <c r="M13" i="41"/>
  <c r="L13" i="41"/>
  <c r="K13" i="41"/>
  <c r="N13" i="57"/>
  <c r="M13" i="57"/>
  <c r="L13" i="57"/>
  <c r="K13" i="57"/>
  <c r="N13" i="132"/>
  <c r="M13" i="132"/>
  <c r="L13" i="132"/>
  <c r="K13" i="132"/>
  <c r="N13" i="60"/>
  <c r="M13" i="60"/>
  <c r="L13" i="60"/>
  <c r="K13" i="60"/>
  <c r="N13" i="61"/>
  <c r="M13" i="61"/>
  <c r="L13" i="61"/>
  <c r="K13" i="61"/>
  <c r="N13" i="62"/>
  <c r="M13" i="62"/>
  <c r="L13" i="62"/>
  <c r="K13" i="62"/>
  <c r="N13" i="63"/>
  <c r="M13" i="63"/>
  <c r="L13" i="63"/>
  <c r="K13" i="63"/>
  <c r="N13" i="84"/>
  <c r="M13" i="84"/>
  <c r="L13" i="84"/>
  <c r="K13" i="84"/>
  <c r="N13" i="85"/>
  <c r="M13" i="85"/>
  <c r="L13" i="85"/>
  <c r="K13" i="85"/>
  <c r="N13" i="86"/>
  <c r="M13" i="86"/>
  <c r="L13" i="86"/>
  <c r="K13" i="86"/>
  <c r="N13" i="87"/>
  <c r="M13" i="87"/>
  <c r="L13" i="87"/>
  <c r="K13" i="87"/>
  <c r="N13" i="88"/>
  <c r="M13" i="88"/>
  <c r="L13" i="88"/>
  <c r="K13" i="88"/>
  <c r="N13" i="89"/>
  <c r="M13" i="89"/>
  <c r="L13" i="89"/>
  <c r="K13" i="89"/>
  <c r="N13" i="95"/>
  <c r="M13" i="95"/>
  <c r="L13" i="95"/>
  <c r="K13" i="95"/>
  <c r="N13" i="96"/>
  <c r="M13" i="96"/>
  <c r="L13" i="96"/>
  <c r="K13" i="96"/>
  <c r="N13" i="97"/>
  <c r="M13" i="97"/>
  <c r="L13" i="97"/>
  <c r="K13" i="97"/>
  <c r="N13" i="98"/>
  <c r="M13" i="98"/>
  <c r="L13" i="98"/>
  <c r="K13" i="98"/>
  <c r="N13" i="99"/>
  <c r="M13" i="99"/>
  <c r="L13" i="99"/>
  <c r="K13" i="99"/>
  <c r="N13" i="100"/>
  <c r="M13" i="100"/>
  <c r="L13" i="100"/>
  <c r="K13" i="100"/>
  <c r="N13" i="133"/>
  <c r="M13" i="133"/>
  <c r="L13" i="133"/>
  <c r="K13" i="133"/>
  <c r="J13" i="133"/>
  <c r="I13" i="133"/>
  <c r="H13" i="133"/>
  <c r="G13" i="133"/>
  <c r="F13" i="133"/>
  <c r="E13" i="133"/>
  <c r="D13" i="133"/>
  <c r="C13" i="133"/>
  <c r="N13" i="134"/>
  <c r="M13" i="134"/>
  <c r="L13" i="134"/>
  <c r="K13" i="134"/>
  <c r="J13" i="134"/>
  <c r="I13" i="134"/>
  <c r="H13" i="134"/>
  <c r="G13" i="134"/>
  <c r="F13" i="134"/>
  <c r="E13" i="134"/>
  <c r="D13" i="134"/>
  <c r="C13" i="134"/>
  <c r="N13" i="135"/>
  <c r="M13" i="135"/>
  <c r="L13" i="135"/>
  <c r="K13" i="135"/>
  <c r="J13" i="135"/>
  <c r="I13" i="135"/>
  <c r="H13" i="135"/>
  <c r="G13" i="135"/>
  <c r="F13" i="135"/>
  <c r="E13" i="135"/>
  <c r="D13" i="135"/>
  <c r="C13" i="135"/>
  <c r="N13" i="136"/>
  <c r="M13" i="136"/>
  <c r="L13" i="136"/>
  <c r="K13" i="136"/>
  <c r="J13" i="136"/>
  <c r="I13" i="136"/>
  <c r="H13" i="136"/>
  <c r="G13" i="136"/>
  <c r="F13" i="136"/>
  <c r="E13" i="136"/>
  <c r="D13" i="136"/>
  <c r="C13" i="136"/>
  <c r="N13" i="137"/>
  <c r="M13" i="137"/>
  <c r="L13" i="137"/>
  <c r="K13" i="137"/>
  <c r="J13" i="137"/>
  <c r="I13" i="137"/>
  <c r="H13" i="137"/>
  <c r="G13" i="137"/>
  <c r="F13" i="137"/>
  <c r="E13" i="137"/>
  <c r="D13" i="137"/>
  <c r="C13" i="137"/>
  <c r="N13" i="138"/>
  <c r="M13" i="138"/>
  <c r="L13" i="138"/>
  <c r="K13" i="138"/>
  <c r="J13" i="138"/>
  <c r="I13" i="138"/>
  <c r="H13" i="138"/>
  <c r="G13" i="138"/>
  <c r="F13" i="138"/>
  <c r="E13" i="138"/>
  <c r="D13" i="138"/>
  <c r="C13" i="138"/>
  <c r="B13" i="138"/>
  <c r="B13" i="137"/>
  <c r="B13" i="136"/>
  <c r="B13" i="135"/>
  <c r="B13" i="134"/>
  <c r="B13" i="133"/>
  <c r="M26" i="133"/>
  <c r="L26" i="133"/>
  <c r="K26" i="133"/>
  <c r="J26" i="133"/>
  <c r="I26" i="133"/>
  <c r="H26" i="133"/>
  <c r="G26" i="133"/>
  <c r="F26" i="133"/>
  <c r="E26" i="133"/>
  <c r="D26" i="133"/>
  <c r="C26" i="133"/>
  <c r="B26" i="133"/>
  <c r="M25" i="133"/>
  <c r="L25" i="133"/>
  <c r="K25" i="133"/>
  <c r="J25" i="133"/>
  <c r="I25" i="133"/>
  <c r="H25" i="133"/>
  <c r="G25" i="133"/>
  <c r="F25" i="133"/>
  <c r="E25" i="133"/>
  <c r="D25" i="133"/>
  <c r="C25" i="133"/>
  <c r="B25" i="133"/>
  <c r="M24" i="133"/>
  <c r="L24" i="133"/>
  <c r="K24" i="133"/>
  <c r="J24" i="133"/>
  <c r="I24" i="133"/>
  <c r="H24" i="133"/>
  <c r="G24" i="133"/>
  <c r="F24" i="133"/>
  <c r="E24" i="133"/>
  <c r="D24" i="133"/>
  <c r="C24" i="133"/>
  <c r="B24" i="133"/>
  <c r="M26" i="134"/>
  <c r="L26" i="134"/>
  <c r="K26" i="134"/>
  <c r="J26" i="134"/>
  <c r="I26" i="134"/>
  <c r="H26" i="134"/>
  <c r="G26" i="134"/>
  <c r="F26" i="134"/>
  <c r="E26" i="134"/>
  <c r="D26" i="134"/>
  <c r="C26" i="134"/>
  <c r="B26" i="134"/>
  <c r="M25" i="134"/>
  <c r="L25" i="134"/>
  <c r="K25" i="134"/>
  <c r="J25" i="134"/>
  <c r="I25" i="134"/>
  <c r="H25" i="134"/>
  <c r="G25" i="134"/>
  <c r="F25" i="134"/>
  <c r="E25" i="134"/>
  <c r="D25" i="134"/>
  <c r="C25" i="134"/>
  <c r="B25" i="134"/>
  <c r="M24" i="134"/>
  <c r="L24" i="134"/>
  <c r="K24" i="134"/>
  <c r="J24" i="134"/>
  <c r="I24" i="134"/>
  <c r="H24" i="134"/>
  <c r="G24" i="134"/>
  <c r="F24" i="134"/>
  <c r="E24" i="134"/>
  <c r="D24" i="134"/>
  <c r="C24" i="134"/>
  <c r="B24" i="134"/>
  <c r="M26" i="135"/>
  <c r="L26" i="135"/>
  <c r="K26" i="135"/>
  <c r="J26" i="135"/>
  <c r="I26" i="135"/>
  <c r="H26" i="135"/>
  <c r="G26" i="135"/>
  <c r="F26" i="135"/>
  <c r="E26" i="135"/>
  <c r="D26" i="135"/>
  <c r="C26" i="135"/>
  <c r="B26" i="135"/>
  <c r="M25" i="135"/>
  <c r="P13" i="135"/>
  <c r="L25" i="135"/>
  <c r="K25" i="135"/>
  <c r="J25" i="135"/>
  <c r="I25" i="135"/>
  <c r="H25" i="135"/>
  <c r="G25" i="135"/>
  <c r="F25" i="135"/>
  <c r="E25" i="135"/>
  <c r="D25" i="135"/>
  <c r="C25" i="135"/>
  <c r="B25" i="135"/>
  <c r="M24" i="135"/>
  <c r="L24" i="135"/>
  <c r="K24" i="135"/>
  <c r="J24" i="135"/>
  <c r="I24" i="135"/>
  <c r="H24" i="135"/>
  <c r="G24" i="135"/>
  <c r="F24" i="135"/>
  <c r="E24" i="135"/>
  <c r="D24" i="135"/>
  <c r="C24" i="135"/>
  <c r="B24" i="135"/>
  <c r="M26" i="136"/>
  <c r="P13" i="136"/>
  <c r="L26" i="136"/>
  <c r="K26" i="136"/>
  <c r="J26" i="136"/>
  <c r="I26" i="136"/>
  <c r="H26" i="136"/>
  <c r="G26" i="136"/>
  <c r="F26" i="136"/>
  <c r="E26" i="136"/>
  <c r="D26" i="136"/>
  <c r="C26" i="136"/>
  <c r="B26" i="136"/>
  <c r="M25" i="136"/>
  <c r="L25" i="136"/>
  <c r="K25" i="136"/>
  <c r="J25" i="136"/>
  <c r="I25" i="136"/>
  <c r="H25" i="136"/>
  <c r="G25" i="136"/>
  <c r="F25" i="136"/>
  <c r="E25" i="136"/>
  <c r="D25" i="136"/>
  <c r="C25" i="136"/>
  <c r="B25" i="136"/>
  <c r="M24" i="136"/>
  <c r="L24" i="136"/>
  <c r="K24" i="136"/>
  <c r="J24" i="136"/>
  <c r="I24" i="136"/>
  <c r="H24" i="136"/>
  <c r="G24" i="136"/>
  <c r="F24" i="136"/>
  <c r="E24" i="136"/>
  <c r="D24" i="136"/>
  <c r="C24" i="136"/>
  <c r="B24" i="136"/>
  <c r="M26" i="137"/>
  <c r="L26" i="137"/>
  <c r="K26" i="137"/>
  <c r="J26" i="137"/>
  <c r="I26" i="137"/>
  <c r="H26" i="137"/>
  <c r="G26" i="137"/>
  <c r="F26" i="137"/>
  <c r="E26" i="137"/>
  <c r="D26" i="137"/>
  <c r="C26" i="137"/>
  <c r="B26" i="137"/>
  <c r="M25" i="137"/>
  <c r="L25" i="137"/>
  <c r="K25" i="137"/>
  <c r="J25" i="137"/>
  <c r="I25" i="137"/>
  <c r="H25" i="137"/>
  <c r="G25" i="137"/>
  <c r="F25" i="137"/>
  <c r="E25" i="137"/>
  <c r="D25" i="137"/>
  <c r="C25" i="137"/>
  <c r="B25" i="137"/>
  <c r="M24" i="137"/>
  <c r="L24" i="137"/>
  <c r="K24" i="137"/>
  <c r="J24" i="137"/>
  <c r="I24" i="137"/>
  <c r="H24" i="137"/>
  <c r="G24" i="137"/>
  <c r="F24" i="137"/>
  <c r="E24" i="137"/>
  <c r="D24" i="137"/>
  <c r="C24" i="137"/>
  <c r="B24" i="137"/>
  <c r="M26" i="138"/>
  <c r="L26" i="138"/>
  <c r="K26" i="138"/>
  <c r="J26" i="138"/>
  <c r="I26" i="138"/>
  <c r="H26" i="138"/>
  <c r="G26" i="138"/>
  <c r="F26" i="138"/>
  <c r="E26" i="138"/>
  <c r="D26" i="138"/>
  <c r="C26" i="138"/>
  <c r="B26" i="138"/>
  <c r="M25" i="138"/>
  <c r="L25" i="138"/>
  <c r="K25" i="138"/>
  <c r="J25" i="138"/>
  <c r="I25" i="138"/>
  <c r="H25" i="138"/>
  <c r="G25" i="138"/>
  <c r="F25" i="138"/>
  <c r="E25" i="138"/>
  <c r="D25" i="138"/>
  <c r="C25" i="138"/>
  <c r="B25" i="138"/>
  <c r="M24" i="138"/>
  <c r="L24" i="138"/>
  <c r="K24" i="138"/>
  <c r="J24" i="138"/>
  <c r="I24" i="138"/>
  <c r="H24" i="138"/>
  <c r="G24" i="138"/>
  <c r="F24" i="138"/>
  <c r="E24" i="138"/>
  <c r="D24" i="138"/>
  <c r="C24" i="138"/>
  <c r="B24" i="138"/>
  <c r="T37" i="138"/>
  <c r="U37" i="138"/>
  <c r="V37" i="138"/>
  <c r="W37" i="138"/>
  <c r="W36" i="138"/>
  <c r="Q36" i="138"/>
  <c r="AD35" i="138"/>
  <c r="AE35" i="138"/>
  <c r="AF35" i="138"/>
  <c r="N26" i="138"/>
  <c r="N25" i="138"/>
  <c r="N24" i="138"/>
  <c r="P13" i="138"/>
  <c r="AO7" i="138"/>
  <c r="AP7" i="138"/>
  <c r="AQ7" i="138"/>
  <c r="AR7" i="138"/>
  <c r="AR6" i="138"/>
  <c r="AL6" i="138"/>
  <c r="AO5" i="138"/>
  <c r="R4" i="138"/>
  <c r="R3" i="138"/>
  <c r="Q3" i="138"/>
  <c r="R2" i="138"/>
  <c r="Q2" i="138"/>
  <c r="T37" i="137"/>
  <c r="U37" i="137"/>
  <c r="V37" i="137"/>
  <c r="W37" i="137"/>
  <c r="W36" i="137"/>
  <c r="Q36" i="137"/>
  <c r="AD35" i="137"/>
  <c r="AE35" i="137"/>
  <c r="AF35" i="137"/>
  <c r="N26" i="137"/>
  <c r="P13" i="137"/>
  <c r="N25" i="137"/>
  <c r="N24" i="137"/>
  <c r="AP7" i="137"/>
  <c r="AQ7" i="137"/>
  <c r="AR7" i="137"/>
  <c r="AO7" i="137"/>
  <c r="AN7" i="137"/>
  <c r="AM7" i="137"/>
  <c r="AL7" i="137"/>
  <c r="AR6" i="137"/>
  <c r="AL6" i="137"/>
  <c r="AO5" i="137"/>
  <c r="R3" i="137"/>
  <c r="Q3" i="137"/>
  <c r="R2" i="137"/>
  <c r="Q2" i="137"/>
  <c r="T37" i="136"/>
  <c r="U37" i="136"/>
  <c r="V37" i="136"/>
  <c r="W37" i="136"/>
  <c r="W36" i="136"/>
  <c r="Q36" i="136"/>
  <c r="AD35" i="136"/>
  <c r="AE35" i="136"/>
  <c r="AF35" i="136"/>
  <c r="T35" i="136"/>
  <c r="N26" i="136"/>
  <c r="N25" i="136"/>
  <c r="N24" i="136"/>
  <c r="AO7" i="136"/>
  <c r="AP7" i="136"/>
  <c r="AQ7" i="136"/>
  <c r="AR7" i="136"/>
  <c r="AR6" i="136"/>
  <c r="AL6" i="136"/>
  <c r="AO5" i="136"/>
  <c r="R3" i="136"/>
  <c r="Q3" i="136"/>
  <c r="R2" i="136"/>
  <c r="Q2" i="136"/>
  <c r="T37" i="135"/>
  <c r="U37" i="135"/>
  <c r="V37" i="135"/>
  <c r="W37" i="135"/>
  <c r="W36" i="135"/>
  <c r="Q36" i="135"/>
  <c r="AD35" i="135"/>
  <c r="AE35" i="135"/>
  <c r="AF35" i="135"/>
  <c r="T35" i="135"/>
  <c r="N26" i="135"/>
  <c r="N25" i="135"/>
  <c r="N24" i="135"/>
  <c r="AO7" i="135"/>
  <c r="AP7" i="135"/>
  <c r="AQ7" i="135"/>
  <c r="AR7" i="135"/>
  <c r="AR6" i="135"/>
  <c r="AL6" i="135"/>
  <c r="AO5" i="135"/>
  <c r="R3" i="135"/>
  <c r="Q3" i="135"/>
  <c r="R2" i="135"/>
  <c r="Q2" i="135"/>
  <c r="T37" i="134"/>
  <c r="S37" i="134"/>
  <c r="R37" i="134"/>
  <c r="Q37" i="134"/>
  <c r="W36" i="134"/>
  <c r="Q36" i="134"/>
  <c r="AD35" i="134"/>
  <c r="AE35" i="134"/>
  <c r="AF35" i="134"/>
  <c r="N26" i="134"/>
  <c r="P13" i="134"/>
  <c r="N25" i="134"/>
  <c r="N24" i="134"/>
  <c r="AO7" i="134"/>
  <c r="AN7" i="134"/>
  <c r="AM7" i="134"/>
  <c r="AL7" i="134"/>
  <c r="AR6" i="134"/>
  <c r="AL6" i="134"/>
  <c r="AO5" i="134"/>
  <c r="T35" i="134"/>
  <c r="R3" i="134"/>
  <c r="Q3" i="134"/>
  <c r="R2" i="134"/>
  <c r="Q2" i="134"/>
  <c r="T37" i="133"/>
  <c r="U37" i="133"/>
  <c r="V37" i="133"/>
  <c r="W37" i="133"/>
  <c r="W36" i="133"/>
  <c r="Q36" i="133"/>
  <c r="AD35" i="133"/>
  <c r="AE35" i="133"/>
  <c r="AF35" i="133"/>
  <c r="N26" i="133"/>
  <c r="P13" i="133"/>
  <c r="N25" i="133"/>
  <c r="N24" i="133"/>
  <c r="AO7" i="133"/>
  <c r="AP7" i="133"/>
  <c r="AQ7" i="133"/>
  <c r="AR7" i="133"/>
  <c r="AR6" i="133"/>
  <c r="AL6" i="133"/>
  <c r="AO5" i="133"/>
  <c r="T35" i="133"/>
  <c r="R4" i="133"/>
  <c r="R3" i="133"/>
  <c r="Q3" i="133"/>
  <c r="R2" i="133"/>
  <c r="Q2" i="133"/>
  <c r="AN7" i="138"/>
  <c r="AM7" i="138"/>
  <c r="AL7" i="138"/>
  <c r="Q4" i="136"/>
  <c r="AN7" i="133"/>
  <c r="AM7" i="133"/>
  <c r="AL7" i="133"/>
  <c r="S37" i="133"/>
  <c r="R37" i="133"/>
  <c r="Q37" i="133"/>
  <c r="S37" i="135"/>
  <c r="R37" i="135"/>
  <c r="Q37" i="135"/>
  <c r="S37" i="136"/>
  <c r="R37" i="136"/>
  <c r="Q37" i="136"/>
  <c r="AP7" i="134"/>
  <c r="AQ7" i="134"/>
  <c r="AR7" i="134"/>
  <c r="U37" i="134"/>
  <c r="V37" i="134"/>
  <c r="W37" i="134"/>
  <c r="S37" i="137"/>
  <c r="R37" i="137"/>
  <c r="Q37" i="137"/>
  <c r="AD36" i="137"/>
  <c r="AE36" i="137"/>
  <c r="AF36" i="137"/>
  <c r="Q4" i="133"/>
  <c r="AD36" i="135"/>
  <c r="AE36" i="135"/>
  <c r="AF36" i="135"/>
  <c r="AD36" i="133"/>
  <c r="AE36" i="133"/>
  <c r="AF36" i="133"/>
  <c r="Q4" i="134"/>
  <c r="AD36" i="136"/>
  <c r="AE36" i="136"/>
  <c r="AF36" i="136"/>
  <c r="Q4" i="138"/>
  <c r="Q4" i="135"/>
  <c r="AN7" i="135"/>
  <c r="AM7" i="135"/>
  <c r="AL7" i="135"/>
  <c r="T35" i="138"/>
  <c r="AD36" i="134"/>
  <c r="AE36" i="134"/>
  <c r="AF36" i="134"/>
  <c r="Q4" i="137"/>
  <c r="T35" i="137"/>
  <c r="S37" i="138"/>
  <c r="R37" i="138"/>
  <c r="Q37" i="138"/>
  <c r="AN7" i="136"/>
  <c r="AM7" i="136"/>
  <c r="AL7" i="136"/>
  <c r="AD36" i="138"/>
  <c r="AE36" i="138"/>
  <c r="AF36" i="138"/>
  <c r="R4" i="39"/>
  <c r="R4" i="56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R4" i="119"/>
  <c r="B23" i="119"/>
  <c r="N23" i="109"/>
  <c r="R4" i="109"/>
  <c r="M23" i="109"/>
  <c r="L23" i="109"/>
  <c r="K23" i="109"/>
  <c r="J23" i="109"/>
  <c r="I23" i="109"/>
  <c r="H23" i="109"/>
  <c r="G23" i="109"/>
  <c r="F23" i="109"/>
  <c r="E23" i="109"/>
  <c r="D23" i="109"/>
  <c r="C23" i="109"/>
  <c r="B23" i="109"/>
  <c r="N23" i="110"/>
  <c r="R4" i="110"/>
  <c r="M23" i="110"/>
  <c r="L23" i="110"/>
  <c r="K23" i="110"/>
  <c r="J23" i="110"/>
  <c r="I23" i="110"/>
  <c r="H23" i="110"/>
  <c r="G23" i="110"/>
  <c r="F23" i="110"/>
  <c r="E23" i="110"/>
  <c r="D23" i="110"/>
  <c r="C23" i="110"/>
  <c r="B23" i="110"/>
  <c r="M13" i="119"/>
  <c r="L13" i="119"/>
  <c r="K13" i="119"/>
  <c r="J13" i="119"/>
  <c r="I13" i="119"/>
  <c r="H13" i="119"/>
  <c r="G13" i="119"/>
  <c r="F13" i="119"/>
  <c r="E13" i="119"/>
  <c r="D13" i="119"/>
  <c r="C13" i="119"/>
  <c r="B13" i="119"/>
  <c r="N13" i="109"/>
  <c r="Q4" i="109"/>
  <c r="M13" i="109"/>
  <c r="L13" i="109"/>
  <c r="K13" i="109"/>
  <c r="J13" i="109"/>
  <c r="I13" i="109"/>
  <c r="H13" i="109"/>
  <c r="G13" i="109"/>
  <c r="F13" i="109"/>
  <c r="E13" i="109"/>
  <c r="D13" i="109"/>
  <c r="B13" i="109"/>
  <c r="P37" i="109"/>
  <c r="Q37" i="109"/>
  <c r="R37" i="109"/>
  <c r="N13" i="110"/>
  <c r="Q4" i="110"/>
  <c r="M13" i="110"/>
  <c r="L13" i="110"/>
  <c r="K13" i="110"/>
  <c r="J13" i="110"/>
  <c r="I13" i="110"/>
  <c r="H13" i="110"/>
  <c r="G13" i="110"/>
  <c r="F13" i="110"/>
  <c r="E13" i="110"/>
  <c r="D13" i="110"/>
  <c r="B13" i="110"/>
  <c r="P37" i="110"/>
  <c r="Q37" i="110"/>
  <c r="R37" i="110"/>
  <c r="P37" i="38"/>
  <c r="Q37" i="38" s="1"/>
  <c r="R37" i="38" s="1"/>
  <c r="N11" i="131"/>
  <c r="P36" i="132"/>
  <c r="Q36" i="132"/>
  <c r="R36" i="132"/>
  <c r="AA26" i="132"/>
  <c r="W26" i="132"/>
  <c r="S26" i="132"/>
  <c r="N26" i="132"/>
  <c r="M26" i="132"/>
  <c r="L26" i="132"/>
  <c r="K26" i="132"/>
  <c r="J26" i="132"/>
  <c r="I26" i="132"/>
  <c r="H26" i="132"/>
  <c r="G26" i="132"/>
  <c r="F26" i="132"/>
  <c r="E26" i="132"/>
  <c r="D26" i="132"/>
  <c r="C26" i="132"/>
  <c r="B26" i="132"/>
  <c r="N25" i="132"/>
  <c r="M25" i="132"/>
  <c r="L25" i="132"/>
  <c r="K25" i="132"/>
  <c r="J25" i="132"/>
  <c r="I25" i="132"/>
  <c r="H25" i="132"/>
  <c r="G25" i="132"/>
  <c r="F25" i="132"/>
  <c r="E25" i="132"/>
  <c r="D25" i="132"/>
  <c r="C25" i="132"/>
  <c r="B25" i="132"/>
  <c r="P37" i="132"/>
  <c r="Q37" i="132"/>
  <c r="R37" i="132"/>
  <c r="AB24" i="132"/>
  <c r="AA24" i="132"/>
  <c r="Z24" i="132"/>
  <c r="Y24" i="132"/>
  <c r="X24" i="132"/>
  <c r="W24" i="132"/>
  <c r="V24" i="132"/>
  <c r="U24" i="132"/>
  <c r="T24" i="132"/>
  <c r="S24" i="132"/>
  <c r="R24" i="132"/>
  <c r="Q24" i="132"/>
  <c r="P24" i="132"/>
  <c r="N24" i="132"/>
  <c r="M24" i="132"/>
  <c r="L24" i="132"/>
  <c r="K24" i="132"/>
  <c r="J24" i="132"/>
  <c r="I24" i="132"/>
  <c r="H24" i="132"/>
  <c r="G24" i="132"/>
  <c r="F24" i="132"/>
  <c r="E24" i="132"/>
  <c r="D24" i="132"/>
  <c r="C24" i="132"/>
  <c r="B24" i="132"/>
  <c r="AP7" i="132"/>
  <c r="AQ7" i="132"/>
  <c r="AR7" i="132"/>
  <c r="AN7" i="132"/>
  <c r="AM7" i="132"/>
  <c r="AL7" i="132"/>
  <c r="AR6" i="132"/>
  <c r="AL6" i="132"/>
  <c r="AO5" i="132"/>
  <c r="Z26" i="132"/>
  <c r="AB25" i="132"/>
  <c r="R3" i="132"/>
  <c r="Q3" i="132"/>
  <c r="R2" i="132"/>
  <c r="Q2" i="132"/>
  <c r="P13" i="117"/>
  <c r="N42" i="131" s="1"/>
  <c r="Q25" i="132"/>
  <c r="Y25" i="132"/>
  <c r="R25" i="132"/>
  <c r="V25" i="132"/>
  <c r="Z25" i="132"/>
  <c r="P26" i="132"/>
  <c r="T26" i="132"/>
  <c r="X26" i="132"/>
  <c r="AB26" i="132"/>
  <c r="S25" i="132"/>
  <c r="W25" i="132"/>
  <c r="AA25" i="132"/>
  <c r="Q26" i="132"/>
  <c r="U26" i="132"/>
  <c r="Y26" i="132"/>
  <c r="U25" i="132"/>
  <c r="P25" i="132"/>
  <c r="T25" i="132"/>
  <c r="X25" i="132"/>
  <c r="R26" i="132"/>
  <c r="V26" i="132"/>
  <c r="P13" i="80"/>
  <c r="R3" i="39"/>
  <c r="Q3" i="39"/>
  <c r="R2" i="39"/>
  <c r="Q2" i="39"/>
  <c r="R3" i="56"/>
  <c r="Q3" i="56"/>
  <c r="R2" i="56"/>
  <c r="Q2" i="56"/>
  <c r="R3" i="41"/>
  <c r="Q3" i="41"/>
  <c r="R2" i="41"/>
  <c r="Q2" i="41"/>
  <c r="R3" i="57"/>
  <c r="Q3" i="57"/>
  <c r="R2" i="57"/>
  <c r="Q2" i="57"/>
  <c r="R3" i="115"/>
  <c r="Q3" i="115"/>
  <c r="R2" i="115"/>
  <c r="Q2" i="115"/>
  <c r="R3" i="60"/>
  <c r="Q3" i="60"/>
  <c r="R2" i="60"/>
  <c r="Q2" i="60"/>
  <c r="R3" i="61"/>
  <c r="Q3" i="61"/>
  <c r="R2" i="61"/>
  <c r="Q2" i="61"/>
  <c r="R3" i="62"/>
  <c r="Q3" i="62"/>
  <c r="R2" i="62"/>
  <c r="Q2" i="62"/>
  <c r="R3" i="63"/>
  <c r="Q3" i="63"/>
  <c r="R2" i="63"/>
  <c r="Q2" i="63"/>
  <c r="R3" i="64"/>
  <c r="Q3" i="64"/>
  <c r="R2" i="64"/>
  <c r="Q2" i="64"/>
  <c r="R3" i="65"/>
  <c r="Q3" i="65"/>
  <c r="R2" i="65"/>
  <c r="Q2" i="65"/>
  <c r="R3" i="66"/>
  <c r="Q3" i="66"/>
  <c r="R2" i="66"/>
  <c r="Q2" i="66"/>
  <c r="R3" i="116"/>
  <c r="Q3" i="116"/>
  <c r="R2" i="116"/>
  <c r="Q2" i="116"/>
  <c r="R3" i="68"/>
  <c r="Q3" i="68"/>
  <c r="R2" i="68"/>
  <c r="Q2" i="68"/>
  <c r="R3" i="117"/>
  <c r="Q3" i="117"/>
  <c r="R2" i="117"/>
  <c r="Q2" i="117"/>
  <c r="R3" i="70"/>
  <c r="Q3" i="70"/>
  <c r="R2" i="70"/>
  <c r="Q2" i="70"/>
  <c r="R3" i="118"/>
  <c r="Q3" i="118"/>
  <c r="R2" i="118"/>
  <c r="Q2" i="118"/>
  <c r="R3" i="126"/>
  <c r="Q3" i="126"/>
  <c r="R2" i="126"/>
  <c r="Q2" i="126"/>
  <c r="R3" i="127"/>
  <c r="Q3" i="127"/>
  <c r="R2" i="127"/>
  <c r="Q2" i="127"/>
  <c r="R3" i="129"/>
  <c r="Q3" i="129"/>
  <c r="R2" i="129"/>
  <c r="Q2" i="129"/>
  <c r="R3" i="130"/>
  <c r="Q3" i="130"/>
  <c r="R2" i="130"/>
  <c r="Q2" i="130"/>
  <c r="R3" i="74"/>
  <c r="Q3" i="74"/>
  <c r="R2" i="74"/>
  <c r="Q2" i="74"/>
  <c r="R3" i="120"/>
  <c r="Q3" i="120"/>
  <c r="R2" i="120"/>
  <c r="Q2" i="120"/>
  <c r="R3" i="76"/>
  <c r="Q3" i="76"/>
  <c r="R2" i="76"/>
  <c r="Q2" i="76"/>
  <c r="R3" i="121"/>
  <c r="Q3" i="121"/>
  <c r="R2" i="121"/>
  <c r="Q2" i="121"/>
  <c r="R3" i="72"/>
  <c r="Q3" i="72"/>
  <c r="R2" i="72"/>
  <c r="Q2" i="72"/>
  <c r="R3" i="119"/>
  <c r="Q3" i="119"/>
  <c r="R2" i="119"/>
  <c r="Q2" i="119"/>
  <c r="R3" i="78"/>
  <c r="Q3" i="78"/>
  <c r="R2" i="78"/>
  <c r="Q2" i="78"/>
  <c r="R3" i="122"/>
  <c r="Q3" i="122"/>
  <c r="R2" i="122"/>
  <c r="Q2" i="122"/>
  <c r="R3" i="80"/>
  <c r="Q3" i="80"/>
  <c r="R2" i="80"/>
  <c r="Q2" i="80"/>
  <c r="R3" i="114"/>
  <c r="Q3" i="114"/>
  <c r="R2" i="114"/>
  <c r="Q2" i="114"/>
  <c r="R3" i="84"/>
  <c r="Q3" i="84"/>
  <c r="R2" i="84"/>
  <c r="Q2" i="84"/>
  <c r="R3" i="85"/>
  <c r="Q3" i="85"/>
  <c r="R2" i="85"/>
  <c r="Q2" i="85"/>
  <c r="R3" i="86"/>
  <c r="Q3" i="86"/>
  <c r="R2" i="86"/>
  <c r="Q2" i="86"/>
  <c r="R3" i="87"/>
  <c r="Q3" i="87"/>
  <c r="R2" i="87"/>
  <c r="Q2" i="87"/>
  <c r="R3" i="88"/>
  <c r="Q3" i="88"/>
  <c r="R2" i="88"/>
  <c r="Q2" i="88"/>
  <c r="R3" i="89"/>
  <c r="Q3" i="89"/>
  <c r="R2" i="89"/>
  <c r="Q2" i="89"/>
  <c r="R3" i="95"/>
  <c r="Q3" i="95"/>
  <c r="R2" i="95"/>
  <c r="Q2" i="95"/>
  <c r="R3" i="96"/>
  <c r="Q3" i="96"/>
  <c r="R2" i="96"/>
  <c r="Q2" i="96"/>
  <c r="R3" i="97"/>
  <c r="Q3" i="97"/>
  <c r="R2" i="97"/>
  <c r="Q2" i="97"/>
  <c r="R3" i="98"/>
  <c r="Q3" i="98"/>
  <c r="R2" i="98"/>
  <c r="Q2" i="98"/>
  <c r="R3" i="99"/>
  <c r="Q3" i="99"/>
  <c r="R2" i="99"/>
  <c r="Q2" i="99"/>
  <c r="R3" i="100"/>
  <c r="Q3" i="100"/>
  <c r="R2" i="100"/>
  <c r="Q2" i="100"/>
  <c r="R3" i="109"/>
  <c r="Q3" i="109"/>
  <c r="R2" i="109"/>
  <c r="Q2" i="109"/>
  <c r="R3" i="110"/>
  <c r="Q3" i="110"/>
  <c r="R2" i="110"/>
  <c r="Q2" i="110"/>
  <c r="R3" i="38"/>
  <c r="Q3" i="38"/>
  <c r="R2" i="38"/>
  <c r="Q2" i="38"/>
  <c r="B24" i="57"/>
  <c r="C24" i="57"/>
  <c r="D24" i="57"/>
  <c r="E24" i="57"/>
  <c r="F24" i="57"/>
  <c r="G24" i="57"/>
  <c r="H24" i="57"/>
  <c r="I24" i="57"/>
  <c r="J24" i="57"/>
  <c r="K24" i="57"/>
  <c r="L24" i="57"/>
  <c r="M24" i="57"/>
  <c r="P13" i="109"/>
  <c r="P13" i="39"/>
  <c r="N6" i="131" s="1"/>
  <c r="P13" i="56"/>
  <c r="N7" i="131" s="1"/>
  <c r="P13" i="41"/>
  <c r="N8" i="131" s="1"/>
  <c r="P13" i="115"/>
  <c r="N10" i="131" s="1"/>
  <c r="P13" i="60"/>
  <c r="N12" i="131" s="1"/>
  <c r="P13" i="61"/>
  <c r="N13" i="131" s="1"/>
  <c r="P13" i="62"/>
  <c r="N14" i="131" s="1"/>
  <c r="P13" i="63"/>
  <c r="N15" i="131" s="1"/>
  <c r="P13" i="64"/>
  <c r="N36" i="131" s="1"/>
  <c r="P13" i="65"/>
  <c r="N37" i="131" s="1"/>
  <c r="P13" i="66"/>
  <c r="N38" i="131" s="1"/>
  <c r="P13" i="116"/>
  <c r="N39" i="131" s="1"/>
  <c r="P13" i="68"/>
  <c r="N41" i="131" s="1"/>
  <c r="P13" i="70"/>
  <c r="N43" i="131" s="1"/>
  <c r="P13" i="118"/>
  <c r="N44" i="131" s="1"/>
  <c r="P13" i="126"/>
  <c r="N45" i="131" s="1"/>
  <c r="P13" i="127"/>
  <c r="N46" i="131" s="1"/>
  <c r="P13" i="129"/>
  <c r="N51" i="131" s="1"/>
  <c r="P13" i="130"/>
  <c r="N52" i="131" s="1"/>
  <c r="P13" i="74"/>
  <c r="N49" i="131" s="1"/>
  <c r="P13" i="120"/>
  <c r="N50" i="131" s="1"/>
  <c r="P13" i="76"/>
  <c r="N53" i="131" s="1"/>
  <c r="P13" i="121"/>
  <c r="N54" i="131" s="1"/>
  <c r="P13" i="72"/>
  <c r="N55" i="131" s="1"/>
  <c r="P13" i="119"/>
  <c r="N56" i="131" s="1"/>
  <c r="P13" i="78"/>
  <c r="N57" i="131" s="1"/>
  <c r="P13" i="122"/>
  <c r="N58" i="131" s="1"/>
  <c r="P13" i="114"/>
  <c r="N40" i="131" s="1"/>
  <c r="N16" i="131"/>
  <c r="P13" i="85"/>
  <c r="N17" i="131" s="1"/>
  <c r="P13" i="86"/>
  <c r="N18" i="131" s="1"/>
  <c r="P13" i="87"/>
  <c r="N19" i="131" s="1"/>
  <c r="P13" i="88"/>
  <c r="N20" i="131" s="1"/>
  <c r="P13" i="89"/>
  <c r="N21" i="131" s="1"/>
  <c r="P13" i="95"/>
  <c r="N22" i="131" s="1"/>
  <c r="P13" i="96"/>
  <c r="N23" i="131" s="1"/>
  <c r="P13" i="97"/>
  <c r="N24" i="131" s="1"/>
  <c r="P13" i="98"/>
  <c r="N25" i="131" s="1"/>
  <c r="P13" i="99"/>
  <c r="N26" i="131" s="1"/>
  <c r="P13" i="100"/>
  <c r="N27" i="131" s="1"/>
  <c r="P13" i="110"/>
  <c r="N26" i="57"/>
  <c r="I25" i="57"/>
  <c r="AO5" i="110"/>
  <c r="AL6" i="110"/>
  <c r="AR6" i="110"/>
  <c r="AO7" i="110"/>
  <c r="AN7" i="110"/>
  <c r="AM7" i="110"/>
  <c r="AL7" i="110"/>
  <c r="B24" i="110"/>
  <c r="C24" i="110"/>
  <c r="D24" i="110"/>
  <c r="E24" i="110"/>
  <c r="F24" i="110"/>
  <c r="G24" i="110"/>
  <c r="H24" i="110"/>
  <c r="I24" i="110"/>
  <c r="J24" i="110"/>
  <c r="K24" i="110"/>
  <c r="L24" i="110"/>
  <c r="M24" i="110"/>
  <c r="N24" i="110"/>
  <c r="P36" i="110"/>
  <c r="Q36" i="110"/>
  <c r="R36" i="110"/>
  <c r="AO5" i="109"/>
  <c r="AL6" i="109"/>
  <c r="AR6" i="109"/>
  <c r="AO7" i="109"/>
  <c r="AP7" i="109"/>
  <c r="AQ7" i="109"/>
  <c r="AR7" i="109"/>
  <c r="B24" i="109"/>
  <c r="C24" i="109"/>
  <c r="D24" i="109"/>
  <c r="E24" i="109"/>
  <c r="F24" i="109"/>
  <c r="G24" i="109"/>
  <c r="H24" i="109"/>
  <c r="I24" i="109"/>
  <c r="J24" i="109"/>
  <c r="K24" i="109"/>
  <c r="L24" i="109"/>
  <c r="M24" i="109"/>
  <c r="N24" i="109"/>
  <c r="P36" i="109"/>
  <c r="R36" i="109"/>
  <c r="I5" i="100"/>
  <c r="AO5" i="100"/>
  <c r="AL6" i="100"/>
  <c r="AR6" i="100"/>
  <c r="AO7" i="100"/>
  <c r="AN7" i="100"/>
  <c r="AM7" i="100"/>
  <c r="AL7" i="100"/>
  <c r="B25" i="100"/>
  <c r="C25" i="100"/>
  <c r="D25" i="100"/>
  <c r="E25" i="100"/>
  <c r="F25" i="100"/>
  <c r="G25" i="100"/>
  <c r="H25" i="100"/>
  <c r="I25" i="100"/>
  <c r="J25" i="100"/>
  <c r="K25" i="100"/>
  <c r="L25" i="100"/>
  <c r="M25" i="100"/>
  <c r="N25" i="100"/>
  <c r="Q4" i="100"/>
  <c r="P36" i="100"/>
  <c r="Q36" i="100"/>
  <c r="R36" i="100"/>
  <c r="I5" i="99"/>
  <c r="AO5" i="99"/>
  <c r="AL6" i="99"/>
  <c r="AR6" i="99"/>
  <c r="AO7" i="99"/>
  <c r="B25" i="99"/>
  <c r="C25" i="99"/>
  <c r="D25" i="99"/>
  <c r="E25" i="99"/>
  <c r="F25" i="99"/>
  <c r="G25" i="99"/>
  <c r="H25" i="99"/>
  <c r="I25" i="99"/>
  <c r="J25" i="99"/>
  <c r="K25" i="99"/>
  <c r="L25" i="99"/>
  <c r="M25" i="99"/>
  <c r="N25" i="99"/>
  <c r="P36" i="99"/>
  <c r="Q36" i="99"/>
  <c r="R36" i="99"/>
  <c r="I5" i="98"/>
  <c r="AO5" i="98"/>
  <c r="AL6" i="98"/>
  <c r="AR6" i="98"/>
  <c r="AO7" i="98"/>
  <c r="AN7" i="98"/>
  <c r="AM7" i="98"/>
  <c r="AL7" i="98"/>
  <c r="B24" i="98"/>
  <c r="C24" i="98"/>
  <c r="D24" i="98"/>
  <c r="E24" i="98"/>
  <c r="F24" i="98"/>
  <c r="G24" i="98"/>
  <c r="H24" i="98"/>
  <c r="I24" i="98"/>
  <c r="J24" i="98"/>
  <c r="K24" i="98"/>
  <c r="L24" i="98"/>
  <c r="M24" i="98"/>
  <c r="N24" i="98"/>
  <c r="B25" i="98"/>
  <c r="C25" i="98"/>
  <c r="D25" i="98"/>
  <c r="E25" i="98"/>
  <c r="F25" i="98"/>
  <c r="G25" i="98"/>
  <c r="H25" i="98"/>
  <c r="I25" i="98"/>
  <c r="J25" i="98"/>
  <c r="K25" i="98"/>
  <c r="L25" i="98"/>
  <c r="M25" i="98"/>
  <c r="N25" i="98"/>
  <c r="B26" i="98"/>
  <c r="C26" i="98"/>
  <c r="D26" i="98"/>
  <c r="E26" i="98"/>
  <c r="F26" i="98"/>
  <c r="G26" i="98"/>
  <c r="H26" i="98"/>
  <c r="I26" i="98"/>
  <c r="J26" i="98"/>
  <c r="K26" i="98"/>
  <c r="L26" i="98"/>
  <c r="M26" i="98"/>
  <c r="N26" i="98"/>
  <c r="P36" i="98"/>
  <c r="Q36" i="98"/>
  <c r="R36" i="98"/>
  <c r="I5" i="97"/>
  <c r="AO5" i="97"/>
  <c r="AL6" i="97"/>
  <c r="AR6" i="97"/>
  <c r="AO7" i="97"/>
  <c r="B24" i="97"/>
  <c r="C24" i="97"/>
  <c r="D24" i="97"/>
  <c r="E24" i="97"/>
  <c r="F24" i="97"/>
  <c r="G24" i="97"/>
  <c r="H24" i="97"/>
  <c r="I24" i="97"/>
  <c r="J24" i="97"/>
  <c r="K24" i="97"/>
  <c r="L24" i="97"/>
  <c r="M24" i="97"/>
  <c r="N24" i="97"/>
  <c r="B25" i="97"/>
  <c r="C25" i="97"/>
  <c r="D25" i="97"/>
  <c r="E25" i="97"/>
  <c r="F25" i="97"/>
  <c r="G25" i="97"/>
  <c r="H25" i="97"/>
  <c r="I25" i="97"/>
  <c r="J25" i="97"/>
  <c r="K25" i="97"/>
  <c r="L25" i="97"/>
  <c r="M25" i="97"/>
  <c r="N25" i="97"/>
  <c r="B26" i="97"/>
  <c r="C26" i="97"/>
  <c r="D26" i="97"/>
  <c r="E26" i="97"/>
  <c r="F26" i="97"/>
  <c r="G26" i="97"/>
  <c r="H26" i="97"/>
  <c r="I26" i="97"/>
  <c r="J26" i="97"/>
  <c r="K26" i="97"/>
  <c r="L26" i="97"/>
  <c r="M26" i="97"/>
  <c r="N26" i="97"/>
  <c r="P36" i="97"/>
  <c r="Q36" i="97"/>
  <c r="R36" i="97"/>
  <c r="AO5" i="96"/>
  <c r="AL6" i="96"/>
  <c r="AR6" i="96"/>
  <c r="AO7" i="96"/>
  <c r="B24" i="96"/>
  <c r="C24" i="96"/>
  <c r="D24" i="96"/>
  <c r="E24" i="96"/>
  <c r="F24" i="96"/>
  <c r="G24" i="96"/>
  <c r="H24" i="96"/>
  <c r="I24" i="96"/>
  <c r="J24" i="96"/>
  <c r="K24" i="96"/>
  <c r="L24" i="96"/>
  <c r="M24" i="96"/>
  <c r="N24" i="96"/>
  <c r="B25" i="96"/>
  <c r="C25" i="96"/>
  <c r="D25" i="96"/>
  <c r="E25" i="96"/>
  <c r="F25" i="96"/>
  <c r="G25" i="96"/>
  <c r="H25" i="96"/>
  <c r="I25" i="96"/>
  <c r="J25" i="96"/>
  <c r="K25" i="96"/>
  <c r="L25" i="96"/>
  <c r="M25" i="96"/>
  <c r="N25" i="96"/>
  <c r="B26" i="96"/>
  <c r="C26" i="96"/>
  <c r="D26" i="96"/>
  <c r="E26" i="96"/>
  <c r="F26" i="96"/>
  <c r="G26" i="96"/>
  <c r="H26" i="96"/>
  <c r="I26" i="96"/>
  <c r="J26" i="96"/>
  <c r="K26" i="96"/>
  <c r="L26" i="96"/>
  <c r="M26" i="96"/>
  <c r="N26" i="96"/>
  <c r="P36" i="96"/>
  <c r="Q36" i="96"/>
  <c r="R36" i="96"/>
  <c r="AO5" i="95"/>
  <c r="AL6" i="95"/>
  <c r="AR6" i="95"/>
  <c r="AO7" i="95"/>
  <c r="AN7" i="95"/>
  <c r="AM7" i="95"/>
  <c r="AL7" i="95"/>
  <c r="B24" i="95"/>
  <c r="C24" i="95"/>
  <c r="D24" i="95"/>
  <c r="E24" i="95"/>
  <c r="F24" i="95"/>
  <c r="G24" i="95"/>
  <c r="H24" i="95"/>
  <c r="I24" i="95"/>
  <c r="J24" i="95"/>
  <c r="K24" i="95"/>
  <c r="L24" i="95"/>
  <c r="M24" i="95"/>
  <c r="N24" i="95"/>
  <c r="B25" i="95"/>
  <c r="C25" i="95"/>
  <c r="D25" i="95"/>
  <c r="E25" i="95"/>
  <c r="F25" i="95"/>
  <c r="G25" i="95"/>
  <c r="H25" i="95"/>
  <c r="I25" i="95"/>
  <c r="J25" i="95"/>
  <c r="K25" i="95"/>
  <c r="L25" i="95"/>
  <c r="M25" i="95"/>
  <c r="N25" i="95"/>
  <c r="B26" i="95"/>
  <c r="C26" i="95"/>
  <c r="D26" i="95"/>
  <c r="E26" i="95"/>
  <c r="F26" i="95"/>
  <c r="G26" i="95"/>
  <c r="H26" i="95"/>
  <c r="I26" i="95"/>
  <c r="J26" i="95"/>
  <c r="K26" i="95"/>
  <c r="L26" i="95"/>
  <c r="M26" i="95"/>
  <c r="N26" i="95"/>
  <c r="R36" i="95"/>
  <c r="I5" i="89"/>
  <c r="AO5" i="89"/>
  <c r="AL6" i="89"/>
  <c r="AR6" i="89"/>
  <c r="AO7" i="89"/>
  <c r="AN7" i="89"/>
  <c r="AM7" i="89"/>
  <c r="AL7" i="89"/>
  <c r="B24" i="89"/>
  <c r="C24" i="89"/>
  <c r="D24" i="89"/>
  <c r="E24" i="89"/>
  <c r="F24" i="89"/>
  <c r="G24" i="89"/>
  <c r="H24" i="89"/>
  <c r="I24" i="89"/>
  <c r="J24" i="89"/>
  <c r="K24" i="89"/>
  <c r="L24" i="89"/>
  <c r="M24" i="89"/>
  <c r="N24" i="89"/>
  <c r="B25" i="89"/>
  <c r="C25" i="89"/>
  <c r="D25" i="89"/>
  <c r="E25" i="89"/>
  <c r="F25" i="89"/>
  <c r="G25" i="89"/>
  <c r="H25" i="89"/>
  <c r="I25" i="89"/>
  <c r="J25" i="89"/>
  <c r="K25" i="89"/>
  <c r="L25" i="89"/>
  <c r="M25" i="89"/>
  <c r="N25" i="89"/>
  <c r="B26" i="89"/>
  <c r="C26" i="89"/>
  <c r="D26" i="89"/>
  <c r="E26" i="89"/>
  <c r="F26" i="89"/>
  <c r="G26" i="89"/>
  <c r="H26" i="89"/>
  <c r="I26" i="89"/>
  <c r="J26" i="89"/>
  <c r="K26" i="89"/>
  <c r="L26" i="89"/>
  <c r="M26" i="89"/>
  <c r="N26" i="89"/>
  <c r="P36" i="89"/>
  <c r="Q36" i="89"/>
  <c r="R36" i="89"/>
  <c r="I5" i="88"/>
  <c r="AO5" i="88"/>
  <c r="AL6" i="88"/>
  <c r="AR6" i="88"/>
  <c r="AO7" i="88"/>
  <c r="AP7" i="88"/>
  <c r="AQ7" i="88"/>
  <c r="AR7" i="88"/>
  <c r="B24" i="88"/>
  <c r="C24" i="88"/>
  <c r="D24" i="88"/>
  <c r="E24" i="88"/>
  <c r="F24" i="88"/>
  <c r="G24" i="88"/>
  <c r="H24" i="88"/>
  <c r="I24" i="88"/>
  <c r="J24" i="88"/>
  <c r="K24" i="88"/>
  <c r="L24" i="88"/>
  <c r="M24" i="88"/>
  <c r="N24" i="88"/>
  <c r="B25" i="88"/>
  <c r="C25" i="88"/>
  <c r="D25" i="88"/>
  <c r="E25" i="88"/>
  <c r="F25" i="88"/>
  <c r="G25" i="88"/>
  <c r="H25" i="88"/>
  <c r="I25" i="88"/>
  <c r="J25" i="88"/>
  <c r="K25" i="88"/>
  <c r="L25" i="88"/>
  <c r="M25" i="88"/>
  <c r="N25" i="88"/>
  <c r="B26" i="88"/>
  <c r="C26" i="88"/>
  <c r="D26" i="88"/>
  <c r="E26" i="88"/>
  <c r="F26" i="88"/>
  <c r="G26" i="88"/>
  <c r="H26" i="88"/>
  <c r="I26" i="88"/>
  <c r="J26" i="88"/>
  <c r="K26" i="88"/>
  <c r="L26" i="88"/>
  <c r="M26" i="88"/>
  <c r="N26" i="88"/>
  <c r="P36" i="88"/>
  <c r="Q36" i="88"/>
  <c r="R36" i="88"/>
  <c r="I5" i="87"/>
  <c r="AO5" i="87"/>
  <c r="AL6" i="87"/>
  <c r="AR6" i="87"/>
  <c r="AO7" i="87"/>
  <c r="B26" i="87"/>
  <c r="C26" i="87"/>
  <c r="P37" i="87"/>
  <c r="Q37" i="87"/>
  <c r="R37" i="87"/>
  <c r="D26" i="87"/>
  <c r="E26" i="87"/>
  <c r="F26" i="87"/>
  <c r="G26" i="87"/>
  <c r="H26" i="87"/>
  <c r="I26" i="87"/>
  <c r="J26" i="87"/>
  <c r="K26" i="87"/>
  <c r="L26" i="87"/>
  <c r="M26" i="87"/>
  <c r="N26" i="87"/>
  <c r="P36" i="87"/>
  <c r="Q36" i="87"/>
  <c r="R36" i="87"/>
  <c r="I5" i="86"/>
  <c r="AO5" i="86"/>
  <c r="AL6" i="86"/>
  <c r="AR6" i="86"/>
  <c r="AO7" i="86"/>
  <c r="AP7" i="86"/>
  <c r="AQ7" i="86"/>
  <c r="AR7" i="86"/>
  <c r="B26" i="86"/>
  <c r="C26" i="86"/>
  <c r="D26" i="86"/>
  <c r="E26" i="86"/>
  <c r="F26" i="86"/>
  <c r="G26" i="86"/>
  <c r="H26" i="86"/>
  <c r="I26" i="86"/>
  <c r="J26" i="86"/>
  <c r="Q4" i="86"/>
  <c r="K26" i="86"/>
  <c r="L26" i="86"/>
  <c r="M26" i="86"/>
  <c r="N26" i="86"/>
  <c r="P36" i="86"/>
  <c r="R36" i="86"/>
  <c r="R37" i="86"/>
  <c r="I5" i="85"/>
  <c r="AO5" i="85"/>
  <c r="AL6" i="85"/>
  <c r="AR6" i="85"/>
  <c r="AO7" i="85"/>
  <c r="AN7" i="85"/>
  <c r="AM7" i="85"/>
  <c r="AL7" i="85"/>
  <c r="B26" i="85"/>
  <c r="C26" i="85"/>
  <c r="D26" i="85"/>
  <c r="E26" i="85"/>
  <c r="F26" i="85"/>
  <c r="G26" i="85"/>
  <c r="H26" i="85"/>
  <c r="I26" i="85"/>
  <c r="J26" i="85"/>
  <c r="K26" i="85"/>
  <c r="L26" i="85"/>
  <c r="M26" i="85"/>
  <c r="N26" i="85"/>
  <c r="P36" i="85"/>
  <c r="Q36" i="85"/>
  <c r="R36" i="85"/>
  <c r="I5" i="84"/>
  <c r="AO5" i="84"/>
  <c r="AL6" i="84"/>
  <c r="AR6" i="84"/>
  <c r="AO7" i="84"/>
  <c r="B26" i="84"/>
  <c r="C26" i="84"/>
  <c r="D26" i="84"/>
  <c r="E26" i="84"/>
  <c r="F26" i="84"/>
  <c r="G26" i="84"/>
  <c r="H26" i="84"/>
  <c r="I26" i="84"/>
  <c r="J26" i="84"/>
  <c r="K26" i="84"/>
  <c r="L26" i="84"/>
  <c r="M26" i="84"/>
  <c r="N26" i="84"/>
  <c r="P36" i="84"/>
  <c r="Q36" i="84"/>
  <c r="R36" i="84"/>
  <c r="R37" i="84"/>
  <c r="AO5" i="114"/>
  <c r="AL6" i="114"/>
  <c r="AR6" i="114"/>
  <c r="AO7" i="114"/>
  <c r="AN7" i="114"/>
  <c r="AM7" i="114"/>
  <c r="AL7" i="114"/>
  <c r="B24" i="114"/>
  <c r="C24" i="114"/>
  <c r="D24" i="114"/>
  <c r="E24" i="114"/>
  <c r="F24" i="114"/>
  <c r="G24" i="114"/>
  <c r="H24" i="114"/>
  <c r="I24" i="114"/>
  <c r="J24" i="114"/>
  <c r="K24" i="114"/>
  <c r="L24" i="114"/>
  <c r="M24" i="114"/>
  <c r="N24" i="114"/>
  <c r="B13" i="114"/>
  <c r="C25" i="114"/>
  <c r="D25" i="114"/>
  <c r="E25" i="114"/>
  <c r="F25" i="114"/>
  <c r="F13" i="114"/>
  <c r="G25" i="114"/>
  <c r="H25" i="114"/>
  <c r="I25" i="114"/>
  <c r="J25" i="114"/>
  <c r="K25" i="114"/>
  <c r="L25" i="114"/>
  <c r="M25" i="114"/>
  <c r="N25" i="114"/>
  <c r="B26" i="114"/>
  <c r="C26" i="114"/>
  <c r="D26" i="114"/>
  <c r="E26" i="114"/>
  <c r="F26" i="114"/>
  <c r="G26" i="114"/>
  <c r="G23" i="114"/>
  <c r="H26" i="114"/>
  <c r="I26" i="114"/>
  <c r="J26" i="114"/>
  <c r="K26" i="114"/>
  <c r="K13" i="114"/>
  <c r="L26" i="114"/>
  <c r="M26" i="114"/>
  <c r="N26" i="114"/>
  <c r="P36" i="114"/>
  <c r="Q36" i="114"/>
  <c r="R36" i="114"/>
  <c r="R37" i="114"/>
  <c r="AO5" i="80"/>
  <c r="AL6" i="80"/>
  <c r="AR6" i="80"/>
  <c r="AO7" i="80"/>
  <c r="AP7" i="80" s="1"/>
  <c r="AQ7" i="80" s="1"/>
  <c r="AR7" i="80" s="1"/>
  <c r="B24" i="80"/>
  <c r="C24" i="80"/>
  <c r="D24" i="80"/>
  <c r="E24" i="80"/>
  <c r="F24" i="80"/>
  <c r="G24" i="80"/>
  <c r="H24" i="80"/>
  <c r="I24" i="80"/>
  <c r="J24" i="80"/>
  <c r="K24" i="80"/>
  <c r="L24" i="80"/>
  <c r="M24" i="80"/>
  <c r="N24" i="80"/>
  <c r="B25" i="80"/>
  <c r="B13" i="80" s="1"/>
  <c r="C25" i="80"/>
  <c r="D25" i="80"/>
  <c r="E25" i="80"/>
  <c r="E13" i="80"/>
  <c r="F25" i="80"/>
  <c r="G25" i="80"/>
  <c r="H25" i="80"/>
  <c r="I25" i="80"/>
  <c r="I23" i="80" s="1"/>
  <c r="J25" i="80"/>
  <c r="K25" i="80"/>
  <c r="L25" i="80"/>
  <c r="L13" i="80" s="1"/>
  <c r="M25" i="80"/>
  <c r="N25" i="80"/>
  <c r="B26" i="80"/>
  <c r="C26" i="80"/>
  <c r="D26" i="80"/>
  <c r="E26" i="80"/>
  <c r="F26" i="80"/>
  <c r="F13" i="80" s="1"/>
  <c r="G26" i="80"/>
  <c r="G13" i="80" s="1"/>
  <c r="H26" i="80"/>
  <c r="I26" i="80"/>
  <c r="J26" i="80"/>
  <c r="K26" i="80"/>
  <c r="K13" i="80"/>
  <c r="L26" i="80"/>
  <c r="M26" i="80"/>
  <c r="N26" i="80"/>
  <c r="N13" i="80" s="1"/>
  <c r="Q4" i="80" s="1"/>
  <c r="P36" i="80"/>
  <c r="R36" i="80"/>
  <c r="AO5" i="122"/>
  <c r="AL6" i="122"/>
  <c r="AR6" i="122"/>
  <c r="AO7" i="122"/>
  <c r="AN7" i="122"/>
  <c r="AM7" i="122"/>
  <c r="AL7" i="122"/>
  <c r="B25" i="122"/>
  <c r="C25" i="122"/>
  <c r="C13" i="122"/>
  <c r="C23" i="122"/>
  <c r="D25" i="122"/>
  <c r="D23" i="122"/>
  <c r="E25" i="122"/>
  <c r="E13" i="122"/>
  <c r="F25" i="122"/>
  <c r="G25" i="122"/>
  <c r="G13" i="122"/>
  <c r="H25" i="122"/>
  <c r="I25" i="122"/>
  <c r="J25" i="122"/>
  <c r="K25" i="122"/>
  <c r="K23" i="122"/>
  <c r="L25" i="122"/>
  <c r="M25" i="122"/>
  <c r="N25" i="122"/>
  <c r="N13" i="122"/>
  <c r="P36" i="122"/>
  <c r="R36" i="122"/>
  <c r="R37" i="122"/>
  <c r="AO5" i="78"/>
  <c r="AL6" i="78"/>
  <c r="AR6" i="78"/>
  <c r="AO7" i="78"/>
  <c r="AP7" i="78"/>
  <c r="B24" i="78"/>
  <c r="C24" i="78"/>
  <c r="D24" i="78"/>
  <c r="E24" i="78"/>
  <c r="F24" i="78"/>
  <c r="G24" i="78"/>
  <c r="H24" i="78"/>
  <c r="I24" i="78"/>
  <c r="J24" i="78"/>
  <c r="K24" i="78"/>
  <c r="L24" i="78"/>
  <c r="M24" i="78"/>
  <c r="N24" i="78"/>
  <c r="B25" i="78"/>
  <c r="B13" i="78"/>
  <c r="C25" i="78"/>
  <c r="D25" i="78"/>
  <c r="E25" i="78"/>
  <c r="F25" i="78"/>
  <c r="G25" i="78"/>
  <c r="G23" i="78"/>
  <c r="H25" i="78"/>
  <c r="I25" i="78"/>
  <c r="J25" i="78"/>
  <c r="K25" i="78"/>
  <c r="L25" i="78"/>
  <c r="M25" i="78"/>
  <c r="N25" i="78"/>
  <c r="N13" i="78"/>
  <c r="Q4" i="78"/>
  <c r="B26" i="78"/>
  <c r="C26" i="78"/>
  <c r="D26" i="78"/>
  <c r="E26" i="78"/>
  <c r="E23" i="78"/>
  <c r="F26" i="78"/>
  <c r="F13" i="78"/>
  <c r="G26" i="78"/>
  <c r="H26" i="78"/>
  <c r="I26" i="78"/>
  <c r="I23" i="78"/>
  <c r="J26" i="78"/>
  <c r="J13" i="78"/>
  <c r="K26" i="78"/>
  <c r="L26" i="78"/>
  <c r="L13" i="78"/>
  <c r="M26" i="78"/>
  <c r="N26" i="78"/>
  <c r="P36" i="78"/>
  <c r="R36" i="78"/>
  <c r="R37" i="78"/>
  <c r="AO5" i="119"/>
  <c r="AL6" i="119"/>
  <c r="AR6" i="119"/>
  <c r="AO7" i="119"/>
  <c r="AN7" i="119"/>
  <c r="AM7" i="119"/>
  <c r="AL7" i="119"/>
  <c r="N25" i="119"/>
  <c r="N13" i="119"/>
  <c r="Q4" i="119"/>
  <c r="P36" i="119"/>
  <c r="R36" i="119"/>
  <c r="R37" i="119"/>
  <c r="AO5" i="72"/>
  <c r="AL6" i="72"/>
  <c r="AR6" i="72"/>
  <c r="AO7" i="72"/>
  <c r="AN7" i="72"/>
  <c r="AM7" i="72"/>
  <c r="AL7" i="72"/>
  <c r="B24" i="72"/>
  <c r="C24" i="72"/>
  <c r="D24" i="72"/>
  <c r="E24" i="72"/>
  <c r="F24" i="72"/>
  <c r="G24" i="72"/>
  <c r="H24" i="72"/>
  <c r="I24" i="72"/>
  <c r="J24" i="72"/>
  <c r="K24" i="72"/>
  <c r="L24" i="72"/>
  <c r="M24" i="72"/>
  <c r="N24" i="72"/>
  <c r="B25" i="72"/>
  <c r="C25" i="72"/>
  <c r="D25" i="72"/>
  <c r="E25" i="72"/>
  <c r="E23" i="72"/>
  <c r="F25" i="72"/>
  <c r="G25" i="72"/>
  <c r="H25" i="72"/>
  <c r="I25" i="72"/>
  <c r="J25" i="72"/>
  <c r="K25" i="72"/>
  <c r="L25" i="72"/>
  <c r="L13" i="72"/>
  <c r="M25" i="72"/>
  <c r="N25" i="72"/>
  <c r="N13" i="72"/>
  <c r="B26" i="72"/>
  <c r="B23" i="72"/>
  <c r="C26" i="72"/>
  <c r="D26" i="72"/>
  <c r="D13" i="72"/>
  <c r="E26" i="72"/>
  <c r="F26" i="72"/>
  <c r="G26" i="72"/>
  <c r="G13" i="72"/>
  <c r="H26" i="72"/>
  <c r="H23" i="72"/>
  <c r="I26" i="72"/>
  <c r="I13" i="72"/>
  <c r="J26" i="72"/>
  <c r="K26" i="72"/>
  <c r="K13" i="72"/>
  <c r="L26" i="72"/>
  <c r="M26" i="72"/>
  <c r="M13" i="72"/>
  <c r="N26" i="72"/>
  <c r="P36" i="72"/>
  <c r="R36" i="72"/>
  <c r="R37" i="72"/>
  <c r="AO5" i="121"/>
  <c r="AL6" i="121"/>
  <c r="AR6" i="121"/>
  <c r="AO7" i="121"/>
  <c r="AN7" i="121"/>
  <c r="AM7" i="121"/>
  <c r="AL7" i="121"/>
  <c r="B25" i="121"/>
  <c r="C25" i="121"/>
  <c r="D25" i="121"/>
  <c r="D13" i="121"/>
  <c r="E25" i="121"/>
  <c r="F25" i="121"/>
  <c r="G25" i="121"/>
  <c r="G23" i="121"/>
  <c r="H25" i="121"/>
  <c r="H13" i="121"/>
  <c r="I25" i="121"/>
  <c r="J25" i="121"/>
  <c r="K25" i="121"/>
  <c r="L25" i="121"/>
  <c r="L13" i="121"/>
  <c r="M25" i="121"/>
  <c r="N25" i="121"/>
  <c r="N13" i="121"/>
  <c r="Q4" i="121"/>
  <c r="P36" i="121"/>
  <c r="R36" i="121"/>
  <c r="R37" i="121"/>
  <c r="AO5" i="76"/>
  <c r="AL6" i="76"/>
  <c r="AR6" i="76"/>
  <c r="AO7" i="76"/>
  <c r="AP7" i="76"/>
  <c r="AQ7" i="76"/>
  <c r="AR7" i="76"/>
  <c r="B24" i="76"/>
  <c r="C24" i="76"/>
  <c r="D24" i="76"/>
  <c r="E24" i="76"/>
  <c r="F24" i="76"/>
  <c r="G24" i="76"/>
  <c r="H24" i="76"/>
  <c r="I24" i="76"/>
  <c r="J24" i="76"/>
  <c r="K24" i="76"/>
  <c r="L24" i="76"/>
  <c r="M24" i="76"/>
  <c r="N24" i="76"/>
  <c r="B25" i="76"/>
  <c r="C25" i="76"/>
  <c r="D25" i="76"/>
  <c r="E25" i="76"/>
  <c r="F25" i="76"/>
  <c r="G25" i="76"/>
  <c r="H25" i="76"/>
  <c r="I25" i="76"/>
  <c r="J25" i="76"/>
  <c r="K25" i="76"/>
  <c r="K13" i="76"/>
  <c r="L25" i="76"/>
  <c r="M25" i="76"/>
  <c r="N25" i="76"/>
  <c r="B26" i="76"/>
  <c r="B23" i="76"/>
  <c r="C26" i="76"/>
  <c r="D26" i="76"/>
  <c r="E26" i="76"/>
  <c r="E13" i="76"/>
  <c r="F26" i="76"/>
  <c r="G26" i="76"/>
  <c r="G23" i="76"/>
  <c r="H26" i="76"/>
  <c r="I26" i="76"/>
  <c r="J26" i="76"/>
  <c r="J13" i="76"/>
  <c r="K26" i="76"/>
  <c r="L26" i="76"/>
  <c r="L13" i="76"/>
  <c r="M26" i="76"/>
  <c r="N26" i="76"/>
  <c r="P36" i="76"/>
  <c r="R36" i="76"/>
  <c r="R37" i="76"/>
  <c r="AO5" i="120"/>
  <c r="AL6" i="120"/>
  <c r="AR6" i="120"/>
  <c r="AO7" i="120"/>
  <c r="AP7" i="120"/>
  <c r="AQ7" i="120"/>
  <c r="AR7" i="120"/>
  <c r="B25" i="120"/>
  <c r="B23" i="120"/>
  <c r="C25" i="120"/>
  <c r="D25" i="120"/>
  <c r="D23" i="120"/>
  <c r="E25" i="120"/>
  <c r="F25" i="120"/>
  <c r="G25" i="120"/>
  <c r="H25" i="120"/>
  <c r="H23" i="120"/>
  <c r="I25" i="120"/>
  <c r="I23" i="120"/>
  <c r="J25" i="120"/>
  <c r="J23" i="120"/>
  <c r="K25" i="120"/>
  <c r="L25" i="120"/>
  <c r="L13" i="120"/>
  <c r="M25" i="120"/>
  <c r="N25" i="120"/>
  <c r="N13" i="120"/>
  <c r="P36" i="120"/>
  <c r="R36" i="120"/>
  <c r="R37" i="120"/>
  <c r="AO5" i="74"/>
  <c r="AL6" i="74"/>
  <c r="AR6" i="74"/>
  <c r="AO7" i="74"/>
  <c r="AP7" i="74"/>
  <c r="AQ7" i="74"/>
  <c r="AR7" i="74"/>
  <c r="B24" i="74"/>
  <c r="C24" i="74"/>
  <c r="D24" i="74"/>
  <c r="E24" i="74"/>
  <c r="F24" i="74"/>
  <c r="G24" i="74"/>
  <c r="H24" i="74"/>
  <c r="I24" i="74"/>
  <c r="J24" i="74"/>
  <c r="K24" i="74"/>
  <c r="L24" i="74"/>
  <c r="M24" i="74"/>
  <c r="N24" i="74"/>
  <c r="B25" i="74"/>
  <c r="C25" i="74"/>
  <c r="D25" i="74"/>
  <c r="E25" i="74"/>
  <c r="F25" i="74"/>
  <c r="G25" i="74"/>
  <c r="H25" i="74"/>
  <c r="I25" i="74"/>
  <c r="J25" i="74"/>
  <c r="K25" i="74"/>
  <c r="K13" i="74"/>
  <c r="L25" i="74"/>
  <c r="M25" i="74"/>
  <c r="N25" i="74"/>
  <c r="B26" i="74"/>
  <c r="C26" i="74"/>
  <c r="C13" i="74"/>
  <c r="D26" i="74"/>
  <c r="E26" i="74"/>
  <c r="F26" i="74"/>
  <c r="G26" i="74"/>
  <c r="H26" i="74"/>
  <c r="H13" i="74"/>
  <c r="I26" i="74"/>
  <c r="J26" i="74"/>
  <c r="K26" i="74"/>
  <c r="L26" i="74"/>
  <c r="M26" i="74"/>
  <c r="N26" i="74"/>
  <c r="P36" i="74"/>
  <c r="R36" i="74"/>
  <c r="R37" i="74"/>
  <c r="AO5" i="130"/>
  <c r="AL6" i="130"/>
  <c r="AR6" i="130"/>
  <c r="AO7" i="130"/>
  <c r="AN7" i="130"/>
  <c r="AM7" i="130"/>
  <c r="AL7" i="130"/>
  <c r="B25" i="130"/>
  <c r="C25" i="130"/>
  <c r="C13" i="130"/>
  <c r="D25" i="130"/>
  <c r="E25" i="130"/>
  <c r="F25" i="130"/>
  <c r="G25" i="130"/>
  <c r="G13" i="130"/>
  <c r="H25" i="130"/>
  <c r="I25" i="130"/>
  <c r="J25" i="130"/>
  <c r="J23" i="130"/>
  <c r="K25" i="130"/>
  <c r="K13" i="130"/>
  <c r="L25" i="130"/>
  <c r="L23" i="130"/>
  <c r="M25" i="130"/>
  <c r="N25" i="130"/>
  <c r="N13" i="130"/>
  <c r="Q4" i="130"/>
  <c r="P36" i="130"/>
  <c r="R36" i="130"/>
  <c r="R37" i="130"/>
  <c r="AO5" i="129"/>
  <c r="AL6" i="129"/>
  <c r="AR6" i="129"/>
  <c r="AO7" i="129"/>
  <c r="AP7" i="129"/>
  <c r="AQ7" i="129"/>
  <c r="AR7" i="129"/>
  <c r="B24" i="129"/>
  <c r="C24" i="129"/>
  <c r="D24" i="129"/>
  <c r="E24" i="129"/>
  <c r="F24" i="129"/>
  <c r="G24" i="129"/>
  <c r="H24" i="129"/>
  <c r="I24" i="129"/>
  <c r="J24" i="129"/>
  <c r="K24" i="129"/>
  <c r="L24" i="129"/>
  <c r="M24" i="129"/>
  <c r="N24" i="129"/>
  <c r="B25" i="129"/>
  <c r="B23" i="129"/>
  <c r="C25" i="129"/>
  <c r="D25" i="129"/>
  <c r="E25" i="129"/>
  <c r="F25" i="129"/>
  <c r="G25" i="129"/>
  <c r="H25" i="129"/>
  <c r="I25" i="129"/>
  <c r="J25" i="129"/>
  <c r="K25" i="129"/>
  <c r="L25" i="129"/>
  <c r="M25" i="129"/>
  <c r="N25" i="129"/>
  <c r="N13" i="129"/>
  <c r="B26" i="129"/>
  <c r="C26" i="129"/>
  <c r="D26" i="129"/>
  <c r="E26" i="129"/>
  <c r="F26" i="129"/>
  <c r="F23" i="129"/>
  <c r="G26" i="129"/>
  <c r="H26" i="129"/>
  <c r="H23" i="129"/>
  <c r="I26" i="129"/>
  <c r="J26" i="129"/>
  <c r="K26" i="129"/>
  <c r="K13" i="129"/>
  <c r="L26" i="129"/>
  <c r="M26" i="129"/>
  <c r="N26" i="129"/>
  <c r="P36" i="129"/>
  <c r="R36" i="129"/>
  <c r="R37" i="129"/>
  <c r="AO5" i="127"/>
  <c r="AL6" i="127"/>
  <c r="AR6" i="127"/>
  <c r="AO7" i="127"/>
  <c r="AN7" i="127"/>
  <c r="AM7" i="127"/>
  <c r="AL7" i="127"/>
  <c r="B25" i="127"/>
  <c r="B13" i="127"/>
  <c r="C25" i="127"/>
  <c r="D25" i="127"/>
  <c r="D23" i="127"/>
  <c r="E25" i="127"/>
  <c r="E23" i="127"/>
  <c r="F25" i="127"/>
  <c r="F13" i="127"/>
  <c r="G25" i="127"/>
  <c r="H25" i="127"/>
  <c r="H13" i="127"/>
  <c r="I25" i="127"/>
  <c r="J25" i="127"/>
  <c r="J23" i="127"/>
  <c r="K25" i="127"/>
  <c r="K23" i="127"/>
  <c r="L25" i="127"/>
  <c r="M25" i="127"/>
  <c r="N25" i="127"/>
  <c r="N13" i="127"/>
  <c r="P36" i="127"/>
  <c r="R36" i="127"/>
  <c r="R37" i="127"/>
  <c r="AO5" i="126"/>
  <c r="AL6" i="126"/>
  <c r="AR6" i="126"/>
  <c r="AO7" i="126"/>
  <c r="AN7" i="126"/>
  <c r="AM7" i="126"/>
  <c r="AL7" i="126"/>
  <c r="B24" i="126"/>
  <c r="C24" i="126"/>
  <c r="D24" i="126"/>
  <c r="E24" i="126"/>
  <c r="F24" i="126"/>
  <c r="G24" i="126"/>
  <c r="H24" i="126"/>
  <c r="I24" i="126"/>
  <c r="J24" i="126"/>
  <c r="K24" i="126"/>
  <c r="L24" i="126"/>
  <c r="M24" i="126"/>
  <c r="N24" i="126"/>
  <c r="B25" i="126"/>
  <c r="C25" i="126"/>
  <c r="D25" i="126"/>
  <c r="D23" i="126"/>
  <c r="E25" i="126"/>
  <c r="F25" i="126"/>
  <c r="G25" i="126"/>
  <c r="H25" i="126"/>
  <c r="I25" i="126"/>
  <c r="I13" i="126"/>
  <c r="J25" i="126"/>
  <c r="K25" i="126"/>
  <c r="L25" i="126"/>
  <c r="M25" i="126"/>
  <c r="N25" i="126"/>
  <c r="B26" i="126"/>
  <c r="C26" i="126"/>
  <c r="D26" i="126"/>
  <c r="E26" i="126"/>
  <c r="E23" i="126"/>
  <c r="F26" i="126"/>
  <c r="G26" i="126"/>
  <c r="H26" i="126"/>
  <c r="I26" i="126"/>
  <c r="J26" i="126"/>
  <c r="K26" i="126"/>
  <c r="K23" i="126"/>
  <c r="L26" i="126"/>
  <c r="M26" i="126"/>
  <c r="N26" i="126"/>
  <c r="P36" i="126"/>
  <c r="R36" i="126"/>
  <c r="R37" i="126"/>
  <c r="AO5" i="118"/>
  <c r="AL6" i="118"/>
  <c r="AR6" i="118"/>
  <c r="AO7" i="118"/>
  <c r="B25" i="118"/>
  <c r="B23" i="118"/>
  <c r="C25" i="118"/>
  <c r="C23" i="118"/>
  <c r="D25" i="118"/>
  <c r="D13" i="118"/>
  <c r="E25" i="118"/>
  <c r="F25" i="118"/>
  <c r="F13" i="118"/>
  <c r="P37" i="118"/>
  <c r="G25" i="118"/>
  <c r="H25" i="118"/>
  <c r="I25" i="118"/>
  <c r="J25" i="118"/>
  <c r="J23" i="118"/>
  <c r="K25" i="118"/>
  <c r="L25" i="118"/>
  <c r="L13" i="118"/>
  <c r="M25" i="118"/>
  <c r="N23" i="118"/>
  <c r="R4" i="118"/>
  <c r="N25" i="118"/>
  <c r="N13" i="118"/>
  <c r="Q4" i="118"/>
  <c r="P36" i="118"/>
  <c r="R36" i="118"/>
  <c r="R37" i="118"/>
  <c r="AO5" i="70"/>
  <c r="AL6" i="70"/>
  <c r="AR6" i="70"/>
  <c r="AO7" i="70"/>
  <c r="AN7" i="70"/>
  <c r="AM7" i="70"/>
  <c r="AL7" i="70"/>
  <c r="B24" i="70"/>
  <c r="C24" i="70"/>
  <c r="D24" i="70"/>
  <c r="E24" i="70"/>
  <c r="F24" i="70"/>
  <c r="G24" i="70"/>
  <c r="H24" i="70"/>
  <c r="I24" i="70"/>
  <c r="J24" i="70"/>
  <c r="K24" i="70"/>
  <c r="L24" i="70"/>
  <c r="M24" i="70"/>
  <c r="N24" i="70"/>
  <c r="B25" i="70"/>
  <c r="C25" i="70"/>
  <c r="D25" i="70"/>
  <c r="E25" i="70"/>
  <c r="F25" i="70"/>
  <c r="G25" i="70"/>
  <c r="H25" i="70"/>
  <c r="I25" i="70"/>
  <c r="J25" i="70"/>
  <c r="K25" i="70"/>
  <c r="L25" i="70"/>
  <c r="L13" i="70"/>
  <c r="P37" i="70"/>
  <c r="M25" i="70"/>
  <c r="N25" i="70"/>
  <c r="B26" i="70"/>
  <c r="C26" i="70"/>
  <c r="D26" i="70"/>
  <c r="D23" i="70"/>
  <c r="E26" i="70"/>
  <c r="F26" i="70"/>
  <c r="F23" i="70"/>
  <c r="G26" i="70"/>
  <c r="G23" i="70"/>
  <c r="H26" i="70"/>
  <c r="I26" i="70"/>
  <c r="J26" i="70"/>
  <c r="K26" i="70"/>
  <c r="L26" i="70"/>
  <c r="M26" i="70"/>
  <c r="N26" i="70"/>
  <c r="P36" i="70"/>
  <c r="R36" i="70"/>
  <c r="R37" i="70"/>
  <c r="AO5" i="117"/>
  <c r="AL6" i="117"/>
  <c r="AR6" i="117"/>
  <c r="AO7" i="117"/>
  <c r="AN7" i="117"/>
  <c r="AM7" i="117"/>
  <c r="AL7" i="117"/>
  <c r="B25" i="117"/>
  <c r="C25" i="117"/>
  <c r="C23" i="117"/>
  <c r="D25" i="117"/>
  <c r="D23" i="117"/>
  <c r="E25" i="117"/>
  <c r="E13" i="117"/>
  <c r="F25" i="117"/>
  <c r="G25" i="117"/>
  <c r="H25" i="117"/>
  <c r="I25" i="117"/>
  <c r="J25" i="117"/>
  <c r="K25" i="117"/>
  <c r="K23" i="117"/>
  <c r="L25" i="117"/>
  <c r="M25" i="117"/>
  <c r="N25" i="117"/>
  <c r="N13" i="117"/>
  <c r="P36" i="117"/>
  <c r="Q36" i="117"/>
  <c r="R36" i="117"/>
  <c r="R37" i="117"/>
  <c r="AO5" i="68"/>
  <c r="AL6" i="68"/>
  <c r="AR6" i="68"/>
  <c r="AO7" i="68"/>
  <c r="AP7" i="68"/>
  <c r="AQ7" i="68"/>
  <c r="AR7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B25" i="68"/>
  <c r="C25" i="68"/>
  <c r="C23" i="68"/>
  <c r="D25" i="68"/>
  <c r="E25" i="68"/>
  <c r="F25" i="68"/>
  <c r="G25" i="68"/>
  <c r="H25" i="68"/>
  <c r="I25" i="68"/>
  <c r="J25" i="68"/>
  <c r="K25" i="68"/>
  <c r="K23" i="68"/>
  <c r="L25" i="68"/>
  <c r="L13" i="68"/>
  <c r="M25" i="68"/>
  <c r="N25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N13" i="68"/>
  <c r="P36" i="68"/>
  <c r="Q36" i="68"/>
  <c r="R36" i="68"/>
  <c r="R37" i="68"/>
  <c r="AO5" i="116"/>
  <c r="AL6" i="116"/>
  <c r="AR6" i="116"/>
  <c r="AO7" i="116"/>
  <c r="AP7" i="116"/>
  <c r="AQ7" i="116"/>
  <c r="AR7" i="116"/>
  <c r="B25" i="116"/>
  <c r="C25" i="116"/>
  <c r="C13" i="116"/>
  <c r="D25" i="116"/>
  <c r="D13" i="116"/>
  <c r="E25" i="116"/>
  <c r="F25" i="116"/>
  <c r="F23" i="116"/>
  <c r="G25" i="116"/>
  <c r="H25" i="116"/>
  <c r="I25" i="116"/>
  <c r="I23" i="116"/>
  <c r="J25" i="116"/>
  <c r="K25" i="116"/>
  <c r="K23" i="116"/>
  <c r="L25" i="116"/>
  <c r="L23" i="116"/>
  <c r="M25" i="116"/>
  <c r="N25" i="116"/>
  <c r="N13" i="116"/>
  <c r="P36" i="116"/>
  <c r="Q36" i="116"/>
  <c r="R36" i="116"/>
  <c r="R37" i="116"/>
  <c r="AO5" i="66"/>
  <c r="AL6" i="66"/>
  <c r="AR6" i="66"/>
  <c r="AO7" i="66"/>
  <c r="AN7" i="66"/>
  <c r="AM7" i="66"/>
  <c r="AL7" i="66"/>
  <c r="B24" i="66"/>
  <c r="C24" i="66"/>
  <c r="D24" i="66"/>
  <c r="E24" i="66"/>
  <c r="F24" i="66"/>
  <c r="G24" i="66"/>
  <c r="H24" i="66"/>
  <c r="I24" i="66"/>
  <c r="J24" i="66"/>
  <c r="K24" i="66"/>
  <c r="L24" i="66"/>
  <c r="M24" i="66"/>
  <c r="N24" i="66"/>
  <c r="B25" i="66"/>
  <c r="C25" i="66"/>
  <c r="C13" i="66"/>
  <c r="D25" i="66"/>
  <c r="E25" i="66"/>
  <c r="F25" i="66"/>
  <c r="G25" i="66"/>
  <c r="G13" i="66"/>
  <c r="H25" i="66"/>
  <c r="I25" i="66"/>
  <c r="J25" i="66"/>
  <c r="K25" i="66"/>
  <c r="L25" i="66"/>
  <c r="M25" i="66"/>
  <c r="N25" i="66"/>
  <c r="B26" i="66"/>
  <c r="B23" i="66"/>
  <c r="C26" i="66"/>
  <c r="D26" i="66"/>
  <c r="E26" i="66"/>
  <c r="F26" i="66"/>
  <c r="G26" i="66"/>
  <c r="H26" i="66"/>
  <c r="H13" i="66"/>
  <c r="I26" i="66"/>
  <c r="J26" i="66"/>
  <c r="J13" i="66"/>
  <c r="K26" i="66"/>
  <c r="L26" i="66"/>
  <c r="M26" i="66"/>
  <c r="N26" i="66"/>
  <c r="P36" i="66"/>
  <c r="R36" i="66"/>
  <c r="R37" i="66"/>
  <c r="AO5" i="65"/>
  <c r="AL6" i="65"/>
  <c r="AR6" i="65"/>
  <c r="AO7" i="65"/>
  <c r="AP7" i="65"/>
  <c r="AQ7" i="65"/>
  <c r="AR7" i="65"/>
  <c r="B25" i="65"/>
  <c r="B23" i="65"/>
  <c r="C25" i="65"/>
  <c r="D25" i="65"/>
  <c r="D23" i="65"/>
  <c r="E25" i="65"/>
  <c r="F25" i="65"/>
  <c r="F13" i="65"/>
  <c r="G25" i="65"/>
  <c r="G13" i="65"/>
  <c r="H25" i="65"/>
  <c r="I25" i="65"/>
  <c r="I23" i="65"/>
  <c r="J25" i="65"/>
  <c r="K25" i="65"/>
  <c r="L25" i="65"/>
  <c r="M25" i="65"/>
  <c r="M23" i="65"/>
  <c r="N25" i="65"/>
  <c r="N13" i="65"/>
  <c r="P36" i="65"/>
  <c r="R36" i="65"/>
  <c r="R37" i="65"/>
  <c r="AO5" i="64"/>
  <c r="AL6" i="64"/>
  <c r="AR6" i="64"/>
  <c r="AO7" i="64"/>
  <c r="AN7" i="64"/>
  <c r="AM7" i="64"/>
  <c r="AL7" i="64"/>
  <c r="B24" i="64"/>
  <c r="C24" i="64"/>
  <c r="D24" i="64"/>
  <c r="E24" i="64"/>
  <c r="F24" i="64"/>
  <c r="G24" i="64"/>
  <c r="H24" i="64"/>
  <c r="I24" i="64"/>
  <c r="J24" i="64"/>
  <c r="K24" i="64"/>
  <c r="L24" i="64"/>
  <c r="M24" i="64"/>
  <c r="N24" i="64"/>
  <c r="B25" i="64"/>
  <c r="C25" i="64"/>
  <c r="D25" i="64"/>
  <c r="E25" i="64"/>
  <c r="F25" i="64"/>
  <c r="G25" i="64"/>
  <c r="H25" i="64"/>
  <c r="I25" i="64"/>
  <c r="J25" i="64"/>
  <c r="K25" i="64"/>
  <c r="L25" i="64"/>
  <c r="M25" i="64"/>
  <c r="N25" i="64"/>
  <c r="B26" i="64"/>
  <c r="C26" i="64"/>
  <c r="D26" i="64"/>
  <c r="D23" i="64"/>
  <c r="E26" i="64"/>
  <c r="F26" i="64"/>
  <c r="G26" i="64"/>
  <c r="G23" i="64"/>
  <c r="H26" i="64"/>
  <c r="I26" i="64"/>
  <c r="J26" i="64"/>
  <c r="K26" i="64"/>
  <c r="K13" i="64"/>
  <c r="L26" i="64"/>
  <c r="L23" i="64"/>
  <c r="M26" i="64"/>
  <c r="M23" i="64"/>
  <c r="N26" i="64"/>
  <c r="P36" i="64"/>
  <c r="R36" i="64"/>
  <c r="R37" i="64"/>
  <c r="AO5" i="63"/>
  <c r="AL6" i="63"/>
  <c r="AR6" i="63"/>
  <c r="AO7" i="63"/>
  <c r="AP7" i="63"/>
  <c r="AQ7" i="63"/>
  <c r="AR7" i="63"/>
  <c r="B24" i="63"/>
  <c r="C24" i="63"/>
  <c r="D24" i="63"/>
  <c r="E24" i="63"/>
  <c r="F24" i="63"/>
  <c r="G24" i="63"/>
  <c r="H24" i="63"/>
  <c r="I24" i="63"/>
  <c r="J24" i="63"/>
  <c r="K24" i="63"/>
  <c r="L24" i="63"/>
  <c r="M24" i="63"/>
  <c r="N24" i="63"/>
  <c r="B25" i="63"/>
  <c r="C25" i="63"/>
  <c r="D25" i="63"/>
  <c r="E25" i="63"/>
  <c r="F25" i="63"/>
  <c r="G25" i="63"/>
  <c r="H25" i="63"/>
  <c r="I25" i="63"/>
  <c r="J25" i="63"/>
  <c r="K25" i="63"/>
  <c r="L25" i="63"/>
  <c r="M25" i="63"/>
  <c r="N25" i="63"/>
  <c r="B26" i="63"/>
  <c r="C26" i="63"/>
  <c r="D26" i="63"/>
  <c r="E26" i="63"/>
  <c r="F26" i="63"/>
  <c r="G26" i="63"/>
  <c r="H26" i="63"/>
  <c r="I26" i="63"/>
  <c r="J26" i="63"/>
  <c r="K26" i="63"/>
  <c r="L26" i="63"/>
  <c r="M26" i="63"/>
  <c r="N26" i="63"/>
  <c r="P36" i="63"/>
  <c r="R36" i="63"/>
  <c r="AO5" i="62"/>
  <c r="AL6" i="62"/>
  <c r="AR6" i="62"/>
  <c r="AO7" i="62"/>
  <c r="AN7" i="62"/>
  <c r="AM7" i="62"/>
  <c r="AL7" i="62"/>
  <c r="AP7" i="62"/>
  <c r="AQ7" i="62"/>
  <c r="AR7" i="62"/>
  <c r="B24" i="62"/>
  <c r="C24" i="62"/>
  <c r="D24" i="62"/>
  <c r="E24" i="62"/>
  <c r="F24" i="62"/>
  <c r="G24" i="62"/>
  <c r="H24" i="62"/>
  <c r="I24" i="62"/>
  <c r="J24" i="62"/>
  <c r="K24" i="62"/>
  <c r="L24" i="62"/>
  <c r="M24" i="62"/>
  <c r="N24" i="62"/>
  <c r="B25" i="62"/>
  <c r="C25" i="62"/>
  <c r="D25" i="62"/>
  <c r="E25" i="62"/>
  <c r="F25" i="62"/>
  <c r="G25" i="62"/>
  <c r="H25" i="62"/>
  <c r="I25" i="62"/>
  <c r="J25" i="62"/>
  <c r="K25" i="62"/>
  <c r="L25" i="62"/>
  <c r="M25" i="62"/>
  <c r="N25" i="62"/>
  <c r="B26" i="62"/>
  <c r="C26" i="62"/>
  <c r="D26" i="62"/>
  <c r="E26" i="62"/>
  <c r="F26" i="62"/>
  <c r="G26" i="62"/>
  <c r="H26" i="62"/>
  <c r="I26" i="62"/>
  <c r="J26" i="62"/>
  <c r="K26" i="62"/>
  <c r="L26" i="62"/>
  <c r="M26" i="62"/>
  <c r="N26" i="62"/>
  <c r="P36" i="62"/>
  <c r="Q36" i="62"/>
  <c r="R36" i="62"/>
  <c r="AO5" i="61"/>
  <c r="AL6" i="61"/>
  <c r="AR6" i="61"/>
  <c r="AO7" i="61"/>
  <c r="AN7" i="61"/>
  <c r="AM7" i="61"/>
  <c r="AL7" i="61"/>
  <c r="B24" i="61"/>
  <c r="C24" i="61"/>
  <c r="D24" i="61"/>
  <c r="E24" i="61"/>
  <c r="F24" i="61"/>
  <c r="G24" i="61"/>
  <c r="H24" i="61"/>
  <c r="I24" i="61"/>
  <c r="J24" i="61"/>
  <c r="K24" i="61"/>
  <c r="L24" i="61"/>
  <c r="M24" i="61"/>
  <c r="N24" i="61"/>
  <c r="B25" i="61"/>
  <c r="C25" i="61"/>
  <c r="D25" i="61"/>
  <c r="E25" i="61"/>
  <c r="F25" i="61"/>
  <c r="G25" i="61"/>
  <c r="H25" i="61"/>
  <c r="I25" i="61"/>
  <c r="J25" i="61"/>
  <c r="K25" i="61"/>
  <c r="L25" i="61"/>
  <c r="M25" i="61"/>
  <c r="N25" i="61"/>
  <c r="B26" i="61"/>
  <c r="C26" i="61"/>
  <c r="D26" i="61"/>
  <c r="E26" i="61"/>
  <c r="F26" i="61"/>
  <c r="G26" i="61"/>
  <c r="H26" i="61"/>
  <c r="I26" i="61"/>
  <c r="J26" i="61"/>
  <c r="K26" i="61"/>
  <c r="L26" i="61"/>
  <c r="M26" i="61"/>
  <c r="N26" i="61"/>
  <c r="P36" i="61"/>
  <c r="R36" i="61"/>
  <c r="AO5" i="60"/>
  <c r="AL6" i="60"/>
  <c r="AR6" i="60"/>
  <c r="AO7" i="60"/>
  <c r="AN7" i="60"/>
  <c r="AM7" i="60"/>
  <c r="AL7" i="60"/>
  <c r="B24" i="60"/>
  <c r="C24" i="60"/>
  <c r="D24" i="60"/>
  <c r="E24" i="60"/>
  <c r="F24" i="60"/>
  <c r="G24" i="60"/>
  <c r="H24" i="60"/>
  <c r="I24" i="60"/>
  <c r="J24" i="60"/>
  <c r="K24" i="60"/>
  <c r="L24" i="60"/>
  <c r="M24" i="60"/>
  <c r="N24" i="60"/>
  <c r="B25" i="60"/>
  <c r="C25" i="60"/>
  <c r="D25" i="60"/>
  <c r="E25" i="60"/>
  <c r="F25" i="60"/>
  <c r="G25" i="60"/>
  <c r="H25" i="60"/>
  <c r="I25" i="60"/>
  <c r="J25" i="60"/>
  <c r="K25" i="60"/>
  <c r="L25" i="60"/>
  <c r="M25" i="60"/>
  <c r="N25" i="60"/>
  <c r="B26" i="60"/>
  <c r="C26" i="60"/>
  <c r="D26" i="60"/>
  <c r="E26" i="60"/>
  <c r="F26" i="60"/>
  <c r="G26" i="60"/>
  <c r="H26" i="60"/>
  <c r="I26" i="60"/>
  <c r="J26" i="60"/>
  <c r="K26" i="60"/>
  <c r="L26" i="60"/>
  <c r="M26" i="60"/>
  <c r="N26" i="60"/>
  <c r="P36" i="60"/>
  <c r="R36" i="60"/>
  <c r="W25" i="115"/>
  <c r="R26" i="115"/>
  <c r="AO5" i="115"/>
  <c r="AL6" i="115"/>
  <c r="AR6" i="115"/>
  <c r="AN7" i="115"/>
  <c r="AM7" i="115"/>
  <c r="AL7" i="115"/>
  <c r="AP7" i="115"/>
  <c r="AQ7" i="115"/>
  <c r="AR7" i="115"/>
  <c r="B24" i="115"/>
  <c r="C24" i="115"/>
  <c r="D24" i="115"/>
  <c r="E24" i="115"/>
  <c r="F24" i="115"/>
  <c r="G24" i="115"/>
  <c r="H24" i="115"/>
  <c r="I24" i="115"/>
  <c r="J24" i="115"/>
  <c r="K24" i="115"/>
  <c r="L24" i="115"/>
  <c r="M24" i="115"/>
  <c r="N24" i="115"/>
  <c r="P24" i="115"/>
  <c r="Q24" i="115"/>
  <c r="R24" i="115"/>
  <c r="S24" i="115"/>
  <c r="T24" i="115"/>
  <c r="U24" i="115"/>
  <c r="V24" i="115"/>
  <c r="W24" i="115"/>
  <c r="X24" i="115"/>
  <c r="Y24" i="115"/>
  <c r="Z24" i="115"/>
  <c r="AA24" i="115"/>
  <c r="AB24" i="115"/>
  <c r="B25" i="115"/>
  <c r="C25" i="115"/>
  <c r="D25" i="115"/>
  <c r="E25" i="115"/>
  <c r="F25" i="115"/>
  <c r="G25" i="115"/>
  <c r="H25" i="115"/>
  <c r="I25" i="115"/>
  <c r="J25" i="115"/>
  <c r="K25" i="115"/>
  <c r="L25" i="115"/>
  <c r="M25" i="115"/>
  <c r="N25" i="115"/>
  <c r="B26" i="115"/>
  <c r="C26" i="115"/>
  <c r="D26" i="115"/>
  <c r="E26" i="115"/>
  <c r="F26" i="115"/>
  <c r="G26" i="115"/>
  <c r="H26" i="115"/>
  <c r="I26" i="115"/>
  <c r="J26" i="115"/>
  <c r="K26" i="115"/>
  <c r="L26" i="115"/>
  <c r="M26" i="115"/>
  <c r="N26" i="115"/>
  <c r="P36" i="115"/>
  <c r="Q36" i="115"/>
  <c r="R36" i="115"/>
  <c r="AO5" i="57"/>
  <c r="AO7" i="57"/>
  <c r="AP7" i="57"/>
  <c r="AQ7" i="57"/>
  <c r="AR7" i="57"/>
  <c r="N24" i="57"/>
  <c r="P36" i="57"/>
  <c r="Q36" i="57"/>
  <c r="R36" i="57"/>
  <c r="R37" i="57"/>
  <c r="AO5" i="41"/>
  <c r="AL6" i="41"/>
  <c r="AR6" i="41"/>
  <c r="AO7" i="41"/>
  <c r="AN7" i="41"/>
  <c r="AM7" i="41"/>
  <c r="AL7" i="41"/>
  <c r="B24" i="41"/>
  <c r="C24" i="41"/>
  <c r="D24" i="41"/>
  <c r="E24" i="41"/>
  <c r="F24" i="41"/>
  <c r="G24" i="41"/>
  <c r="H24" i="41"/>
  <c r="I24" i="41"/>
  <c r="J24" i="41"/>
  <c r="K24" i="41"/>
  <c r="L24" i="41"/>
  <c r="M24" i="41"/>
  <c r="N24" i="41"/>
  <c r="B25" i="41"/>
  <c r="C25" i="41"/>
  <c r="D25" i="41"/>
  <c r="E25" i="41"/>
  <c r="F25" i="41"/>
  <c r="G25" i="41"/>
  <c r="H25" i="41"/>
  <c r="I25" i="41"/>
  <c r="J25" i="41"/>
  <c r="K25" i="41"/>
  <c r="L25" i="41"/>
  <c r="M25" i="41"/>
  <c r="N25" i="41"/>
  <c r="B26" i="41"/>
  <c r="C26" i="41"/>
  <c r="D26" i="41"/>
  <c r="E26" i="41"/>
  <c r="F26" i="41"/>
  <c r="G26" i="41"/>
  <c r="H26" i="41"/>
  <c r="I26" i="41"/>
  <c r="J26" i="41"/>
  <c r="K26" i="41"/>
  <c r="L26" i="41"/>
  <c r="M26" i="41"/>
  <c r="N26" i="41"/>
  <c r="P36" i="41"/>
  <c r="Q36" i="41"/>
  <c r="R36" i="41"/>
  <c r="R37" i="41"/>
  <c r="AO5" i="56"/>
  <c r="AL6" i="56"/>
  <c r="AR6" i="56"/>
  <c r="AO7" i="56"/>
  <c r="AN7" i="56"/>
  <c r="AM7" i="56"/>
  <c r="AL7" i="56"/>
  <c r="B24" i="56"/>
  <c r="C24" i="56"/>
  <c r="D24" i="56"/>
  <c r="E24" i="56"/>
  <c r="F24" i="56"/>
  <c r="G24" i="56"/>
  <c r="H24" i="56"/>
  <c r="I24" i="56"/>
  <c r="J24" i="56"/>
  <c r="K24" i="56"/>
  <c r="L24" i="56"/>
  <c r="M24" i="56"/>
  <c r="N24" i="56"/>
  <c r="B25" i="56"/>
  <c r="C25" i="56"/>
  <c r="D25" i="56"/>
  <c r="E25" i="56"/>
  <c r="F25" i="56"/>
  <c r="G25" i="56"/>
  <c r="H25" i="56"/>
  <c r="I25" i="56"/>
  <c r="J25" i="56"/>
  <c r="K25" i="56"/>
  <c r="L25" i="56"/>
  <c r="M25" i="56"/>
  <c r="N25" i="56"/>
  <c r="B26" i="56"/>
  <c r="C26" i="56"/>
  <c r="D26" i="56"/>
  <c r="E26" i="56"/>
  <c r="F26" i="56"/>
  <c r="G26" i="56"/>
  <c r="H26" i="56"/>
  <c r="I26" i="56"/>
  <c r="J26" i="56"/>
  <c r="K26" i="56"/>
  <c r="L26" i="56"/>
  <c r="M26" i="56"/>
  <c r="N26" i="56"/>
  <c r="P36" i="56"/>
  <c r="Q36" i="56"/>
  <c r="R36" i="56"/>
  <c r="R37" i="56"/>
  <c r="AO5" i="39"/>
  <c r="AL6" i="39"/>
  <c r="AR6" i="39"/>
  <c r="AO7" i="39"/>
  <c r="AN7" i="39"/>
  <c r="AM7" i="39"/>
  <c r="AL7" i="39"/>
  <c r="B24" i="39"/>
  <c r="C24" i="39"/>
  <c r="D24" i="39"/>
  <c r="E24" i="39"/>
  <c r="F24" i="39"/>
  <c r="G24" i="39"/>
  <c r="H24" i="39"/>
  <c r="I24" i="39"/>
  <c r="J24" i="39"/>
  <c r="K24" i="39"/>
  <c r="L24" i="39"/>
  <c r="M24" i="39"/>
  <c r="N24" i="39"/>
  <c r="B25" i="39"/>
  <c r="C25" i="39"/>
  <c r="D25" i="39"/>
  <c r="E25" i="39"/>
  <c r="F25" i="39"/>
  <c r="G25" i="39"/>
  <c r="H25" i="39"/>
  <c r="I25" i="39"/>
  <c r="J25" i="39"/>
  <c r="K25" i="39"/>
  <c r="L25" i="39"/>
  <c r="M25" i="39"/>
  <c r="N25" i="39"/>
  <c r="B26" i="39"/>
  <c r="C26" i="39"/>
  <c r="D26" i="39"/>
  <c r="E26" i="39"/>
  <c r="F26" i="39"/>
  <c r="G26" i="39"/>
  <c r="H26" i="39"/>
  <c r="I26" i="39"/>
  <c r="J26" i="39"/>
  <c r="K26" i="39"/>
  <c r="L26" i="39"/>
  <c r="M26" i="39"/>
  <c r="N26" i="39"/>
  <c r="P36" i="39"/>
  <c r="R36" i="39"/>
  <c r="R37" i="39"/>
  <c r="AO5" i="38"/>
  <c r="AL6" i="38"/>
  <c r="AR6" i="38"/>
  <c r="AO7" i="38"/>
  <c r="AN7" i="38"/>
  <c r="AM7" i="38"/>
  <c r="AL7" i="38"/>
  <c r="B24" i="38"/>
  <c r="C24" i="38"/>
  <c r="D24" i="38"/>
  <c r="E24" i="38"/>
  <c r="F24" i="38"/>
  <c r="G24" i="38"/>
  <c r="H24" i="38"/>
  <c r="I24" i="38"/>
  <c r="J24" i="38"/>
  <c r="K24" i="38"/>
  <c r="L24" i="38"/>
  <c r="M24" i="38"/>
  <c r="N24" i="38"/>
  <c r="B25" i="38"/>
  <c r="C25" i="38"/>
  <c r="D25" i="38"/>
  <c r="E25" i="38"/>
  <c r="F25" i="38"/>
  <c r="G25" i="38"/>
  <c r="H25" i="38"/>
  <c r="I25" i="38"/>
  <c r="J25" i="38"/>
  <c r="K25" i="38"/>
  <c r="L25" i="38"/>
  <c r="M25" i="38"/>
  <c r="N25" i="38"/>
  <c r="B26" i="38"/>
  <c r="C26" i="38"/>
  <c r="D26" i="38"/>
  <c r="E26" i="38"/>
  <c r="F26" i="38"/>
  <c r="G26" i="38"/>
  <c r="H26" i="38"/>
  <c r="I26" i="38"/>
  <c r="J26" i="38"/>
  <c r="K26" i="38"/>
  <c r="L26" i="38"/>
  <c r="M26" i="38"/>
  <c r="N26" i="38"/>
  <c r="P36" i="38"/>
  <c r="Q36" i="38"/>
  <c r="R36" i="38"/>
  <c r="E5" i="37"/>
  <c r="W36" i="37"/>
  <c r="F5" i="37"/>
  <c r="Q36" i="37"/>
  <c r="G5" i="37"/>
  <c r="H5" i="37"/>
  <c r="B26" i="37"/>
  <c r="B24" i="37"/>
  <c r="C24" i="37"/>
  <c r="D24" i="37"/>
  <c r="E24" i="37"/>
  <c r="F24" i="37"/>
  <c r="G24" i="37"/>
  <c r="H24" i="37"/>
  <c r="I24" i="37"/>
  <c r="J24" i="37"/>
  <c r="K24" i="37"/>
  <c r="L24" i="37"/>
  <c r="M24" i="37"/>
  <c r="N24" i="37"/>
  <c r="T35" i="37"/>
  <c r="T37" i="37"/>
  <c r="U37" i="37"/>
  <c r="V37" i="37"/>
  <c r="W37" i="37"/>
  <c r="AP7" i="100"/>
  <c r="AQ7" i="100"/>
  <c r="AR7" i="100"/>
  <c r="H25" i="37"/>
  <c r="AA25" i="115"/>
  <c r="B25" i="37"/>
  <c r="C25" i="37"/>
  <c r="U25" i="115"/>
  <c r="R25" i="115"/>
  <c r="V25" i="115"/>
  <c r="T25" i="115"/>
  <c r="X25" i="115"/>
  <c r="AB25" i="115"/>
  <c r="AN7" i="87"/>
  <c r="AM7" i="87"/>
  <c r="AL7" i="87"/>
  <c r="AP7" i="87"/>
  <c r="AQ7" i="87"/>
  <c r="AR7" i="87"/>
  <c r="AP7" i="110"/>
  <c r="AQ7" i="110"/>
  <c r="AR7" i="110"/>
  <c r="D26" i="57"/>
  <c r="I26" i="57"/>
  <c r="J26" i="57"/>
  <c r="B25" i="57"/>
  <c r="L25" i="57"/>
  <c r="C25" i="57"/>
  <c r="F25" i="57"/>
  <c r="D25" i="57"/>
  <c r="G25" i="57"/>
  <c r="J25" i="57"/>
  <c r="E25" i="57"/>
  <c r="K26" i="57"/>
  <c r="F26" i="57"/>
  <c r="M25" i="57"/>
  <c r="L26" i="57"/>
  <c r="G26" i="57"/>
  <c r="AP7" i="61"/>
  <c r="AQ7" i="61"/>
  <c r="AR7" i="61"/>
  <c r="Z25" i="115"/>
  <c r="Q25" i="115"/>
  <c r="AP7" i="98"/>
  <c r="AQ7" i="98"/>
  <c r="AR7" i="98"/>
  <c r="AN7" i="57"/>
  <c r="AM7" i="57"/>
  <c r="AL7" i="57"/>
  <c r="AL6" i="57"/>
  <c r="E26" i="57"/>
  <c r="M26" i="57"/>
  <c r="H26" i="57"/>
  <c r="C26" i="57"/>
  <c r="AN7" i="78"/>
  <c r="AM7" i="78"/>
  <c r="AL7" i="78"/>
  <c r="AQ7" i="78"/>
  <c r="AR7" i="78"/>
  <c r="W26" i="115"/>
  <c r="AP7" i="119"/>
  <c r="AQ7" i="119"/>
  <c r="AR7" i="119"/>
  <c r="P25" i="115"/>
  <c r="Y25" i="115"/>
  <c r="X26" i="115"/>
  <c r="AN7" i="97"/>
  <c r="AM7" i="97"/>
  <c r="AL7" i="97"/>
  <c r="AP7" i="97"/>
  <c r="AQ7" i="97"/>
  <c r="AR7" i="97"/>
  <c r="K25" i="57"/>
  <c r="H25" i="57"/>
  <c r="N25" i="57"/>
  <c r="AR6" i="57"/>
  <c r="AP7" i="41"/>
  <c r="AQ7" i="41"/>
  <c r="AR7" i="41"/>
  <c r="P13" i="57"/>
  <c r="N9" i="131" s="1"/>
  <c r="AP7" i="122"/>
  <c r="AQ7" i="122"/>
  <c r="AR7" i="122"/>
  <c r="AP7" i="96"/>
  <c r="AQ7" i="96"/>
  <c r="AR7" i="96"/>
  <c r="AN7" i="96"/>
  <c r="AM7" i="96"/>
  <c r="AL7" i="96"/>
  <c r="AP7" i="118"/>
  <c r="AQ7" i="118"/>
  <c r="AR7" i="118"/>
  <c r="AN7" i="118"/>
  <c r="AM7" i="118"/>
  <c r="AL7" i="118"/>
  <c r="AN7" i="88"/>
  <c r="AM7" i="88"/>
  <c r="AL7" i="88"/>
  <c r="AN7" i="74"/>
  <c r="AM7" i="74"/>
  <c r="AL7" i="74"/>
  <c r="AP7" i="95"/>
  <c r="AQ7" i="95"/>
  <c r="AR7" i="95"/>
  <c r="B26" i="57"/>
  <c r="Q4" i="39"/>
  <c r="S25" i="115"/>
  <c r="AN7" i="86"/>
  <c r="AM7" i="86"/>
  <c r="AL7" i="86"/>
  <c r="AP7" i="127"/>
  <c r="AQ7" i="127"/>
  <c r="AR7" i="127"/>
  <c r="AP7" i="60"/>
  <c r="AQ7" i="60"/>
  <c r="AR7" i="60"/>
  <c r="AP7" i="126"/>
  <c r="AQ7" i="126"/>
  <c r="AR7" i="126"/>
  <c r="AN7" i="129"/>
  <c r="AM7" i="129"/>
  <c r="AL7" i="129"/>
  <c r="AP7" i="72"/>
  <c r="AQ7" i="72"/>
  <c r="AR7" i="72"/>
  <c r="AP7" i="56"/>
  <c r="AQ7" i="56"/>
  <c r="AR7" i="56"/>
  <c r="AP7" i="130"/>
  <c r="AQ7" i="130"/>
  <c r="AR7" i="130"/>
  <c r="AN7" i="116"/>
  <c r="AM7" i="116"/>
  <c r="AL7" i="116"/>
  <c r="AP7" i="38"/>
  <c r="AQ7" i="38"/>
  <c r="AR7" i="38"/>
  <c r="AN7" i="80"/>
  <c r="AM7" i="80" s="1"/>
  <c r="AL7" i="80" s="1"/>
  <c r="AP7" i="89"/>
  <c r="AQ7" i="89"/>
  <c r="AR7" i="89"/>
  <c r="AP7" i="39"/>
  <c r="AQ7" i="39"/>
  <c r="AR7" i="39"/>
  <c r="AP7" i="114"/>
  <c r="AQ7" i="114"/>
  <c r="AR7" i="114"/>
  <c r="AP7" i="117"/>
  <c r="AQ7" i="117"/>
  <c r="AR7" i="117"/>
  <c r="S37" i="37"/>
  <c r="R37" i="37"/>
  <c r="Q37" i="37"/>
  <c r="L23" i="66"/>
  <c r="L13" i="66"/>
  <c r="H23" i="66"/>
  <c r="D23" i="66"/>
  <c r="B23" i="116"/>
  <c r="B13" i="116"/>
  <c r="N23" i="70"/>
  <c r="M23" i="70"/>
  <c r="M13" i="70"/>
  <c r="I23" i="70"/>
  <c r="I13" i="70"/>
  <c r="E23" i="70"/>
  <c r="G23" i="126"/>
  <c r="G13" i="126"/>
  <c r="M23" i="127"/>
  <c r="N23" i="127"/>
  <c r="M13" i="127"/>
  <c r="I23" i="127"/>
  <c r="I13" i="127"/>
  <c r="E13" i="127"/>
  <c r="N23" i="74"/>
  <c r="M23" i="74"/>
  <c r="M13" i="74"/>
  <c r="I23" i="74"/>
  <c r="I13" i="74"/>
  <c r="E23" i="74"/>
  <c r="E13" i="74"/>
  <c r="K23" i="120"/>
  <c r="K13" i="120"/>
  <c r="G23" i="120"/>
  <c r="G13" i="120"/>
  <c r="C23" i="120"/>
  <c r="C13" i="120"/>
  <c r="N23" i="78"/>
  <c r="M23" i="78"/>
  <c r="J13" i="122"/>
  <c r="J23" i="122"/>
  <c r="B13" i="122"/>
  <c r="B23" i="122"/>
  <c r="N23" i="114"/>
  <c r="M23" i="114"/>
  <c r="M13" i="114"/>
  <c r="I23" i="114"/>
  <c r="I13" i="114"/>
  <c r="E23" i="114"/>
  <c r="E13" i="114"/>
  <c r="E13" i="70"/>
  <c r="F13" i="116"/>
  <c r="R4" i="95"/>
  <c r="C23" i="116"/>
  <c r="F13" i="70"/>
  <c r="AN7" i="120"/>
  <c r="AM7" i="120"/>
  <c r="AL7" i="120"/>
  <c r="AP7" i="85"/>
  <c r="AQ7" i="85"/>
  <c r="AR7" i="85"/>
  <c r="N26" i="37"/>
  <c r="M23" i="118"/>
  <c r="I23" i="118"/>
  <c r="I13" i="118"/>
  <c r="E23" i="118"/>
  <c r="E13" i="118"/>
  <c r="F23" i="130"/>
  <c r="F13" i="130"/>
  <c r="B23" i="130"/>
  <c r="B13" i="130"/>
  <c r="J23" i="121"/>
  <c r="J13" i="121"/>
  <c r="F23" i="121"/>
  <c r="F13" i="121"/>
  <c r="B23" i="121"/>
  <c r="B13" i="121"/>
  <c r="M23" i="80"/>
  <c r="M13" i="80"/>
  <c r="N23" i="80"/>
  <c r="I13" i="80"/>
  <c r="E23" i="80"/>
  <c r="R4" i="84"/>
  <c r="G23" i="116"/>
  <c r="G13" i="116"/>
  <c r="J23" i="70"/>
  <c r="B13" i="70"/>
  <c r="J23" i="129"/>
  <c r="J13" i="129"/>
  <c r="J23" i="76"/>
  <c r="F23" i="76"/>
  <c r="F13" i="76"/>
  <c r="J23" i="72"/>
  <c r="J13" i="72"/>
  <c r="AN7" i="68"/>
  <c r="AM7" i="68"/>
  <c r="AL7" i="68"/>
  <c r="I25" i="37"/>
  <c r="G25" i="37"/>
  <c r="J25" i="37"/>
  <c r="K23" i="65"/>
  <c r="K13" i="65"/>
  <c r="G23" i="65"/>
  <c r="C23" i="65"/>
  <c r="C13" i="65"/>
  <c r="J23" i="117"/>
  <c r="J13" i="117"/>
  <c r="F13" i="117"/>
  <c r="F23" i="117"/>
  <c r="B23" i="117"/>
  <c r="B13" i="117"/>
  <c r="M23" i="130"/>
  <c r="M13" i="130"/>
  <c r="N23" i="130"/>
  <c r="I23" i="130"/>
  <c r="I13" i="130"/>
  <c r="E23" i="130"/>
  <c r="E13" i="130"/>
  <c r="G13" i="76"/>
  <c r="C23" i="76"/>
  <c r="C13" i="76"/>
  <c r="M23" i="121"/>
  <c r="N23" i="121"/>
  <c r="M13" i="121"/>
  <c r="I23" i="121"/>
  <c r="I13" i="121"/>
  <c r="E23" i="121"/>
  <c r="E13" i="121"/>
  <c r="L23" i="80"/>
  <c r="H23" i="80"/>
  <c r="H13" i="80"/>
  <c r="D23" i="80"/>
  <c r="D13" i="80"/>
  <c r="R4" i="89"/>
  <c r="G13" i="68"/>
  <c r="C13" i="64"/>
  <c r="D13" i="122"/>
  <c r="B13" i="120"/>
  <c r="B13" i="118"/>
  <c r="J13" i="118"/>
  <c r="I13" i="66"/>
  <c r="I13" i="65"/>
  <c r="G23" i="72"/>
  <c r="E23" i="65"/>
  <c r="E13" i="65"/>
  <c r="J23" i="66"/>
  <c r="N23" i="116"/>
  <c r="M23" i="116"/>
  <c r="M13" i="116"/>
  <c r="E23" i="116"/>
  <c r="E13" i="116"/>
  <c r="N23" i="68"/>
  <c r="I13" i="68"/>
  <c r="I23" i="68"/>
  <c r="M23" i="117"/>
  <c r="N23" i="117"/>
  <c r="I23" i="117"/>
  <c r="I13" i="117"/>
  <c r="K23" i="118"/>
  <c r="K13" i="118"/>
  <c r="G23" i="118"/>
  <c r="G13" i="118"/>
  <c r="M23" i="126"/>
  <c r="L23" i="127"/>
  <c r="L13" i="127"/>
  <c r="I13" i="129"/>
  <c r="E23" i="129"/>
  <c r="H23" i="130"/>
  <c r="H13" i="130"/>
  <c r="D23" i="130"/>
  <c r="D13" i="130"/>
  <c r="G23" i="74"/>
  <c r="G13" i="74"/>
  <c r="F23" i="120"/>
  <c r="F13" i="120"/>
  <c r="N23" i="76"/>
  <c r="M13" i="76"/>
  <c r="M23" i="76"/>
  <c r="I23" i="76"/>
  <c r="H13" i="72"/>
  <c r="H23" i="78"/>
  <c r="H13" i="78"/>
  <c r="D23" i="78"/>
  <c r="D13" i="78"/>
  <c r="M23" i="122"/>
  <c r="M13" i="122"/>
  <c r="I13" i="122"/>
  <c r="I23" i="122"/>
  <c r="G23" i="80"/>
  <c r="L13" i="114"/>
  <c r="H23" i="114"/>
  <c r="D23" i="114"/>
  <c r="D13" i="114"/>
  <c r="R4" i="99"/>
  <c r="H13" i="114"/>
  <c r="E13" i="129"/>
  <c r="C13" i="118"/>
  <c r="M13" i="117"/>
  <c r="I13" i="64"/>
  <c r="E13" i="64"/>
  <c r="E23" i="64"/>
  <c r="L23" i="65"/>
  <c r="L13" i="65"/>
  <c r="H23" i="65"/>
  <c r="H13" i="65"/>
  <c r="N23" i="66"/>
  <c r="M23" i="66"/>
  <c r="M13" i="66"/>
  <c r="E23" i="66"/>
  <c r="E13" i="66"/>
  <c r="H23" i="68"/>
  <c r="H13" i="68"/>
  <c r="D23" i="68"/>
  <c r="D13" i="68"/>
  <c r="L23" i="117"/>
  <c r="L13" i="117"/>
  <c r="H23" i="117"/>
  <c r="H13" i="117"/>
  <c r="F23" i="118"/>
  <c r="L23" i="126"/>
  <c r="L13" i="126"/>
  <c r="H23" i="126"/>
  <c r="H13" i="126"/>
  <c r="G23" i="127"/>
  <c r="G13" i="127"/>
  <c r="C23" i="127"/>
  <c r="C13" i="127"/>
  <c r="L23" i="129"/>
  <c r="L13" i="129"/>
  <c r="D23" i="129"/>
  <c r="D13" i="129"/>
  <c r="J23" i="74"/>
  <c r="J13" i="74"/>
  <c r="F23" i="74"/>
  <c r="F13" i="74"/>
  <c r="B23" i="74"/>
  <c r="B13" i="74"/>
  <c r="M23" i="120"/>
  <c r="N23" i="120"/>
  <c r="M13" i="120"/>
  <c r="E23" i="120"/>
  <c r="E13" i="120"/>
  <c r="K23" i="121"/>
  <c r="K13" i="121"/>
  <c r="C23" i="121"/>
  <c r="C13" i="121"/>
  <c r="K23" i="72"/>
  <c r="C23" i="72"/>
  <c r="C13" i="72"/>
  <c r="C23" i="78"/>
  <c r="C13" i="78"/>
  <c r="H23" i="122"/>
  <c r="H13" i="122"/>
  <c r="B23" i="80"/>
  <c r="K23" i="114"/>
  <c r="C13" i="114"/>
  <c r="C23" i="114"/>
  <c r="G13" i="121"/>
  <c r="I13" i="76"/>
  <c r="J13" i="120"/>
  <c r="D13" i="117"/>
  <c r="E13" i="68"/>
  <c r="D13" i="65"/>
  <c r="L23" i="114"/>
  <c r="N23" i="122"/>
  <c r="N13" i="64"/>
  <c r="J23" i="64"/>
  <c r="J13" i="64"/>
  <c r="B23" i="64"/>
  <c r="B13" i="64"/>
  <c r="G23" i="66"/>
  <c r="C23" i="66"/>
  <c r="J23" i="68"/>
  <c r="J13" i="68"/>
  <c r="B23" i="68"/>
  <c r="B13" i="68"/>
  <c r="G23" i="117"/>
  <c r="G13" i="117"/>
  <c r="C13" i="117"/>
  <c r="H23" i="70"/>
  <c r="H13" i="70"/>
  <c r="N13" i="126"/>
  <c r="J13" i="126"/>
  <c r="F23" i="126"/>
  <c r="F13" i="126"/>
  <c r="B23" i="126"/>
  <c r="B13" i="126"/>
  <c r="K23" i="129"/>
  <c r="C23" i="129"/>
  <c r="L23" i="76"/>
  <c r="H23" i="76"/>
  <c r="H13" i="76"/>
  <c r="D23" i="76"/>
  <c r="D13" i="76"/>
  <c r="I23" i="72"/>
  <c r="J23" i="78"/>
  <c r="B23" i="78"/>
  <c r="K23" i="80"/>
  <c r="C23" i="80"/>
  <c r="J23" i="114"/>
  <c r="F23" i="114"/>
  <c r="B23" i="114"/>
  <c r="R4" i="114"/>
  <c r="J13" i="114"/>
  <c r="C13" i="80"/>
  <c r="K13" i="122"/>
  <c r="D13" i="120"/>
  <c r="B13" i="65"/>
  <c r="J23" i="116"/>
  <c r="J13" i="116"/>
  <c r="H13" i="118"/>
  <c r="H23" i="118"/>
  <c r="R4" i="132"/>
  <c r="V26" i="115"/>
  <c r="E13" i="78"/>
  <c r="F23" i="72"/>
  <c r="F13" i="72"/>
  <c r="K23" i="78"/>
  <c r="K13" i="78"/>
  <c r="L13" i="122"/>
  <c r="L23" i="122"/>
  <c r="L23" i="78"/>
  <c r="L13" i="74"/>
  <c r="L23" i="74"/>
  <c r="F23" i="122"/>
  <c r="F13" i="122"/>
  <c r="Q26" i="115"/>
  <c r="U26" i="115"/>
  <c r="AB26" i="115"/>
  <c r="S26" i="115"/>
  <c r="Z26" i="115"/>
  <c r="T26" i="115"/>
  <c r="P26" i="115"/>
  <c r="AA26" i="115"/>
  <c r="Y26" i="115"/>
  <c r="K13" i="70"/>
  <c r="K23" i="70"/>
  <c r="C13" i="70"/>
  <c r="C23" i="70"/>
  <c r="E23" i="122"/>
  <c r="E13" i="126"/>
  <c r="F13" i="66"/>
  <c r="B13" i="72"/>
  <c r="B13" i="129"/>
  <c r="C26" i="37"/>
  <c r="E25" i="37"/>
  <c r="K25" i="37"/>
  <c r="M25" i="37"/>
  <c r="F25" i="37"/>
  <c r="J13" i="65"/>
  <c r="J23" i="65"/>
  <c r="G13" i="114"/>
  <c r="J26" i="37"/>
  <c r="K13" i="127"/>
  <c r="M13" i="129"/>
  <c r="B13" i="76"/>
  <c r="M26" i="37"/>
  <c r="I23" i="66"/>
  <c r="P37" i="86"/>
  <c r="K26" i="37"/>
  <c r="F26" i="37"/>
  <c r="D26" i="37"/>
  <c r="E26" i="37"/>
  <c r="H26" i="37"/>
  <c r="I26" i="37"/>
  <c r="M23" i="129"/>
  <c r="M13" i="126"/>
  <c r="L25" i="37"/>
  <c r="N25" i="37"/>
  <c r="AN7" i="84"/>
  <c r="AM7" i="84"/>
  <c r="AL7" i="84"/>
  <c r="AP7" i="84"/>
  <c r="AQ7" i="84"/>
  <c r="AR7" i="84"/>
  <c r="AN7" i="99"/>
  <c r="AM7" i="99"/>
  <c r="AL7" i="99"/>
  <c r="AP7" i="99"/>
  <c r="AQ7" i="99"/>
  <c r="AR7" i="99"/>
  <c r="H13" i="120"/>
  <c r="L13" i="130"/>
  <c r="J13" i="130"/>
  <c r="G26" i="37"/>
  <c r="C13" i="126"/>
  <c r="K23" i="66"/>
  <c r="H13" i="116"/>
  <c r="H23" i="116"/>
  <c r="D25" i="37"/>
  <c r="L26" i="37"/>
  <c r="C23" i="130"/>
  <c r="J23" i="80"/>
  <c r="R4" i="80"/>
  <c r="J13" i="80"/>
  <c r="K23" i="76"/>
  <c r="G23" i="130"/>
  <c r="H23" i="74"/>
  <c r="E23" i="76"/>
  <c r="E13" i="72"/>
  <c r="L23" i="70"/>
  <c r="M13" i="118"/>
  <c r="F23" i="65"/>
  <c r="J23" i="126"/>
  <c r="D13" i="127"/>
  <c r="I23" i="129"/>
  <c r="G13" i="129"/>
  <c r="H23" i="121"/>
  <c r="AP7" i="121"/>
  <c r="AQ7" i="121"/>
  <c r="AR7" i="121"/>
  <c r="L23" i="72"/>
  <c r="G13" i="78"/>
  <c r="H13" i="129"/>
  <c r="D13" i="126"/>
  <c r="G13" i="70"/>
  <c r="F13" i="129"/>
  <c r="K13" i="116"/>
  <c r="M13" i="78"/>
  <c r="D13" i="70"/>
  <c r="B23" i="70"/>
  <c r="H23" i="127"/>
  <c r="N13" i="74"/>
  <c r="AP7" i="64"/>
  <c r="AQ7" i="64"/>
  <c r="AR7" i="64"/>
  <c r="AP7" i="70"/>
  <c r="AQ7" i="70"/>
  <c r="AR7" i="70"/>
  <c r="M13" i="65"/>
  <c r="G13" i="64"/>
  <c r="I13" i="78"/>
  <c r="N23" i="72"/>
  <c r="K13" i="117"/>
  <c r="I13" i="120"/>
  <c r="N23" i="65"/>
  <c r="C13" i="68"/>
  <c r="K23" i="64"/>
  <c r="H23" i="64"/>
  <c r="F23" i="66"/>
  <c r="G23" i="68"/>
  <c r="N23" i="126"/>
  <c r="L13" i="64"/>
  <c r="K13" i="68"/>
  <c r="K13" i="126"/>
  <c r="L13" i="116"/>
  <c r="M23" i="72"/>
  <c r="B13" i="66"/>
  <c r="E23" i="68"/>
  <c r="N13" i="70"/>
  <c r="C23" i="126"/>
  <c r="P37" i="121"/>
  <c r="G23" i="115"/>
  <c r="K13" i="115"/>
  <c r="N23" i="115"/>
  <c r="R4" i="115"/>
  <c r="F23" i="115"/>
  <c r="M23" i="115"/>
  <c r="E23" i="115"/>
  <c r="L23" i="115"/>
  <c r="D23" i="115"/>
  <c r="K23" i="115"/>
  <c r="C23" i="115"/>
  <c r="J23" i="115"/>
  <c r="B23" i="115"/>
  <c r="N13" i="115"/>
  <c r="I23" i="115"/>
  <c r="M13" i="115"/>
  <c r="H23" i="115"/>
  <c r="L13" i="115"/>
  <c r="Q4" i="122"/>
  <c r="P37" i="122"/>
  <c r="Q4" i="70"/>
  <c r="N13" i="66"/>
  <c r="Q4" i="66"/>
  <c r="J13" i="70"/>
  <c r="I23" i="126"/>
  <c r="L23" i="121"/>
  <c r="G23" i="122"/>
  <c r="R4" i="122"/>
  <c r="Q4" i="72"/>
  <c r="Q4" i="126"/>
  <c r="F23" i="64"/>
  <c r="N23" i="129"/>
  <c r="F23" i="78"/>
  <c r="R4" i="78"/>
  <c r="H13" i="64"/>
  <c r="Q4" i="65"/>
  <c r="R4" i="76"/>
  <c r="K13" i="66"/>
  <c r="D13" i="66"/>
  <c r="C13" i="129"/>
  <c r="Q4" i="129"/>
  <c r="N13" i="76"/>
  <c r="D23" i="72"/>
  <c r="R4" i="70"/>
  <c r="P37" i="65"/>
  <c r="R4" i="126"/>
  <c r="M23" i="68"/>
  <c r="F13" i="68"/>
  <c r="B23" i="127"/>
  <c r="R4" i="127"/>
  <c r="D23" i="121"/>
  <c r="R4" i="121"/>
  <c r="D13" i="64"/>
  <c r="I23" i="64"/>
  <c r="F23" i="127"/>
  <c r="D23" i="74"/>
  <c r="Q4" i="117"/>
  <c r="K23" i="74"/>
  <c r="C23" i="74"/>
  <c r="R4" i="66"/>
  <c r="R4" i="65"/>
  <c r="P37" i="117"/>
  <c r="Q4" i="68"/>
  <c r="Q4" i="120"/>
  <c r="R4" i="74"/>
  <c r="N23" i="64"/>
  <c r="C23" i="64"/>
  <c r="J13" i="127"/>
  <c r="AN7" i="76"/>
  <c r="AM7" i="76"/>
  <c r="AL7" i="76"/>
  <c r="D23" i="116"/>
  <c r="R4" i="116"/>
  <c r="F23" i="68"/>
  <c r="M13" i="68"/>
  <c r="P37" i="68"/>
  <c r="AN7" i="65"/>
  <c r="AM7" i="65"/>
  <c r="AL7" i="65"/>
  <c r="AP7" i="66"/>
  <c r="AQ7" i="66"/>
  <c r="AR7" i="66"/>
  <c r="L23" i="68"/>
  <c r="K23" i="130"/>
  <c r="R4" i="130"/>
  <c r="E23" i="117"/>
  <c r="R4" i="117"/>
  <c r="G23" i="129"/>
  <c r="L23" i="118"/>
  <c r="F13" i="64"/>
  <c r="L23" i="120"/>
  <c r="R4" i="120"/>
  <c r="M13" i="64"/>
  <c r="Q4" i="64"/>
  <c r="I13" i="116"/>
  <c r="P37" i="116"/>
  <c r="D23" i="118"/>
  <c r="D13" i="74"/>
  <c r="AN7" i="109"/>
  <c r="AM7" i="109"/>
  <c r="AL7" i="109"/>
  <c r="P37" i="96"/>
  <c r="Q37" i="96"/>
  <c r="R37" i="96"/>
  <c r="R4" i="85"/>
  <c r="Q4" i="84"/>
  <c r="P37" i="84"/>
  <c r="R4" i="87"/>
  <c r="Q4" i="96"/>
  <c r="P37" i="99"/>
  <c r="Q37" i="99"/>
  <c r="R37" i="99"/>
  <c r="Q4" i="99"/>
  <c r="Q4" i="89"/>
  <c r="P37" i="98"/>
  <c r="Q37" i="98"/>
  <c r="R37" i="98"/>
  <c r="P37" i="100"/>
  <c r="Q37" i="100"/>
  <c r="R37" i="100"/>
  <c r="P37" i="85"/>
  <c r="Q37" i="85"/>
  <c r="R37" i="85"/>
  <c r="Q4" i="87"/>
  <c r="P37" i="89"/>
  <c r="Q37" i="89"/>
  <c r="R37" i="89"/>
  <c r="Q4" i="95"/>
  <c r="R37" i="95"/>
  <c r="Q4" i="85"/>
  <c r="R4" i="88"/>
  <c r="R4" i="97"/>
  <c r="P37" i="88"/>
  <c r="Q37" i="88"/>
  <c r="R37" i="88"/>
  <c r="Q4" i="97"/>
  <c r="R4" i="86"/>
  <c r="Q4" i="98"/>
  <c r="R4" i="96"/>
  <c r="R4" i="98"/>
  <c r="Q4" i="115"/>
  <c r="Q4" i="57"/>
  <c r="P37" i="57"/>
  <c r="P37" i="60"/>
  <c r="Q37" i="60"/>
  <c r="R37" i="60"/>
  <c r="R4" i="63"/>
  <c r="Q4" i="132"/>
  <c r="R4" i="62"/>
  <c r="AN7" i="63"/>
  <c r="AM7" i="63"/>
  <c r="AL7" i="63"/>
  <c r="R4" i="61"/>
  <c r="P37" i="63"/>
  <c r="Q37" i="63"/>
  <c r="R37" i="63"/>
  <c r="Q4" i="60"/>
  <c r="R4" i="41"/>
  <c r="Q4" i="41"/>
  <c r="Q4" i="63"/>
  <c r="R4" i="60"/>
  <c r="Q4" i="61"/>
  <c r="R4" i="38"/>
  <c r="P37" i="39"/>
  <c r="Q4" i="38"/>
  <c r="Q5" i="131" s="1"/>
  <c r="P37" i="56"/>
  <c r="Q4" i="56"/>
  <c r="R4" i="72"/>
  <c r="Q4" i="76"/>
  <c r="P37" i="66"/>
  <c r="P37" i="115"/>
  <c r="Q37" i="115"/>
  <c r="R37" i="115"/>
  <c r="Q4" i="127"/>
  <c r="R4" i="129"/>
  <c r="R4" i="68"/>
  <c r="R4" i="64"/>
  <c r="Q4" i="74"/>
  <c r="Q4" i="116"/>
  <c r="Q4" i="88"/>
  <c r="R4" i="100"/>
  <c r="P37" i="97"/>
  <c r="Q37" i="97"/>
  <c r="R37" i="97"/>
  <c r="P37" i="61"/>
  <c r="Q37" i="61"/>
  <c r="R37" i="61"/>
  <c r="P37" i="41"/>
  <c r="R4" i="57"/>
  <c r="P37" i="62"/>
  <c r="Q37" i="62"/>
  <c r="R37" i="62"/>
  <c r="Q4" i="62"/>
  <c r="P37" i="139"/>
  <c r="P37" i="72"/>
  <c r="P37" i="64"/>
  <c r="G23" i="139"/>
  <c r="D23" i="139"/>
  <c r="T31" i="78"/>
  <c r="U31" i="78"/>
  <c r="V31" i="78"/>
  <c r="R31" i="130"/>
  <c r="Q31" i="130"/>
  <c r="P31" i="130"/>
  <c r="T31" i="74"/>
  <c r="U31" i="74"/>
  <c r="V31" i="74"/>
  <c r="R31" i="118"/>
  <c r="Q31" i="118"/>
  <c r="P31" i="118"/>
  <c r="R31" i="64"/>
  <c r="Q31" i="64"/>
  <c r="P31" i="64"/>
  <c r="P37" i="140"/>
  <c r="P37" i="76"/>
  <c r="P37" i="126"/>
  <c r="P37" i="74"/>
  <c r="R31" i="122"/>
  <c r="Q31" i="122"/>
  <c r="P31" i="122"/>
  <c r="T31" i="72"/>
  <c r="U31" i="72"/>
  <c r="V31" i="72"/>
  <c r="R31" i="120"/>
  <c r="Q31" i="120"/>
  <c r="P31" i="120"/>
  <c r="T31" i="139"/>
  <c r="U31" i="139"/>
  <c r="V31" i="139"/>
  <c r="R31" i="117"/>
  <c r="Q31" i="117"/>
  <c r="P31" i="117"/>
  <c r="P37" i="78"/>
  <c r="R31" i="119"/>
  <c r="Q31" i="119"/>
  <c r="P31" i="119"/>
  <c r="T31" i="76"/>
  <c r="U31" i="76"/>
  <c r="V31" i="76"/>
  <c r="R31" i="140"/>
  <c r="Q31" i="140"/>
  <c r="P31" i="140"/>
  <c r="T31" i="126"/>
  <c r="U31" i="126"/>
  <c r="V31" i="126"/>
  <c r="P37" i="129"/>
  <c r="P37" i="130"/>
  <c r="P37" i="120"/>
  <c r="P37" i="127"/>
  <c r="P37" i="119"/>
  <c r="R31" i="121"/>
  <c r="Q31" i="121"/>
  <c r="P31" i="121"/>
  <c r="T31" i="129"/>
  <c r="U31" i="129"/>
  <c r="V31" i="129"/>
  <c r="R31" i="127"/>
  <c r="Q31" i="127"/>
  <c r="P31" i="127"/>
  <c r="N13" i="114"/>
  <c r="Q4" i="114"/>
  <c r="R31" i="110"/>
  <c r="Q31" i="110"/>
  <c r="P31" i="110"/>
  <c r="T31" i="109"/>
  <c r="U31" i="109"/>
  <c r="V31" i="109"/>
  <c r="Q31" i="61"/>
  <c r="P31" i="61"/>
  <c r="R31" i="86"/>
  <c r="Q31" i="86"/>
  <c r="P31" i="86"/>
  <c r="R31" i="62"/>
  <c r="Q31" i="62"/>
  <c r="P31" i="62"/>
  <c r="P37" i="114"/>
  <c r="P37" i="80" l="1"/>
  <c r="Q37" i="80" s="1"/>
  <c r="R37" i="80" s="1"/>
  <c r="F23" i="80"/>
  <c r="P37" i="161"/>
  <c r="B13" i="146"/>
  <c r="AP7" i="150"/>
  <c r="AQ7" i="150" s="1"/>
  <c r="AR7" i="150" s="1"/>
  <c r="M23" i="150"/>
  <c r="F13" i="150"/>
  <c r="N13" i="150"/>
  <c r="Q4" i="150" s="1"/>
  <c r="AN7" i="151"/>
  <c r="AM7" i="151" s="1"/>
  <c r="AL7" i="151" s="1"/>
  <c r="G23" i="151"/>
  <c r="AP7" i="152"/>
  <c r="AQ7" i="152" s="1"/>
  <c r="AR7" i="152" s="1"/>
  <c r="I23" i="154"/>
  <c r="T31" i="156"/>
  <c r="U31" i="156" s="1"/>
  <c r="V31" i="156" s="1"/>
  <c r="I13" i="160"/>
  <c r="AP7" i="161"/>
  <c r="AQ7" i="161" s="1"/>
  <c r="AR7" i="161" s="1"/>
  <c r="AP7" i="163"/>
  <c r="AQ7" i="163" s="1"/>
  <c r="AR7" i="163" s="1"/>
  <c r="J13" i="163"/>
  <c r="T31" i="152"/>
  <c r="U31" i="152" s="1"/>
  <c r="V31" i="152" s="1"/>
  <c r="AP7" i="154"/>
  <c r="AQ7" i="154" s="1"/>
  <c r="AR7" i="154" s="1"/>
  <c r="T31" i="160"/>
  <c r="U31" i="160" s="1"/>
  <c r="V31" i="160" s="1"/>
  <c r="E23" i="157"/>
  <c r="B23" i="162"/>
  <c r="G23" i="148"/>
  <c r="G23" i="150"/>
  <c r="B13" i="150"/>
  <c r="J13" i="150"/>
  <c r="B23" i="152"/>
  <c r="J23" i="152"/>
  <c r="J13" i="153"/>
  <c r="M23" i="153"/>
  <c r="E13" i="154"/>
  <c r="M23" i="155"/>
  <c r="H23" i="156"/>
  <c r="E13" i="158"/>
  <c r="T31" i="158"/>
  <c r="U31" i="158" s="1"/>
  <c r="V31" i="158" s="1"/>
  <c r="B23" i="160"/>
  <c r="J23" i="160"/>
  <c r="E13" i="160"/>
  <c r="M13" i="160"/>
  <c r="AN7" i="162"/>
  <c r="AM7" i="162" s="1"/>
  <c r="AL7" i="162" s="1"/>
  <c r="I23" i="162"/>
  <c r="I23" i="146"/>
  <c r="H23" i="148"/>
  <c r="R31" i="148"/>
  <c r="Q31" i="148" s="1"/>
  <c r="P31" i="148" s="1"/>
  <c r="I13" i="149"/>
  <c r="H23" i="150"/>
  <c r="C13" i="150"/>
  <c r="K13" i="150"/>
  <c r="K13" i="153"/>
  <c r="N23" i="153"/>
  <c r="R4" i="153" s="1"/>
  <c r="C23" i="154"/>
  <c r="K23" i="154"/>
  <c r="N23" i="155"/>
  <c r="R4" i="155" s="1"/>
  <c r="M23" i="157"/>
  <c r="G23" i="160"/>
  <c r="C23" i="160"/>
  <c r="K23" i="160"/>
  <c r="E13" i="148"/>
  <c r="K13" i="151"/>
  <c r="L23" i="152"/>
  <c r="AN7" i="153"/>
  <c r="AM7" i="153" s="1"/>
  <c r="AL7" i="153" s="1"/>
  <c r="N13" i="156"/>
  <c r="Q4" i="156" s="1"/>
  <c r="I13" i="156"/>
  <c r="F13" i="157"/>
  <c r="B23" i="158"/>
  <c r="M13" i="158"/>
  <c r="B13" i="160"/>
  <c r="L23" i="160"/>
  <c r="F13" i="162"/>
  <c r="N13" i="162"/>
  <c r="Q4" i="162" s="1"/>
  <c r="H13" i="163"/>
  <c r="M13" i="148"/>
  <c r="H13" i="152"/>
  <c r="H13" i="160"/>
  <c r="I13" i="163"/>
  <c r="T31" i="149"/>
  <c r="U31" i="149" s="1"/>
  <c r="V31" i="149" s="1"/>
  <c r="T31" i="151"/>
  <c r="U31" i="151" s="1"/>
  <c r="V31" i="151" s="1"/>
  <c r="E13" i="146"/>
  <c r="J23" i="146"/>
  <c r="D13" i="148"/>
  <c r="L13" i="148"/>
  <c r="H23" i="149"/>
  <c r="G13" i="150"/>
  <c r="J23" i="150"/>
  <c r="I23" i="150"/>
  <c r="B13" i="151"/>
  <c r="K23" i="156"/>
  <c r="H23" i="158"/>
  <c r="C13" i="158"/>
  <c r="K13" i="158"/>
  <c r="F13" i="146"/>
  <c r="R31" i="146"/>
  <c r="Q31" i="146" s="1"/>
  <c r="P31" i="146" s="1"/>
  <c r="C23" i="148"/>
  <c r="H13" i="150"/>
  <c r="C13" i="151"/>
  <c r="R31" i="153"/>
  <c r="Q31" i="153" s="1"/>
  <c r="P31" i="153" s="1"/>
  <c r="R31" i="155"/>
  <c r="Q31" i="155" s="1"/>
  <c r="P31" i="155" s="1"/>
  <c r="E23" i="156"/>
  <c r="N23" i="156"/>
  <c r="R4" i="156" s="1"/>
  <c r="R31" i="157"/>
  <c r="Q31" i="157" s="1"/>
  <c r="P31" i="157" s="1"/>
  <c r="I23" i="158"/>
  <c r="M23" i="149"/>
  <c r="I23" i="152"/>
  <c r="F23" i="156"/>
  <c r="J23" i="158"/>
  <c r="AN7" i="146"/>
  <c r="AM7" i="146" s="1"/>
  <c r="AL7" i="146" s="1"/>
  <c r="I13" i="146"/>
  <c r="E13" i="147"/>
  <c r="K23" i="148"/>
  <c r="M13" i="149"/>
  <c r="E13" i="152"/>
  <c r="M13" i="152"/>
  <c r="F13" i="154"/>
  <c r="N13" i="154"/>
  <c r="Q4" i="154" s="1"/>
  <c r="G13" i="158"/>
  <c r="F13" i="158"/>
  <c r="N13" i="158"/>
  <c r="Q4" i="158" s="1"/>
  <c r="H13" i="148"/>
  <c r="J23" i="151"/>
  <c r="C23" i="152"/>
  <c r="K23" i="152"/>
  <c r="N13" i="152"/>
  <c r="Q4" i="152" s="1"/>
  <c r="D23" i="154"/>
  <c r="L23" i="154"/>
  <c r="G13" i="154"/>
  <c r="G13" i="155"/>
  <c r="F23" i="148"/>
  <c r="I13" i="148"/>
  <c r="B23" i="150"/>
  <c r="M23" i="152"/>
  <c r="E23" i="154"/>
  <c r="M23" i="154"/>
  <c r="H23" i="157"/>
  <c r="N23" i="158"/>
  <c r="R4" i="158" s="1"/>
  <c r="T31" i="159"/>
  <c r="U31" i="159" s="1"/>
  <c r="V31" i="159" s="1"/>
  <c r="C13" i="160"/>
  <c r="F13" i="152"/>
  <c r="F23" i="152"/>
  <c r="B13" i="156"/>
  <c r="B23" i="156"/>
  <c r="C13" i="157"/>
  <c r="C23" i="157"/>
  <c r="E13" i="151"/>
  <c r="E23" i="151"/>
  <c r="L13" i="162"/>
  <c r="L23" i="162"/>
  <c r="N23" i="147"/>
  <c r="R4" i="147" s="1"/>
  <c r="M23" i="147"/>
  <c r="K13" i="152"/>
  <c r="H13" i="153"/>
  <c r="H23" i="153"/>
  <c r="D13" i="158"/>
  <c r="D23" i="158"/>
  <c r="L13" i="158"/>
  <c r="L23" i="158"/>
  <c r="F13" i="160"/>
  <c r="F23" i="160"/>
  <c r="K23" i="162"/>
  <c r="J13" i="156"/>
  <c r="J23" i="156"/>
  <c r="B23" i="147"/>
  <c r="AP7" i="148"/>
  <c r="AQ7" i="148" s="1"/>
  <c r="AR7" i="148" s="1"/>
  <c r="D13" i="162"/>
  <c r="D23" i="162"/>
  <c r="N23" i="146"/>
  <c r="R4" i="146" s="1"/>
  <c r="M23" i="146"/>
  <c r="T31" i="147"/>
  <c r="U31" i="147" s="1"/>
  <c r="V31" i="147" s="1"/>
  <c r="R31" i="147"/>
  <c r="Q31" i="147" s="1"/>
  <c r="P31" i="147" s="1"/>
  <c r="D13" i="149"/>
  <c r="D23" i="149"/>
  <c r="F13" i="148"/>
  <c r="I23" i="148"/>
  <c r="H13" i="154"/>
  <c r="H23" i="154"/>
  <c r="F13" i="156"/>
  <c r="I23" i="156"/>
  <c r="E13" i="159"/>
  <c r="E23" i="159"/>
  <c r="M13" i="159"/>
  <c r="N23" i="159"/>
  <c r="R4" i="159" s="1"/>
  <c r="M23" i="159"/>
  <c r="M23" i="160"/>
  <c r="H13" i="162"/>
  <c r="T31" i="163"/>
  <c r="U31" i="163" s="1"/>
  <c r="V31" i="163" s="1"/>
  <c r="B13" i="148"/>
  <c r="B23" i="148"/>
  <c r="J13" i="148"/>
  <c r="J23" i="148"/>
  <c r="B13" i="155"/>
  <c r="B23" i="155"/>
  <c r="C13" i="147"/>
  <c r="C23" i="147"/>
  <c r="K13" i="147"/>
  <c r="K23" i="147"/>
  <c r="AP7" i="149"/>
  <c r="AQ7" i="149" s="1"/>
  <c r="AR7" i="149" s="1"/>
  <c r="K13" i="149"/>
  <c r="K23" i="149"/>
  <c r="M13" i="151"/>
  <c r="N23" i="151"/>
  <c r="R4" i="151" s="1"/>
  <c r="M23" i="151"/>
  <c r="D13" i="157"/>
  <c r="D23" i="157"/>
  <c r="F13" i="151"/>
  <c r="F23" i="151"/>
  <c r="H13" i="146"/>
  <c r="P37" i="146" s="1"/>
  <c r="G13" i="148"/>
  <c r="L13" i="154"/>
  <c r="G13" i="156"/>
  <c r="F13" i="159"/>
  <c r="F23" i="159"/>
  <c r="I13" i="162"/>
  <c r="AP7" i="156"/>
  <c r="AQ7" i="156" s="1"/>
  <c r="AR7" i="156" s="1"/>
  <c r="AP7" i="157"/>
  <c r="AQ7" i="157" s="1"/>
  <c r="AR7" i="157" s="1"/>
  <c r="L13" i="157"/>
  <c r="L23" i="157"/>
  <c r="L13" i="149"/>
  <c r="L23" i="149"/>
  <c r="M13" i="147"/>
  <c r="J23" i="147"/>
  <c r="D13" i="150"/>
  <c r="D23" i="150"/>
  <c r="L13" i="150"/>
  <c r="L23" i="150"/>
  <c r="B13" i="152"/>
  <c r="E23" i="152"/>
  <c r="M13" i="154"/>
  <c r="I13" i="158"/>
  <c r="K13" i="160"/>
  <c r="P37" i="160" s="1"/>
  <c r="E13" i="163"/>
  <c r="E23" i="163"/>
  <c r="M13" i="163"/>
  <c r="N23" i="163"/>
  <c r="R4" i="163" s="1"/>
  <c r="M23" i="163"/>
  <c r="J13" i="155"/>
  <c r="J23" i="155"/>
  <c r="K13" i="157"/>
  <c r="K23" i="157"/>
  <c r="C13" i="149"/>
  <c r="C23" i="149"/>
  <c r="G13" i="153"/>
  <c r="P37" i="153" s="1"/>
  <c r="G23" i="153"/>
  <c r="C13" i="152"/>
  <c r="I13" i="155"/>
  <c r="I23" i="155"/>
  <c r="F13" i="163"/>
  <c r="F23" i="163"/>
  <c r="I23" i="147"/>
  <c r="B23" i="149"/>
  <c r="J23" i="149"/>
  <c r="D23" i="151"/>
  <c r="L23" i="151"/>
  <c r="F23" i="153"/>
  <c r="H23" i="155"/>
  <c r="B23" i="157"/>
  <c r="J23" i="157"/>
  <c r="D23" i="159"/>
  <c r="L23" i="159"/>
  <c r="D23" i="148"/>
  <c r="L23" i="148"/>
  <c r="F23" i="150"/>
  <c r="H23" i="152"/>
  <c r="B23" i="154"/>
  <c r="J23" i="154"/>
  <c r="D23" i="156"/>
  <c r="L23" i="156"/>
  <c r="F23" i="158"/>
  <c r="H23" i="160"/>
  <c r="F23" i="162"/>
  <c r="N23" i="162"/>
  <c r="R4" i="162" s="1"/>
  <c r="M23" i="148"/>
  <c r="M23" i="156"/>
  <c r="P37" i="159" l="1"/>
  <c r="P37" i="162"/>
  <c r="P37" i="163"/>
  <c r="P37" i="154"/>
  <c r="P37" i="147"/>
  <c r="P37" i="157"/>
  <c r="P37" i="158"/>
  <c r="P37" i="151"/>
  <c r="P37" i="149"/>
  <c r="P37" i="152"/>
  <c r="P37" i="150"/>
  <c r="P37" i="155"/>
  <c r="P37" i="156"/>
  <c r="P37" i="148"/>
</calcChain>
</file>

<file path=xl/sharedStrings.xml><?xml version="1.0" encoding="utf-8"?>
<sst xmlns="http://schemas.openxmlformats.org/spreadsheetml/2006/main" count="5798" uniqueCount="193">
  <si>
    <t>Mean</t>
  </si>
  <si>
    <t>Spec</t>
  </si>
  <si>
    <t>Target</t>
  </si>
  <si>
    <t>USL</t>
  </si>
  <si>
    <t>LSL</t>
  </si>
  <si>
    <t>UP</t>
  </si>
  <si>
    <t>ww</t>
  </si>
  <si>
    <t>X-Bar</t>
  </si>
  <si>
    <t>Sigma</t>
  </si>
  <si>
    <t>Max</t>
  </si>
  <si>
    <t>Min</t>
  </si>
  <si>
    <t>DN</t>
  </si>
  <si>
    <t xml:space="preserve"> </t>
  </si>
  <si>
    <t>Ppk</t>
  </si>
  <si>
    <t>UCL</t>
  </si>
  <si>
    <t>LCL</t>
  </si>
  <si>
    <t>2.35+/-0.18</t>
  </si>
  <si>
    <t>0+/-0.01</t>
  </si>
  <si>
    <t>0+/-0.3</t>
  </si>
  <si>
    <t>ww47</t>
  </si>
  <si>
    <t>ww48</t>
  </si>
  <si>
    <t>ww49</t>
  </si>
  <si>
    <t>ww50</t>
  </si>
  <si>
    <t>ww51</t>
  </si>
  <si>
    <t>ww52</t>
  </si>
  <si>
    <t>ww01</t>
  </si>
  <si>
    <t>ww02</t>
  </si>
  <si>
    <t>ww03</t>
  </si>
  <si>
    <t>ww04</t>
  </si>
  <si>
    <t>ww05</t>
  </si>
  <si>
    <t>ww06</t>
  </si>
  <si>
    <t>ww07</t>
  </si>
  <si>
    <t>2.4+/-0.18</t>
  </si>
  <si>
    <t>5.LB Twist</t>
  </si>
  <si>
    <t>12.Circle Pad Y-2</t>
  </si>
  <si>
    <t>11.Circle Pad Y-1</t>
  </si>
  <si>
    <t>10.Circle Pad X-2</t>
  </si>
  <si>
    <t>9.Circle Pad X-1</t>
  </si>
  <si>
    <t>Master</t>
  </si>
  <si>
    <t>-</t>
  </si>
  <si>
    <t xml:space="preserve">UP </t>
  </si>
  <si>
    <t>25.409+/-0.075</t>
  </si>
  <si>
    <t>28.408+/-0.075</t>
  </si>
  <si>
    <t>ww36</t>
  </si>
  <si>
    <t>ww37</t>
  </si>
  <si>
    <t xml:space="preserve">Master </t>
  </si>
  <si>
    <t>Specification</t>
  </si>
  <si>
    <t>+Telerance</t>
  </si>
  <si>
    <t>-Telerance</t>
  </si>
  <si>
    <t>Average</t>
  </si>
  <si>
    <t>CPK Master</t>
  </si>
  <si>
    <t>CPK QIP</t>
  </si>
  <si>
    <t>2.Gramload</t>
  </si>
  <si>
    <t>3.PSA</t>
  </si>
  <si>
    <t>4.RSA</t>
  </si>
  <si>
    <t>6.Tip Tab</t>
  </si>
  <si>
    <t>7.Tail Hole X</t>
  </si>
  <si>
    <t>8.Tail Hole Y</t>
  </si>
  <si>
    <t>96.Pitch Stiffness</t>
  </si>
  <si>
    <t>97.Roll Stiffness</t>
  </si>
  <si>
    <t>Control UP</t>
  </si>
  <si>
    <t>Control DN</t>
  </si>
  <si>
    <t>Ave</t>
  </si>
  <si>
    <t>CPK</t>
  </si>
  <si>
    <t/>
  </si>
  <si>
    <t>7.120+/-0.25</t>
  </si>
  <si>
    <t>ww25</t>
  </si>
  <si>
    <t>ww26</t>
  </si>
  <si>
    <t>ww27</t>
  </si>
  <si>
    <t>ww28</t>
  </si>
  <si>
    <t>ww29</t>
  </si>
  <si>
    <t>ww30</t>
  </si>
  <si>
    <t>ww31</t>
  </si>
  <si>
    <t>ww32</t>
  </si>
  <si>
    <t>ww33</t>
  </si>
  <si>
    <t>ww34</t>
  </si>
  <si>
    <t>ww35</t>
  </si>
  <si>
    <t>0+/-0.35</t>
  </si>
  <si>
    <t>2.3+/-0.45</t>
  </si>
  <si>
    <t>0.521+/-0.012</t>
  </si>
  <si>
    <t>1.857+/-0.009</t>
  </si>
  <si>
    <t>7.107+/-0.25</t>
  </si>
  <si>
    <t>28.208+/-0.075</t>
  </si>
  <si>
    <t>0.285+/-0.35</t>
  </si>
  <si>
    <t>14.Cs PZT-L</t>
  </si>
  <si>
    <t>25.R_Ag height LE</t>
  </si>
  <si>
    <t>24.L_Ag height LE</t>
  </si>
  <si>
    <t>23.PZT-R Location Y1_BR</t>
  </si>
  <si>
    <t>22.PZT-L Location Y1_BL</t>
  </si>
  <si>
    <t>21.PZT-R Location X1_BR</t>
  </si>
  <si>
    <t>20.PZT-L Location X1_BL</t>
  </si>
  <si>
    <t>19.Dimple Y</t>
  </si>
  <si>
    <t>18.Dimple X</t>
  </si>
  <si>
    <t>17.Rs PZT-R</t>
  </si>
  <si>
    <t>16.Rs PZT-L</t>
  </si>
  <si>
    <t>15.Cs PZT-R</t>
  </si>
  <si>
    <t>0.64+/-0.025</t>
  </si>
  <si>
    <t>1.246+/-0.025</t>
  </si>
  <si>
    <t>1.457+/-0.012</t>
  </si>
  <si>
    <t>ww36 เปลี่ยน Spec</t>
  </si>
  <si>
    <t>0.6+/-0.5</t>
  </si>
  <si>
    <t>0.5+/-0.5</t>
  </si>
  <si>
    <t>31.Lift tab edge height R1-ID</t>
  </si>
  <si>
    <t>36.Lift tab edge height R3-OD</t>
  </si>
  <si>
    <t>35.Lift tab edge height R2-OD</t>
  </si>
  <si>
    <t>34.Lift tab edge height R1-OD</t>
  </si>
  <si>
    <t>33.Lift tab edge height R3-ID</t>
  </si>
  <si>
    <t>32.Lift tab edge height R2-ID</t>
  </si>
  <si>
    <t>ไม่มี Spec</t>
  </si>
  <si>
    <t>6600+/-900</t>
  </si>
  <si>
    <t>47500+/-2500</t>
  </si>
  <si>
    <t>35500+/-4500</t>
  </si>
  <si>
    <t>30000+/-2000</t>
  </si>
  <si>
    <t>25500+/-2700</t>
  </si>
  <si>
    <t>22500+/-2500</t>
  </si>
  <si>
    <t>16600+/-2000</t>
  </si>
  <si>
    <t>13000+/-2500</t>
  </si>
  <si>
    <t>10800+/-1500</t>
  </si>
  <si>
    <t>7.PZT_N_T1 Freq</t>
  </si>
  <si>
    <t>24.PZT_N_FX Yaw Gain</t>
  </si>
  <si>
    <t>23.PZT_N_FX Yaw Freq</t>
  </si>
  <si>
    <t>22.PZT_N_G4T Gain</t>
  </si>
  <si>
    <t>21.PZT_N_G4T Freq</t>
  </si>
  <si>
    <t>20.PZT_N_1st Sway Gain</t>
  </si>
  <si>
    <t>19.PZT_N_1stSway Freq</t>
  </si>
  <si>
    <t>18.PZT_N_G3T Gain</t>
  </si>
  <si>
    <t>17.PZT_N_G3T Freq</t>
  </si>
  <si>
    <t>16.PZT_N_BT Gain</t>
  </si>
  <si>
    <t>15.PZT_N_BT Freq</t>
  </si>
  <si>
    <t>14.PZT_N_G2TB Gain</t>
  </si>
  <si>
    <t>13.PZT_N_G2TB Freq</t>
  </si>
  <si>
    <t>12.PZT_N_G2TA Gain</t>
  </si>
  <si>
    <t>11.PZT_N_G2TA Freq</t>
  </si>
  <si>
    <t>10.PZT_N_G1T Gain</t>
  </si>
  <si>
    <t>9.PZT_N_G1T Freq</t>
  </si>
  <si>
    <t>8.PZT_N_T1 Gain</t>
  </si>
  <si>
    <t>2.BP_T1 Freq</t>
  </si>
  <si>
    <t>6.T1 Notch</t>
  </si>
  <si>
    <t>5.BP_1stSway Gain</t>
  </si>
  <si>
    <t>4.BP_1stSway Freq</t>
  </si>
  <si>
    <t>3.BP_T1 Gain</t>
  </si>
  <si>
    <t>0.5+/-0.1</t>
  </si>
  <si>
    <t>Sigma CPK</t>
  </si>
  <si>
    <t>25.PZT_H_T1 Freq</t>
  </si>
  <si>
    <t>42.PZT_H_FX Yaw Gain</t>
  </si>
  <si>
    <t>41.PZT_H_FX Yaw Freq</t>
  </si>
  <si>
    <t>40.PZT_H_G4T Gain</t>
  </si>
  <si>
    <t>39.PZT_H_G4T Freq</t>
  </si>
  <si>
    <t>38.PZT_H_1st Sway Gain</t>
  </si>
  <si>
    <t>37.PZT_H_1stSway Freq</t>
  </si>
  <si>
    <t>36.PZT_H_G3T Gain</t>
  </si>
  <si>
    <t>35.PZT_H_G3T Freq</t>
  </si>
  <si>
    <t>34.PZT_H_BT Gain</t>
  </si>
  <si>
    <t>33.PZT_H_BT Freq</t>
  </si>
  <si>
    <t>32.PZT_H_G2TB Gain</t>
  </si>
  <si>
    <t>31.PZT_H_G2TB Freq</t>
  </si>
  <si>
    <t>30.PZT_H_G2TA Gain</t>
  </si>
  <si>
    <t>29.PZT_H_G2TA Freq</t>
  </si>
  <si>
    <t>28.PZT_H_G1T Gain</t>
  </si>
  <si>
    <t>27.PZT_H_G1T Freq</t>
  </si>
  <si>
    <t>26.PZT_H_T1 Gain</t>
  </si>
  <si>
    <t>43.PZT_L_T1 Freq</t>
  </si>
  <si>
    <t>61.Stroke</t>
  </si>
  <si>
    <t>60.PZT_L_FX Yaw Gain</t>
  </si>
  <si>
    <t>59.PZT_L_FX Yaw Freq</t>
  </si>
  <si>
    <t>58.PZT_L_G4T Gain</t>
  </si>
  <si>
    <t>57.PZT_L_G4T Freq</t>
  </si>
  <si>
    <t>56.PZT_L_1st Sway Gain</t>
  </si>
  <si>
    <t>55.PZT_L_1stSway Freq</t>
  </si>
  <si>
    <t>54.PZT_L_G3T Gain</t>
  </si>
  <si>
    <t>53.PZT_L_G3T Freq</t>
  </si>
  <si>
    <t>52.PZT_L_BT Gain</t>
  </si>
  <si>
    <t>51.PZT_L_BT Freq</t>
  </si>
  <si>
    <t>50.PZT_L_G2TB Gain</t>
  </si>
  <si>
    <t>49.PZT_L_G2TB Freq</t>
  </si>
  <si>
    <t>48.PZT_L_G2TA Gain</t>
  </si>
  <si>
    <t>47.PZT_L_G2TA Freq</t>
  </si>
  <si>
    <t>46.PZT_L_G1T Gain</t>
  </si>
  <si>
    <t>45.PZT_L_G1T Freq</t>
  </si>
  <si>
    <t>44.PZT_L_T1 Gain</t>
  </si>
  <si>
    <t>T5225500X</t>
  </si>
  <si>
    <t>37.Pitch Stiffness</t>
  </si>
  <si>
    <t>38.Roll Stiffness</t>
  </si>
  <si>
    <t>Q2</t>
  </si>
  <si>
    <t>Q3</t>
  </si>
  <si>
    <t>Q4</t>
  </si>
  <si>
    <t>R2</t>
  </si>
  <si>
    <t>R3</t>
  </si>
  <si>
    <t>R4</t>
  </si>
  <si>
    <t>ไม่มี SPEC</t>
  </si>
  <si>
    <t>CSL</t>
  </si>
  <si>
    <t>ไม่มี CPK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</si>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</sst>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4" x14ac:knownFonts="1">
    <font>
      <sz val="10"/>
      <name val="Arial"/>
    </font>
    <font>
      <sz val="10"/>
      <name val="Arial"/>
      <family val="2"/>
    </font>
    <font>
      <b/>
      <sz val="14"/>
      <color indexed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b/>
      <sz val="18"/>
      <color theme="1" tint="0.34998626667073579"/>
      <name val="Arial"/>
      <family val="2"/>
    </font>
    <font>
      <b/>
      <sz val="16"/>
      <color theme="1" tint="0.34998626667073579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>
      <alignment vertical="center"/>
    </xf>
  </cellStyleXfs>
  <cellXfs count="128">
    <xf numFmtId="0" fontId="0" fillId="0" borderId="0" xfId="0"/>
    <xf numFmtId="0" fontId="1" fillId="0" borderId="0" xfId="2" applyFont="1" applyFill="1" applyAlignment="1">
      <alignment horizontal="center" vertical="center"/>
    </xf>
    <xf numFmtId="0" fontId="3" fillId="2" borderId="1" xfId="2" applyFont="1" applyFill="1" applyBorder="1" applyAlignment="1">
      <alignment horizontal="center" vertical="center"/>
    </xf>
    <xf numFmtId="0" fontId="4" fillId="2" borderId="2" xfId="2" applyFont="1" applyFill="1" applyBorder="1" applyAlignment="1">
      <alignment horizontal="center" vertical="center"/>
    </xf>
    <xf numFmtId="0" fontId="5" fillId="3" borderId="1" xfId="2" applyFont="1" applyFill="1" applyBorder="1" applyAlignment="1">
      <alignment horizontal="center" vertical="center"/>
    </xf>
    <xf numFmtId="164" fontId="1" fillId="3" borderId="2" xfId="2" applyNumberFormat="1" applyFont="1" applyFill="1" applyBorder="1" applyAlignment="1">
      <alignment horizontal="center" vertical="center"/>
    </xf>
    <xf numFmtId="0" fontId="5" fillId="0" borderId="1" xfId="2" applyFont="1" applyFill="1" applyBorder="1" applyAlignment="1">
      <alignment horizontal="center" vertical="center"/>
    </xf>
    <xf numFmtId="164" fontId="1" fillId="0" borderId="2" xfId="2" applyNumberFormat="1" applyFont="1" applyFill="1" applyBorder="1" applyAlignment="1">
      <alignment horizontal="center" vertical="center"/>
    </xf>
    <xf numFmtId="164" fontId="1" fillId="0" borderId="3" xfId="2" applyNumberFormat="1" applyFont="1" applyFill="1" applyBorder="1" applyAlignment="1">
      <alignment horizontal="center" vertical="center"/>
    </xf>
    <xf numFmtId="0" fontId="5" fillId="0" borderId="4" xfId="2" applyFont="1" applyFill="1" applyBorder="1" applyAlignment="1">
      <alignment horizontal="center" vertical="center"/>
    </xf>
    <xf numFmtId="2" fontId="1" fillId="0" borderId="2" xfId="2" applyNumberFormat="1" applyFont="1" applyFill="1" applyBorder="1" applyAlignment="1">
      <alignment horizontal="center" vertical="center"/>
    </xf>
    <xf numFmtId="164" fontId="1" fillId="4" borderId="2" xfId="2" applyNumberFormat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horizontal="center" vertical="center"/>
    </xf>
    <xf numFmtId="0" fontId="5" fillId="8" borderId="0" xfId="2" applyFont="1" applyFill="1" applyBorder="1" applyAlignment="1">
      <alignment horizontal="center" vertical="center"/>
    </xf>
    <xf numFmtId="0" fontId="1" fillId="0" borderId="0" xfId="1"/>
    <xf numFmtId="0" fontId="1" fillId="8" borderId="0" xfId="1" applyFill="1"/>
    <xf numFmtId="0" fontId="2" fillId="6" borderId="2" xfId="1" applyFont="1" applyFill="1" applyBorder="1" applyAlignment="1">
      <alignment horizontal="center"/>
    </xf>
    <xf numFmtId="0" fontId="1" fillId="5" borderId="0" xfId="1" applyFont="1" applyFill="1"/>
    <xf numFmtId="0" fontId="2" fillId="7" borderId="2" xfId="1" applyFont="1" applyFill="1" applyBorder="1" applyAlignment="1">
      <alignment horizontal="center"/>
    </xf>
    <xf numFmtId="0" fontId="1" fillId="0" borderId="0" xfId="1" applyBorder="1"/>
    <xf numFmtId="0" fontId="1" fillId="0" borderId="0" xfId="1" applyAlignment="1">
      <alignment horizontal="center" vertical="center"/>
    </xf>
    <xf numFmtId="0" fontId="1" fillId="9" borderId="0" xfId="2" applyFont="1" applyFill="1" applyAlignment="1">
      <alignment horizontal="center" vertical="center"/>
    </xf>
    <xf numFmtId="0" fontId="1" fillId="9" borderId="0" xfId="1" applyFill="1"/>
    <xf numFmtId="0" fontId="1" fillId="9" borderId="0" xfId="2" applyFont="1" applyFill="1" applyBorder="1" applyAlignment="1">
      <alignment horizontal="center" vertical="center"/>
    </xf>
    <xf numFmtId="0" fontId="1" fillId="9" borderId="2" xfId="2" applyFont="1" applyFill="1" applyBorder="1" applyAlignment="1">
      <alignment horizontal="center" vertical="center"/>
    </xf>
    <xf numFmtId="0" fontId="1" fillId="9" borderId="2" xfId="2" applyFont="1" applyFill="1" applyBorder="1" applyAlignment="1">
      <alignment horizontal="center" vertical="center"/>
    </xf>
    <xf numFmtId="0" fontId="6" fillId="9" borderId="2" xfId="2" applyFont="1" applyFill="1" applyBorder="1" applyAlignment="1">
      <alignment horizontal="center" vertical="center" wrapText="1"/>
    </xf>
    <xf numFmtId="0" fontId="1" fillId="10" borderId="2" xfId="2" applyFont="1" applyFill="1" applyBorder="1" applyAlignment="1">
      <alignment horizontal="center" vertical="center"/>
    </xf>
    <xf numFmtId="0" fontId="8" fillId="0" borderId="0" xfId="2" applyFont="1" applyFill="1" applyAlignment="1">
      <alignment vertical="center"/>
    </xf>
    <xf numFmtId="0" fontId="1" fillId="9" borderId="2" xfId="2" applyFont="1" applyFill="1" applyBorder="1" applyAlignment="1">
      <alignment horizontal="center" vertical="center" wrapText="1"/>
    </xf>
    <xf numFmtId="0" fontId="9" fillId="0" borderId="0" xfId="2" applyFont="1" applyFill="1" applyAlignment="1">
      <alignment vertical="center"/>
    </xf>
    <xf numFmtId="0" fontId="10" fillId="0" borderId="0" xfId="1" applyFont="1"/>
    <xf numFmtId="0" fontId="10" fillId="5" borderId="0" xfId="1" applyFont="1" applyFill="1"/>
    <xf numFmtId="0" fontId="10" fillId="0" borderId="0" xfId="1" applyFont="1" applyBorder="1"/>
    <xf numFmtId="0" fontId="10" fillId="0" borderId="0" xfId="1" applyFont="1" applyAlignment="1">
      <alignment horizontal="center" vertical="center"/>
    </xf>
    <xf numFmtId="0" fontId="1" fillId="11" borderId="0" xfId="1" applyFill="1" applyAlignment="1">
      <alignment horizontal="center" vertical="center"/>
    </xf>
    <xf numFmtId="0" fontId="1" fillId="10" borderId="0" xfId="1" applyFill="1" applyAlignment="1">
      <alignment horizontal="center" vertical="center"/>
    </xf>
    <xf numFmtId="0" fontId="1" fillId="12" borderId="2" xfId="2" applyFont="1" applyFill="1" applyBorder="1" applyAlignment="1">
      <alignment horizontal="center" vertical="center"/>
    </xf>
    <xf numFmtId="164" fontId="1" fillId="0" borderId="0" xfId="1" applyNumberFormat="1" applyAlignment="1">
      <alignment horizontal="center" vertical="center"/>
    </xf>
    <xf numFmtId="164" fontId="1" fillId="0" borderId="0" xfId="1" applyNumberFormat="1"/>
    <xf numFmtId="0" fontId="1" fillId="13" borderId="0" xfId="1" applyFill="1"/>
    <xf numFmtId="165" fontId="1" fillId="13" borderId="0" xfId="1" applyNumberFormat="1" applyFill="1"/>
    <xf numFmtId="2" fontId="1" fillId="0" borderId="0" xfId="1" applyNumberFormat="1"/>
    <xf numFmtId="0" fontId="7" fillId="0" borderId="0" xfId="0" applyFont="1"/>
    <xf numFmtId="0" fontId="7" fillId="0" borderId="0" xfId="0" applyFont="1" applyAlignment="1">
      <alignment horizontal="center" vertical="center"/>
    </xf>
    <xf numFmtId="0" fontId="0" fillId="0" borderId="5" xfId="0" applyBorder="1"/>
    <xf numFmtId="0" fontId="0" fillId="0" borderId="6" xfId="0" applyBorder="1"/>
    <xf numFmtId="0" fontId="11" fillId="10" borderId="7" xfId="0" applyFont="1" applyFill="1" applyBorder="1" applyAlignment="1" applyProtection="1">
      <alignment horizontal="center"/>
    </xf>
    <xf numFmtId="0" fontId="11" fillId="14" borderId="8" xfId="0" applyFont="1" applyFill="1" applyBorder="1" applyAlignment="1" applyProtection="1">
      <alignment horizontal="center"/>
    </xf>
    <xf numFmtId="0" fontId="11" fillId="14" borderId="8" xfId="0" quotePrefix="1" applyFont="1" applyFill="1" applyBorder="1" applyAlignment="1" applyProtection="1">
      <alignment horizontal="center"/>
    </xf>
    <xf numFmtId="0" fontId="11" fillId="15" borderId="8" xfId="0" applyFont="1" applyFill="1" applyBorder="1" applyAlignment="1" applyProtection="1">
      <alignment horizontal="center"/>
    </xf>
    <xf numFmtId="0" fontId="11" fillId="15" borderId="9" xfId="0" applyFont="1" applyFill="1" applyBorder="1" applyAlignment="1" applyProtection="1">
      <alignment horizontal="center"/>
    </xf>
    <xf numFmtId="0" fontId="0" fillId="0" borderId="0" xfId="0" applyBorder="1"/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11" fillId="16" borderId="2" xfId="0" applyFont="1" applyFill="1" applyBorder="1"/>
    <xf numFmtId="0" fontId="11" fillId="17" borderId="2" xfId="0" applyFont="1" applyFill="1" applyBorder="1" applyAlignment="1">
      <alignment horizontal="center"/>
    </xf>
    <xf numFmtId="0" fontId="11" fillId="16" borderId="12" xfId="0" applyFont="1" applyFill="1" applyBorder="1" applyAlignment="1">
      <alignment horizontal="center"/>
    </xf>
    <xf numFmtId="0" fontId="11" fillId="16" borderId="13" xfId="0" applyFont="1" applyFill="1" applyBorder="1" applyAlignment="1">
      <alignment horizontal="center"/>
    </xf>
    <xf numFmtId="165" fontId="7" fillId="0" borderId="14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12" fillId="16" borderId="2" xfId="0" applyFont="1" applyFill="1" applyBorder="1"/>
    <xf numFmtId="0" fontId="7" fillId="0" borderId="17" xfId="0" applyFont="1" applyBorder="1" applyAlignment="1">
      <alignment horizontal="center"/>
    </xf>
    <xf numFmtId="165" fontId="7" fillId="0" borderId="4" xfId="0" applyNumberFormat="1" applyFont="1" applyBorder="1" applyAlignment="1">
      <alignment horizontal="center" vertical="center"/>
    </xf>
    <xf numFmtId="165" fontId="7" fillId="0" borderId="3" xfId="0" applyNumberFormat="1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8" borderId="0" xfId="0" applyFill="1" applyBorder="1"/>
    <xf numFmtId="165" fontId="7" fillId="18" borderId="14" xfId="0" applyNumberFormat="1" applyFont="1" applyFill="1" applyBorder="1" applyAlignment="1">
      <alignment horizontal="center" vertical="center"/>
    </xf>
    <xf numFmtId="165" fontId="7" fillId="18" borderId="4" xfId="0" applyNumberFormat="1" applyFont="1" applyFill="1" applyBorder="1" applyAlignment="1">
      <alignment horizontal="center" vertical="center"/>
    </xf>
    <xf numFmtId="0" fontId="7" fillId="18" borderId="16" xfId="0" applyFont="1" applyFill="1" applyBorder="1" applyAlignment="1">
      <alignment horizontal="center" vertical="center"/>
    </xf>
    <xf numFmtId="165" fontId="7" fillId="18" borderId="3" xfId="0" applyNumberFormat="1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165" fontId="7" fillId="0" borderId="14" xfId="0" applyNumberFormat="1" applyFont="1" applyBorder="1" applyAlignment="1">
      <alignment horizontal="left" vertical="center"/>
    </xf>
    <xf numFmtId="165" fontId="7" fillId="0" borderId="20" xfId="0" applyNumberFormat="1" applyFont="1" applyBorder="1" applyAlignment="1">
      <alignment horizontal="left" vertical="center"/>
    </xf>
    <xf numFmtId="165" fontId="7" fillId="0" borderId="12" xfId="0" applyNumberFormat="1" applyFont="1" applyBorder="1" applyAlignment="1">
      <alignment horizontal="center" vertical="center"/>
    </xf>
    <xf numFmtId="165" fontId="7" fillId="0" borderId="13" xfId="0" applyNumberFormat="1" applyFont="1" applyBorder="1" applyAlignment="1">
      <alignment horizontal="center" vertical="center"/>
    </xf>
    <xf numFmtId="165" fontId="7" fillId="0" borderId="21" xfId="0" applyNumberFormat="1" applyFont="1" applyBorder="1" applyAlignment="1">
      <alignment horizontal="center" vertical="center"/>
    </xf>
    <xf numFmtId="165" fontId="7" fillId="0" borderId="2" xfId="0" applyNumberFormat="1" applyFont="1" applyBorder="1" applyAlignment="1">
      <alignment horizontal="center" vertical="center"/>
    </xf>
    <xf numFmtId="165" fontId="7" fillId="0" borderId="22" xfId="0" applyNumberFormat="1" applyFont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1" xfId="1" applyBorder="1"/>
    <xf numFmtId="165" fontId="1" fillId="0" borderId="2" xfId="1" applyNumberFormat="1" applyBorder="1"/>
    <xf numFmtId="165" fontId="7" fillId="18" borderId="14" xfId="0" applyNumberFormat="1" applyFont="1" applyFill="1" applyBorder="1" applyAlignment="1">
      <alignment horizontal="left" vertical="center"/>
    </xf>
    <xf numFmtId="165" fontId="7" fillId="18" borderId="20" xfId="0" applyNumberFormat="1" applyFont="1" applyFill="1" applyBorder="1" applyAlignment="1">
      <alignment horizontal="left" vertical="center"/>
    </xf>
    <xf numFmtId="0" fontId="8" fillId="0" borderId="0" xfId="2" applyFont="1">
      <alignment vertical="center"/>
    </xf>
    <xf numFmtId="0" fontId="9" fillId="0" borderId="0" xfId="2" applyFont="1">
      <alignment vertical="center"/>
    </xf>
    <xf numFmtId="0" fontId="1" fillId="0" borderId="0" xfId="2" applyAlignment="1">
      <alignment horizontal="center" vertical="center"/>
    </xf>
    <xf numFmtId="0" fontId="1" fillId="9" borderId="0" xfId="2" applyFill="1" applyAlignment="1">
      <alignment horizontal="center" vertical="center"/>
    </xf>
    <xf numFmtId="0" fontId="1" fillId="10" borderId="2" xfId="2" applyFill="1" applyBorder="1" applyAlignment="1">
      <alignment horizontal="center" vertical="center"/>
    </xf>
    <xf numFmtId="0" fontId="1" fillId="9" borderId="2" xfId="2" applyFill="1" applyBorder="1" applyAlignment="1">
      <alignment horizontal="center" vertical="center"/>
    </xf>
    <xf numFmtId="164" fontId="1" fillId="3" borderId="2" xfId="2" applyNumberFormat="1" applyFill="1" applyBorder="1" applyAlignment="1">
      <alignment horizontal="center" vertical="center"/>
    </xf>
    <xf numFmtId="0" fontId="5" fillId="0" borderId="1" xfId="2" applyFont="1" applyBorder="1" applyAlignment="1">
      <alignment horizontal="center" vertical="center"/>
    </xf>
    <xf numFmtId="164" fontId="1" fillId="0" borderId="2" xfId="2" applyNumberFormat="1" applyBorder="1" applyAlignment="1">
      <alignment horizontal="center" vertical="center"/>
    </xf>
    <xf numFmtId="164" fontId="1" fillId="0" borderId="3" xfId="2" applyNumberFormat="1" applyBorder="1" applyAlignment="1">
      <alignment horizontal="center" vertical="center"/>
    </xf>
    <xf numFmtId="0" fontId="5" fillId="0" borderId="4" xfId="2" applyFont="1" applyBorder="1" applyAlignment="1">
      <alignment horizontal="center" vertical="center"/>
    </xf>
    <xf numFmtId="2" fontId="1" fillId="0" borderId="2" xfId="2" applyNumberFormat="1" applyBorder="1" applyAlignment="1">
      <alignment horizontal="center" vertical="center"/>
    </xf>
    <xf numFmtId="164" fontId="1" fillId="4" borderId="2" xfId="2" applyNumberFormat="1" applyFill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5" fillId="8" borderId="0" xfId="2" applyFont="1" applyFill="1" applyAlignment="1">
      <alignment horizontal="center" vertical="center"/>
    </xf>
    <xf numFmtId="0" fontId="4" fillId="0" borderId="2" xfId="2" applyFont="1" applyFill="1" applyBorder="1" applyAlignment="1">
      <alignment horizontal="center" vertical="center"/>
    </xf>
    <xf numFmtId="164" fontId="1" fillId="18" borderId="2" xfId="2" applyNumberFormat="1" applyFont="1" applyFill="1" applyBorder="1" applyAlignment="1">
      <alignment horizontal="center" vertical="center"/>
    </xf>
    <xf numFmtId="164" fontId="1" fillId="18" borderId="2" xfId="2" applyNumberFormat="1" applyFill="1" applyBorder="1" applyAlignment="1">
      <alignment horizontal="center" vertical="center"/>
    </xf>
    <xf numFmtId="0" fontId="7" fillId="18" borderId="0" xfId="0" applyFont="1" applyFill="1" applyAlignment="1">
      <alignment horizontal="center" vertical="center"/>
    </xf>
    <xf numFmtId="0" fontId="1" fillId="10" borderId="1" xfId="2" applyFont="1" applyFill="1" applyBorder="1" applyAlignment="1">
      <alignment horizontal="center" vertical="center"/>
    </xf>
    <xf numFmtId="0" fontId="1" fillId="10" borderId="3" xfId="2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23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13" fillId="18" borderId="31" xfId="0" applyFont="1" applyFill="1" applyBorder="1" applyAlignment="1">
      <alignment horizontal="center" vertical="center"/>
    </xf>
    <xf numFmtId="0" fontId="13" fillId="18" borderId="32" xfId="0" applyFont="1" applyFill="1" applyBorder="1" applyAlignment="1">
      <alignment horizontal="center" vertical="center"/>
    </xf>
    <xf numFmtId="0" fontId="13" fillId="18" borderId="33" xfId="0" applyFont="1" applyFill="1" applyBorder="1" applyAlignment="1">
      <alignment horizontal="center" vertical="center"/>
    </xf>
    <xf numFmtId="0" fontId="13" fillId="18" borderId="34" xfId="0" applyFont="1" applyFill="1" applyBorder="1" applyAlignment="1">
      <alignment horizontal="center" vertical="center"/>
    </xf>
    <xf numFmtId="0" fontId="13" fillId="18" borderId="0" xfId="0" applyFont="1" applyFill="1" applyBorder="1" applyAlignment="1">
      <alignment horizontal="center" vertical="center"/>
    </xf>
    <xf numFmtId="0" fontId="13" fillId="18" borderId="35" xfId="0" applyFont="1" applyFill="1" applyBorder="1" applyAlignment="1">
      <alignment horizontal="center" vertical="center"/>
    </xf>
    <xf numFmtId="0" fontId="13" fillId="18" borderId="4" xfId="0" applyFont="1" applyFill="1" applyBorder="1" applyAlignment="1">
      <alignment horizontal="center" vertical="center"/>
    </xf>
    <xf numFmtId="0" fontId="13" fillId="18" borderId="36" xfId="0" applyFont="1" applyFill="1" applyBorder="1" applyAlignment="1">
      <alignment horizontal="center" vertical="center"/>
    </xf>
    <xf numFmtId="0" fontId="13" fillId="18" borderId="37" xfId="0" applyFont="1" applyFill="1" applyBorder="1" applyAlignment="1">
      <alignment horizontal="center" vertical="center"/>
    </xf>
    <xf numFmtId="0" fontId="7" fillId="0" borderId="23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" fillId="0" borderId="2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0" fillId="0" borderId="0" xfId="1" applyFont="1" applyBorder="1" applyAlignment="1">
      <alignment horizontal="center"/>
    </xf>
    <xf numFmtId="0" fontId="10" fillId="0" borderId="0" xfId="1" applyFont="1" applyAlignment="1">
      <alignment horizontal="center"/>
    </xf>
  </cellXfs>
  <cellStyles count="3">
    <cellStyle name="Normal" xfId="0" builtinId="0"/>
    <cellStyle name="Normal 2" xfId="1" xr:uid="{00000000-0005-0000-0000-000001000000}"/>
    <cellStyle name="ปกติ_Form OQA trend on Cadmium MP for T-NHK(UP)" xfId="2" xr:uid="{00000000-0005-0000-0000-000002000000}"/>
  </cellStyles>
  <dxfs count="19"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66FF33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rgb="FFCCFFCC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rgb="FFCCFFCC"/>
        </patternFill>
      </fill>
    </dxf>
    <dxf>
      <fill>
        <patternFill>
          <bgColor rgb="FFFF9999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Master!$A$7</c:f>
              <c:strCache>
                <c:ptCount val="1"/>
                <c:pt idx="0">
                  <c:v>UP</c:v>
                </c:pt>
              </c:strCache>
            </c:strRef>
          </c:tx>
          <c:spPr>
            <a:ln w="254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Master!$B$8:$N$8</c:f>
              <c:strCache>
                <c:ptCount val="13"/>
                <c:pt idx="0">
                  <c:v>ww47</c:v>
                </c:pt>
                <c:pt idx="1">
                  <c:v>ww48</c:v>
                </c:pt>
                <c:pt idx="2">
                  <c:v>ww49</c:v>
                </c:pt>
                <c:pt idx="3">
                  <c:v>ww50</c:v>
                </c:pt>
                <c:pt idx="4">
                  <c:v>ww51</c:v>
                </c:pt>
                <c:pt idx="5">
                  <c:v>ww52</c:v>
                </c:pt>
                <c:pt idx="6">
                  <c:v>ww01</c:v>
                </c:pt>
                <c:pt idx="7">
                  <c:v>ww02</c:v>
                </c:pt>
                <c:pt idx="8">
                  <c:v>ww03</c:v>
                </c:pt>
                <c:pt idx="9">
                  <c:v>ww04</c:v>
                </c:pt>
                <c:pt idx="10">
                  <c:v>ww05</c:v>
                </c:pt>
                <c:pt idx="11">
                  <c:v>ww06</c:v>
                </c:pt>
                <c:pt idx="12">
                  <c:v>ww07</c:v>
                </c:pt>
              </c:strCache>
            </c:strRef>
          </c:cat>
          <c:val>
            <c:numRef>
              <c:f>Master!$B$9:$N$9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4A-46F5-BA24-8967150EB3EB}"/>
            </c:ext>
          </c:extLst>
        </c:ser>
        <c:ser>
          <c:idx val="1"/>
          <c:order val="1"/>
          <c:tx>
            <c:strRef>
              <c:f>Master!$A$17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8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Master!$B$19:$N$19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A-46F5-BA24-8967150EB3EB}"/>
            </c:ext>
          </c:extLst>
        </c:ser>
        <c:ser>
          <c:idx val="3"/>
          <c:order val="2"/>
          <c:tx>
            <c:strRef>
              <c:f>Master!$A$25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Master!$B$25:$N$25</c:f>
              <c:numCache>
                <c:formatCode>General</c:formatCode>
                <c:ptCount val="13"/>
                <c:pt idx="0">
                  <c:v>2.39</c:v>
                </c:pt>
                <c:pt idx="1">
                  <c:v>2.39</c:v>
                </c:pt>
                <c:pt idx="2">
                  <c:v>2.39</c:v>
                </c:pt>
                <c:pt idx="3">
                  <c:v>2.39</c:v>
                </c:pt>
                <c:pt idx="4">
                  <c:v>2.39</c:v>
                </c:pt>
                <c:pt idx="5">
                  <c:v>2.39</c:v>
                </c:pt>
                <c:pt idx="6">
                  <c:v>2.39</c:v>
                </c:pt>
                <c:pt idx="7">
                  <c:v>2.39</c:v>
                </c:pt>
                <c:pt idx="8">
                  <c:v>2.39</c:v>
                </c:pt>
                <c:pt idx="9">
                  <c:v>2.39</c:v>
                </c:pt>
                <c:pt idx="10">
                  <c:v>2.39</c:v>
                </c:pt>
                <c:pt idx="11">
                  <c:v>2.39</c:v>
                </c:pt>
                <c:pt idx="12">
                  <c:v>2.39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4A-46F5-BA24-8967150EB3EB}"/>
            </c:ext>
          </c:extLst>
        </c:ser>
        <c:ser>
          <c:idx val="4"/>
          <c:order val="3"/>
          <c:tx>
            <c:strRef>
              <c:f>Master!$A$26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Master!$B$26:$N$26</c:f>
              <c:numCache>
                <c:formatCode>General</c:formatCode>
                <c:ptCount val="13"/>
                <c:pt idx="0">
                  <c:v>2.31</c:v>
                </c:pt>
                <c:pt idx="1">
                  <c:v>2.31</c:v>
                </c:pt>
                <c:pt idx="2">
                  <c:v>2.31</c:v>
                </c:pt>
                <c:pt idx="3">
                  <c:v>2.31</c:v>
                </c:pt>
                <c:pt idx="4">
                  <c:v>2.31</c:v>
                </c:pt>
                <c:pt idx="5">
                  <c:v>2.31</c:v>
                </c:pt>
                <c:pt idx="6">
                  <c:v>2.31</c:v>
                </c:pt>
                <c:pt idx="7">
                  <c:v>2.31</c:v>
                </c:pt>
                <c:pt idx="8">
                  <c:v>2.31</c:v>
                </c:pt>
                <c:pt idx="9">
                  <c:v>2.31</c:v>
                </c:pt>
                <c:pt idx="10">
                  <c:v>2.31</c:v>
                </c:pt>
                <c:pt idx="11">
                  <c:v>2.31</c:v>
                </c:pt>
                <c:pt idx="12">
                  <c:v>2.31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4A-46F5-BA24-8967150EB3EB}"/>
            </c:ext>
          </c:extLst>
        </c:ser>
        <c:ser>
          <c:idx val="2"/>
          <c:order val="4"/>
          <c:tx>
            <c:strRef>
              <c:f>Master!$A$24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Master!$B$24:$N$24</c:f>
              <c:numCache>
                <c:formatCode>General</c:formatCode>
                <c:ptCount val="13"/>
                <c:pt idx="0">
                  <c:v>2.35</c:v>
                </c:pt>
                <c:pt idx="1">
                  <c:v>2.35</c:v>
                </c:pt>
                <c:pt idx="2">
                  <c:v>2.35</c:v>
                </c:pt>
                <c:pt idx="3">
                  <c:v>2.35</c:v>
                </c:pt>
                <c:pt idx="4">
                  <c:v>2.35</c:v>
                </c:pt>
                <c:pt idx="5">
                  <c:v>2.35</c:v>
                </c:pt>
                <c:pt idx="6">
                  <c:v>2.35</c:v>
                </c:pt>
                <c:pt idx="7">
                  <c:v>2.35</c:v>
                </c:pt>
                <c:pt idx="8">
                  <c:v>2.35</c:v>
                </c:pt>
                <c:pt idx="9">
                  <c:v>2.35</c:v>
                </c:pt>
                <c:pt idx="10">
                  <c:v>2.35</c:v>
                </c:pt>
                <c:pt idx="11">
                  <c:v>2.35</c:v>
                </c:pt>
                <c:pt idx="12">
                  <c:v>2.35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4A-46F5-BA24-8967150EB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27519"/>
        <c:axId val="1"/>
      </c:lineChart>
      <c:catAx>
        <c:axId val="5253275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.3949999999999996"/>
          <c:min val="2.304999999999999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27519"/>
        <c:crosses val="autoZero"/>
        <c:crossBetween val="between"/>
        <c:majorUnit val="1.5000000000000003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Master!$A$7</c:f>
              <c:strCache>
                <c:ptCount val="1"/>
                <c:pt idx="0">
                  <c:v>UP</c:v>
                </c:pt>
              </c:strCache>
            </c:strRef>
          </c:tx>
          <c:spPr>
            <a:ln w="254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Master!$B$8:$N$8</c:f>
              <c:strCache>
                <c:ptCount val="13"/>
                <c:pt idx="0">
                  <c:v>ww47</c:v>
                </c:pt>
                <c:pt idx="1">
                  <c:v>ww48</c:v>
                </c:pt>
                <c:pt idx="2">
                  <c:v>ww49</c:v>
                </c:pt>
                <c:pt idx="3">
                  <c:v>ww50</c:v>
                </c:pt>
                <c:pt idx="4">
                  <c:v>ww51</c:v>
                </c:pt>
                <c:pt idx="5">
                  <c:v>ww52</c:v>
                </c:pt>
                <c:pt idx="6">
                  <c:v>ww01</c:v>
                </c:pt>
                <c:pt idx="7">
                  <c:v>ww02</c:v>
                </c:pt>
                <c:pt idx="8">
                  <c:v>ww03</c:v>
                </c:pt>
                <c:pt idx="9">
                  <c:v>ww04</c:v>
                </c:pt>
                <c:pt idx="10">
                  <c:v>ww05</c:v>
                </c:pt>
                <c:pt idx="11">
                  <c:v>ww06</c:v>
                </c:pt>
                <c:pt idx="12">
                  <c:v>ww07</c:v>
                </c:pt>
              </c:strCache>
            </c:strRef>
          </c:cat>
          <c:val>
            <c:numRef>
              <c:f>Master!$B$10:$N$10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3-4E3D-9523-D193EC0F9E15}"/>
            </c:ext>
          </c:extLst>
        </c:ser>
        <c:ser>
          <c:idx val="1"/>
          <c:order val="1"/>
          <c:tx>
            <c:strRef>
              <c:f>Master!$A$17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8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Master!$B$8:$N$8</c:f>
              <c:strCache>
                <c:ptCount val="13"/>
                <c:pt idx="0">
                  <c:v>ww47</c:v>
                </c:pt>
                <c:pt idx="1">
                  <c:v>ww48</c:v>
                </c:pt>
                <c:pt idx="2">
                  <c:v>ww49</c:v>
                </c:pt>
                <c:pt idx="3">
                  <c:v>ww50</c:v>
                </c:pt>
                <c:pt idx="4">
                  <c:v>ww51</c:v>
                </c:pt>
                <c:pt idx="5">
                  <c:v>ww52</c:v>
                </c:pt>
                <c:pt idx="6">
                  <c:v>ww01</c:v>
                </c:pt>
                <c:pt idx="7">
                  <c:v>ww02</c:v>
                </c:pt>
                <c:pt idx="8">
                  <c:v>ww03</c:v>
                </c:pt>
                <c:pt idx="9">
                  <c:v>ww04</c:v>
                </c:pt>
                <c:pt idx="10">
                  <c:v>ww05</c:v>
                </c:pt>
                <c:pt idx="11">
                  <c:v>ww06</c:v>
                </c:pt>
                <c:pt idx="12">
                  <c:v>ww07</c:v>
                </c:pt>
              </c:strCache>
            </c:strRef>
          </c:cat>
          <c:val>
            <c:numRef>
              <c:f>Master!$B$20:$N$20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83-4E3D-9523-D193EC0F9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6255"/>
        <c:axId val="1"/>
      </c:lineChart>
      <c:catAx>
        <c:axId val="5253362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1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6255"/>
        <c:crosses val="autoZero"/>
        <c:crossBetween val="between"/>
        <c:majorUnit val="2.0000000000000004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Master!$A$7</c:f>
              <c:strCache>
                <c:ptCount val="1"/>
                <c:pt idx="0">
                  <c:v>UP</c:v>
                </c:pt>
              </c:strCache>
            </c:strRef>
          </c:tx>
          <c:spPr>
            <a:ln w="254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Master!$B$8:$N$8</c:f>
              <c:strCache>
                <c:ptCount val="13"/>
                <c:pt idx="0">
                  <c:v>ww47</c:v>
                </c:pt>
                <c:pt idx="1">
                  <c:v>ww48</c:v>
                </c:pt>
                <c:pt idx="2">
                  <c:v>ww49</c:v>
                </c:pt>
                <c:pt idx="3">
                  <c:v>ww50</c:v>
                </c:pt>
                <c:pt idx="4">
                  <c:v>ww51</c:v>
                </c:pt>
                <c:pt idx="5">
                  <c:v>ww52</c:v>
                </c:pt>
                <c:pt idx="6">
                  <c:v>ww01</c:v>
                </c:pt>
                <c:pt idx="7">
                  <c:v>ww02</c:v>
                </c:pt>
                <c:pt idx="8">
                  <c:v>ww03</c:v>
                </c:pt>
                <c:pt idx="9">
                  <c:v>ww04</c:v>
                </c:pt>
                <c:pt idx="10">
                  <c:v>ww05</c:v>
                </c:pt>
                <c:pt idx="11">
                  <c:v>ww06</c:v>
                </c:pt>
                <c:pt idx="12">
                  <c:v>ww07</c:v>
                </c:pt>
              </c:strCache>
            </c:strRef>
          </c:cat>
          <c:val>
            <c:numRef>
              <c:f>Master!$B$13:$N$13</c:f>
              <c:numCache>
                <c:formatCode>0.00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8-485C-BEF9-10316634EFDA}"/>
            </c:ext>
          </c:extLst>
        </c:ser>
        <c:ser>
          <c:idx val="1"/>
          <c:order val="1"/>
          <c:tx>
            <c:strRef>
              <c:f>Master!$A$17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8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Master!$B$8:$N$8</c:f>
              <c:strCache>
                <c:ptCount val="13"/>
                <c:pt idx="0">
                  <c:v>ww47</c:v>
                </c:pt>
                <c:pt idx="1">
                  <c:v>ww48</c:v>
                </c:pt>
                <c:pt idx="2">
                  <c:v>ww49</c:v>
                </c:pt>
                <c:pt idx="3">
                  <c:v>ww50</c:v>
                </c:pt>
                <c:pt idx="4">
                  <c:v>ww51</c:v>
                </c:pt>
                <c:pt idx="5">
                  <c:v>ww52</c:v>
                </c:pt>
                <c:pt idx="6">
                  <c:v>ww01</c:v>
                </c:pt>
                <c:pt idx="7">
                  <c:v>ww02</c:v>
                </c:pt>
                <c:pt idx="8">
                  <c:v>ww03</c:v>
                </c:pt>
                <c:pt idx="9">
                  <c:v>ww04</c:v>
                </c:pt>
                <c:pt idx="10">
                  <c:v>ww05</c:v>
                </c:pt>
                <c:pt idx="11">
                  <c:v>ww06</c:v>
                </c:pt>
                <c:pt idx="12">
                  <c:v>ww07</c:v>
                </c:pt>
              </c:strCache>
            </c:strRef>
          </c:cat>
          <c:val>
            <c:numRef>
              <c:f>Master!$B$23:$N$23</c:f>
              <c:numCache>
                <c:formatCode>0.00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8-485C-BEF9-10316634E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7087"/>
        <c:axId val="1"/>
      </c:lineChart>
      <c:catAx>
        <c:axId val="525337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7087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Gramload!$A$7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Gramload!$B$8:$N$8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Gramload!$B$9:$N$9</c:f>
              <c:numCache>
                <c:formatCode>0.000</c:formatCode>
                <c:ptCount val="13"/>
                <c:pt idx="0">
                  <c:v>2.4033619999999996</c:v>
                </c:pt>
                <c:pt idx="1">
                  <c:v>2.4076279999999999</c:v>
                </c:pt>
                <c:pt idx="2">
                  <c:v>2.4060860000000002</c:v>
                </c:pt>
                <c:pt idx="3">
                  <c:v>2.4153979999999997</c:v>
                </c:pt>
                <c:pt idx="4">
                  <c:v>2.4104839999999998</c:v>
                </c:pt>
                <c:pt idx="5">
                  <c:v>2.3980020000000004</c:v>
                </c:pt>
                <c:pt idx="6">
                  <c:v>2.4050019999999996</c:v>
                </c:pt>
                <c:pt idx="7">
                  <c:v>2.4105860000000003</c:v>
                </c:pt>
                <c:pt idx="8">
                  <c:v>2.4029420000000004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4-4191-839A-3FDD241C9E1B}"/>
            </c:ext>
          </c:extLst>
        </c:ser>
        <c:ser>
          <c:idx val="1"/>
          <c:order val="1"/>
          <c:tx>
            <c:strRef>
              <c:f>Gramload!$A$17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CFF4-4191-839A-3FDD241C9E1B}"/>
              </c:ext>
            </c:extLst>
          </c:dPt>
          <c:val>
            <c:numRef>
              <c:f>Gramload!$B$19:$N$19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F4-4191-839A-3FDD241C9E1B}"/>
            </c:ext>
          </c:extLst>
        </c:ser>
        <c:ser>
          <c:idx val="3"/>
          <c:order val="2"/>
          <c:tx>
            <c:strRef>
              <c:f>Gramload!$A$25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Gramload!$B$25:$N$25</c:f>
              <c:numCache>
                <c:formatCode>General</c:formatCode>
                <c:ptCount val="13"/>
                <c:pt idx="0">
                  <c:v>2.44</c:v>
                </c:pt>
                <c:pt idx="1">
                  <c:v>2.44</c:v>
                </c:pt>
                <c:pt idx="2">
                  <c:v>2.44</c:v>
                </c:pt>
                <c:pt idx="3">
                  <c:v>2.44</c:v>
                </c:pt>
                <c:pt idx="4">
                  <c:v>2.44</c:v>
                </c:pt>
                <c:pt idx="5">
                  <c:v>2.44</c:v>
                </c:pt>
                <c:pt idx="6">
                  <c:v>2.44</c:v>
                </c:pt>
                <c:pt idx="7">
                  <c:v>2.44</c:v>
                </c:pt>
                <c:pt idx="8">
                  <c:v>2.44</c:v>
                </c:pt>
                <c:pt idx="9">
                  <c:v>2.44</c:v>
                </c:pt>
                <c:pt idx="10">
                  <c:v>2.44</c:v>
                </c:pt>
                <c:pt idx="11">
                  <c:v>2.44</c:v>
                </c:pt>
                <c:pt idx="12">
                  <c:v>2.44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F4-4191-839A-3FDD241C9E1B}"/>
            </c:ext>
          </c:extLst>
        </c:ser>
        <c:ser>
          <c:idx val="4"/>
          <c:order val="3"/>
          <c:tx>
            <c:strRef>
              <c:f>Gramload!$A$26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Gramload!$B$26:$N$26</c:f>
              <c:numCache>
                <c:formatCode>General</c:formatCode>
                <c:ptCount val="13"/>
                <c:pt idx="0">
                  <c:v>2.36</c:v>
                </c:pt>
                <c:pt idx="1">
                  <c:v>2.36</c:v>
                </c:pt>
                <c:pt idx="2">
                  <c:v>2.36</c:v>
                </c:pt>
                <c:pt idx="3">
                  <c:v>2.36</c:v>
                </c:pt>
                <c:pt idx="4">
                  <c:v>2.36</c:v>
                </c:pt>
                <c:pt idx="5">
                  <c:v>2.36</c:v>
                </c:pt>
                <c:pt idx="6">
                  <c:v>2.36</c:v>
                </c:pt>
                <c:pt idx="7">
                  <c:v>2.36</c:v>
                </c:pt>
                <c:pt idx="8">
                  <c:v>2.36</c:v>
                </c:pt>
                <c:pt idx="9">
                  <c:v>2.36</c:v>
                </c:pt>
                <c:pt idx="10">
                  <c:v>2.36</c:v>
                </c:pt>
                <c:pt idx="11">
                  <c:v>2.36</c:v>
                </c:pt>
                <c:pt idx="12">
                  <c:v>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F4-4191-839A-3FDD241C9E1B}"/>
            </c:ext>
          </c:extLst>
        </c:ser>
        <c:ser>
          <c:idx val="2"/>
          <c:order val="4"/>
          <c:tx>
            <c:strRef>
              <c:f>Gramload!$A$24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Gramload!$B$24:$N$24</c:f>
              <c:numCache>
                <c:formatCode>General</c:formatCode>
                <c:ptCount val="13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F4-4191-839A-3FDD241C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46079"/>
        <c:axId val="1"/>
      </c:lineChart>
      <c:catAx>
        <c:axId val="525446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.46"/>
          <c:min val="2.3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46079"/>
        <c:crosses val="autoZero"/>
        <c:crossBetween val="between"/>
        <c:majorUnit val="2.0000000000000004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Gramload!$A$7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Gramload!$B$8:$N$8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Gramload!$B$10:$N$10</c:f>
              <c:numCache>
                <c:formatCode>0.000</c:formatCode>
                <c:ptCount val="13"/>
                <c:pt idx="0">
                  <c:v>1.6027169406469564E-2</c:v>
                </c:pt>
                <c:pt idx="1">
                  <c:v>1.7333841384495775E-2</c:v>
                </c:pt>
                <c:pt idx="2">
                  <c:v>2.1550283013435898E-2</c:v>
                </c:pt>
                <c:pt idx="3">
                  <c:v>3.3476671682513087E-2</c:v>
                </c:pt>
                <c:pt idx="4">
                  <c:v>2.5327700089758123E-2</c:v>
                </c:pt>
                <c:pt idx="5">
                  <c:v>1.7269112334347889E-2</c:v>
                </c:pt>
                <c:pt idx="6">
                  <c:v>2.2459001104506948E-2</c:v>
                </c:pt>
                <c:pt idx="7">
                  <c:v>2.5649959302987156E-2</c:v>
                </c:pt>
                <c:pt idx="8">
                  <c:v>1.8663323084901793E-2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9-4367-9932-79EBBE39CEA4}"/>
            </c:ext>
          </c:extLst>
        </c:ser>
        <c:ser>
          <c:idx val="1"/>
          <c:order val="1"/>
          <c:tx>
            <c:strRef>
              <c:f>Gramload!$A$17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Gramload!$B$8:$N$8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Gramload!$B$20:$N$20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9-4367-9932-79EBBE39C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45247"/>
        <c:axId val="1"/>
      </c:lineChart>
      <c:catAx>
        <c:axId val="5254452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1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45247"/>
        <c:crosses val="autoZero"/>
        <c:crossBetween val="between"/>
        <c:majorUnit val="2.0000000000000004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Gramload!$A$7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Gramload!$B$8:$N$8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Gramload!$B$13:$N$13</c:f>
              <c:numCache>
                <c:formatCode>0.00</c:formatCode>
                <c:ptCount val="13"/>
                <c:pt idx="0">
                  <c:v>3.6737200337800222</c:v>
                </c:pt>
                <c:pt idx="1">
                  <c:v>3.3147489964184169</c:v>
                </c:pt>
                <c:pt idx="2">
                  <c:v>2.6900497453880332</c:v>
                </c:pt>
                <c:pt idx="3">
                  <c:v>1.6389721730309892</c:v>
                </c:pt>
                <c:pt idx="4">
                  <c:v>2.2309697735319731</c:v>
                </c:pt>
                <c:pt idx="5">
                  <c:v>3.435845389805368</c:v>
                </c:pt>
                <c:pt idx="6">
                  <c:v>2.5972956853793883</c:v>
                </c:pt>
                <c:pt idx="7">
                  <c:v>2.2016149291416882</c:v>
                </c:pt>
                <c:pt idx="8">
                  <c:v>3.1623164355483158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E-450F-B299-75345F49EE37}"/>
            </c:ext>
          </c:extLst>
        </c:ser>
        <c:ser>
          <c:idx val="1"/>
          <c:order val="1"/>
          <c:tx>
            <c:strRef>
              <c:f>Gramload!$A$17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Gramload!$B$8:$N$8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Gramload!$B$23:$N$23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E-450F-B299-75345F49E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13375"/>
        <c:axId val="1"/>
      </c:lineChart>
      <c:catAx>
        <c:axId val="525313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13375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PSA!$A$7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PSA!$B$8:$N$8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PSA!$B$9:$N$9</c:f>
              <c:numCache>
                <c:formatCode>0.000</c:formatCode>
                <c:ptCount val="13"/>
                <c:pt idx="0">
                  <c:v>2.3050600000000001</c:v>
                </c:pt>
                <c:pt idx="1">
                  <c:v>2.29372</c:v>
                </c:pt>
                <c:pt idx="2">
                  <c:v>2.2871999999999999</c:v>
                </c:pt>
                <c:pt idx="3">
                  <c:v>2.2815400000000001</c:v>
                </c:pt>
                <c:pt idx="4">
                  <c:v>2.2935199999999996</c:v>
                </c:pt>
                <c:pt idx="5">
                  <c:v>2.2795200000000002</c:v>
                </c:pt>
                <c:pt idx="6">
                  <c:v>2.2701399999999996</c:v>
                </c:pt>
                <c:pt idx="7">
                  <c:v>2.27556</c:v>
                </c:pt>
                <c:pt idx="8">
                  <c:v>2.3084800000000003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15-4B2F-882E-17BA16824A2D}"/>
            </c:ext>
          </c:extLst>
        </c:ser>
        <c:ser>
          <c:idx val="1"/>
          <c:order val="1"/>
          <c:tx>
            <c:strRef>
              <c:f>PSA!$A$17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PSA!$B$19:$N$19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15-4B2F-882E-17BA16824A2D}"/>
            </c:ext>
          </c:extLst>
        </c:ser>
        <c:ser>
          <c:idx val="3"/>
          <c:order val="2"/>
          <c:tx>
            <c:strRef>
              <c:f>PSA!$A$25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PSA!$B$25:$N$25</c:f>
              <c:numCache>
                <c:formatCode>General</c:formatCode>
                <c:ptCount val="13"/>
                <c:pt idx="0">
                  <c:v>2.4099999999999997</c:v>
                </c:pt>
                <c:pt idx="1">
                  <c:v>2.4099999999999997</c:v>
                </c:pt>
                <c:pt idx="2">
                  <c:v>2.4099999999999997</c:v>
                </c:pt>
                <c:pt idx="3">
                  <c:v>2.4099999999999997</c:v>
                </c:pt>
                <c:pt idx="4">
                  <c:v>2.4099999999999997</c:v>
                </c:pt>
                <c:pt idx="5">
                  <c:v>2.4099999999999997</c:v>
                </c:pt>
                <c:pt idx="6">
                  <c:v>2.4099999999999997</c:v>
                </c:pt>
                <c:pt idx="7">
                  <c:v>2.4099999999999997</c:v>
                </c:pt>
                <c:pt idx="8">
                  <c:v>2.4099999999999997</c:v>
                </c:pt>
                <c:pt idx="9">
                  <c:v>2.4099999999999997</c:v>
                </c:pt>
                <c:pt idx="10">
                  <c:v>2.4099999999999997</c:v>
                </c:pt>
                <c:pt idx="11">
                  <c:v>2.4099999999999997</c:v>
                </c:pt>
                <c:pt idx="12">
                  <c:v>2.4099999999999997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15-4B2F-882E-17BA16824A2D}"/>
            </c:ext>
          </c:extLst>
        </c:ser>
        <c:ser>
          <c:idx val="4"/>
          <c:order val="3"/>
          <c:tx>
            <c:strRef>
              <c:f>PSA!$A$26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PSA!$B$26:$N$26</c:f>
              <c:numCache>
                <c:formatCode>General</c:formatCode>
                <c:ptCount val="13"/>
                <c:pt idx="0">
                  <c:v>2.19</c:v>
                </c:pt>
                <c:pt idx="1">
                  <c:v>2.19</c:v>
                </c:pt>
                <c:pt idx="2">
                  <c:v>2.19</c:v>
                </c:pt>
                <c:pt idx="3">
                  <c:v>2.19</c:v>
                </c:pt>
                <c:pt idx="4">
                  <c:v>2.19</c:v>
                </c:pt>
                <c:pt idx="5">
                  <c:v>2.19</c:v>
                </c:pt>
                <c:pt idx="6">
                  <c:v>2.19</c:v>
                </c:pt>
                <c:pt idx="7">
                  <c:v>2.19</c:v>
                </c:pt>
                <c:pt idx="8">
                  <c:v>2.19</c:v>
                </c:pt>
                <c:pt idx="9">
                  <c:v>2.19</c:v>
                </c:pt>
                <c:pt idx="10">
                  <c:v>2.19</c:v>
                </c:pt>
                <c:pt idx="11">
                  <c:v>2.19</c:v>
                </c:pt>
                <c:pt idx="12">
                  <c:v>2.19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15-4B2F-882E-17BA16824A2D}"/>
            </c:ext>
          </c:extLst>
        </c:ser>
        <c:ser>
          <c:idx val="2"/>
          <c:order val="4"/>
          <c:tx>
            <c:strRef>
              <c:f>PSA!$A$24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PSA!$B$24:$N$24</c:f>
              <c:numCache>
                <c:formatCode>General</c:formatCode>
                <c:ptCount val="13"/>
                <c:pt idx="0">
                  <c:v>2.2999999999999998</c:v>
                </c:pt>
                <c:pt idx="1">
                  <c:v>2.2999999999999998</c:v>
                </c:pt>
                <c:pt idx="2">
                  <c:v>2.2999999999999998</c:v>
                </c:pt>
                <c:pt idx="3">
                  <c:v>2.2999999999999998</c:v>
                </c:pt>
                <c:pt idx="4">
                  <c:v>2.2999999999999998</c:v>
                </c:pt>
                <c:pt idx="5">
                  <c:v>2.2999999999999998</c:v>
                </c:pt>
                <c:pt idx="6">
                  <c:v>2.2999999999999998</c:v>
                </c:pt>
                <c:pt idx="7">
                  <c:v>2.2999999999999998</c:v>
                </c:pt>
                <c:pt idx="8">
                  <c:v>2.2999999999999998</c:v>
                </c:pt>
                <c:pt idx="9">
                  <c:v>2.2999999999999998</c:v>
                </c:pt>
                <c:pt idx="10">
                  <c:v>2.2999999999999998</c:v>
                </c:pt>
                <c:pt idx="11">
                  <c:v>2.2999999999999998</c:v>
                </c:pt>
                <c:pt idx="12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15-4B2F-882E-17BA16824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24607"/>
        <c:axId val="1"/>
      </c:lineChart>
      <c:catAx>
        <c:axId val="525324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.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24607"/>
        <c:crosses val="autoZero"/>
        <c:crossBetween val="between"/>
        <c:majorUnit val="5.000000000000001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PSA!$A$7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PSA!$B$8:$N$8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PSA!$B$10:$N$10</c:f>
              <c:numCache>
                <c:formatCode>0.000</c:formatCode>
                <c:ptCount val="13"/>
                <c:pt idx="0">
                  <c:v>5.7656764121650057E-2</c:v>
                </c:pt>
                <c:pt idx="1">
                  <c:v>4.8628554641595205E-2</c:v>
                </c:pt>
                <c:pt idx="2">
                  <c:v>5.2695118466553247E-2</c:v>
                </c:pt>
                <c:pt idx="3">
                  <c:v>6.1164618957734847E-2</c:v>
                </c:pt>
                <c:pt idx="4">
                  <c:v>4.2149510370700562E-2</c:v>
                </c:pt>
                <c:pt idx="5">
                  <c:v>4.6868570035183035E-2</c:v>
                </c:pt>
                <c:pt idx="6">
                  <c:v>4.3120623409979887E-2</c:v>
                </c:pt>
                <c:pt idx="7">
                  <c:v>5.4514615153242352E-2</c:v>
                </c:pt>
                <c:pt idx="8">
                  <c:v>5.7363943734861214E-2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1-48B6-A3CB-7AD7F7F2FFA5}"/>
            </c:ext>
          </c:extLst>
        </c:ser>
        <c:ser>
          <c:idx val="1"/>
          <c:order val="1"/>
          <c:tx>
            <c:strRef>
              <c:f>PSA!$A$17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PSA!$B$8:$N$8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PSA!$B$20:$N$20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1-48B6-A3CB-7AD7F7F2F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12959"/>
        <c:axId val="1"/>
      </c:lineChart>
      <c:catAx>
        <c:axId val="5253129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12959"/>
        <c:crosses val="autoZero"/>
        <c:crossBetween val="between"/>
        <c:majorUnit val="5.000000000000001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PSA!$A$7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PSA!$B$8:$N$8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PSA!$B$13:$N$13</c:f>
              <c:numCache>
                <c:formatCode>0.00</c:formatCode>
                <c:ptCount val="13"/>
                <c:pt idx="0">
                  <c:v>2.5723492393781737</c:v>
                </c:pt>
                <c:pt idx="1">
                  <c:v>3.041560000225719</c:v>
                </c:pt>
                <c:pt idx="2">
                  <c:v>2.7655945669015529</c:v>
                </c:pt>
                <c:pt idx="3">
                  <c:v>2.3517953535534284</c:v>
                </c:pt>
                <c:pt idx="4">
                  <c:v>3.5075140541316485</c:v>
                </c:pt>
                <c:pt idx="5">
                  <c:v>3.0547834769837627</c:v>
                </c:pt>
                <c:pt idx="6">
                  <c:v>3.2477885427383226</c:v>
                </c:pt>
                <c:pt idx="7">
                  <c:v>2.6021156516390893</c:v>
                </c:pt>
                <c:pt idx="8">
                  <c:v>2.5656069605948839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A-42CC-A594-10F832BC454E}"/>
            </c:ext>
          </c:extLst>
        </c:ser>
        <c:ser>
          <c:idx val="1"/>
          <c:order val="1"/>
          <c:tx>
            <c:strRef>
              <c:f>PSA!$A$17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PSA!$B$8:$N$8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PSA!$B$23:$N$23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A-42CC-A594-10F832BC4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16703"/>
        <c:axId val="1"/>
      </c:lineChart>
      <c:catAx>
        <c:axId val="5253167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16703"/>
        <c:crosses val="autoZero"/>
        <c:crossBetween val="between"/>
        <c:majorUnit val="1.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RSA!$A$7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RSA!$B$8:$N$8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RSA!$B$9:$N$9</c:f>
              <c:numCache>
                <c:formatCode>0.000</c:formatCode>
                <c:ptCount val="13"/>
                <c:pt idx="0">
                  <c:v>1.5319999999999999E-2</c:v>
                </c:pt>
                <c:pt idx="1">
                  <c:v>-1.5200000000000003E-3</c:v>
                </c:pt>
                <c:pt idx="2">
                  <c:v>-1.5600000000000001E-2</c:v>
                </c:pt>
                <c:pt idx="3">
                  <c:v>-1.999999999999999E-4</c:v>
                </c:pt>
                <c:pt idx="4">
                  <c:v>-4.1999999999999996E-4</c:v>
                </c:pt>
                <c:pt idx="5">
                  <c:v>-2.0039999999999999E-2</c:v>
                </c:pt>
                <c:pt idx="6">
                  <c:v>-3.0380000000000008E-2</c:v>
                </c:pt>
                <c:pt idx="7">
                  <c:v>-1.6139999999999998E-2</c:v>
                </c:pt>
                <c:pt idx="8">
                  <c:v>-2.2400000000000003E-2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CE-4428-91BA-BDEAEE4216E1}"/>
            </c:ext>
          </c:extLst>
        </c:ser>
        <c:ser>
          <c:idx val="1"/>
          <c:order val="1"/>
          <c:tx>
            <c:strRef>
              <c:f>RSA!$A$17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RSA!$B$19:$N$19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CE-4428-91BA-BDEAEE4216E1}"/>
            </c:ext>
          </c:extLst>
        </c:ser>
        <c:ser>
          <c:idx val="3"/>
          <c:order val="2"/>
          <c:tx>
            <c:strRef>
              <c:f>RSA!$A$25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RSA!$B$25:$N$25</c:f>
              <c:numCache>
                <c:formatCode>General</c:formatCode>
                <c:ptCount val="13"/>
                <c:pt idx="0">
                  <c:v>0.09</c:v>
                </c:pt>
                <c:pt idx="1">
                  <c:v>0.09</c:v>
                </c:pt>
                <c:pt idx="2">
                  <c:v>0.09</c:v>
                </c:pt>
                <c:pt idx="3">
                  <c:v>0.09</c:v>
                </c:pt>
                <c:pt idx="4">
                  <c:v>0.09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0.09</c:v>
                </c:pt>
                <c:pt idx="9">
                  <c:v>0.09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CE-4428-91BA-BDEAEE4216E1}"/>
            </c:ext>
          </c:extLst>
        </c:ser>
        <c:ser>
          <c:idx val="4"/>
          <c:order val="3"/>
          <c:tx>
            <c:strRef>
              <c:f>RSA!$A$26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RSA!$B$26:$N$26</c:f>
              <c:numCache>
                <c:formatCode>General</c:formatCode>
                <c:ptCount val="13"/>
                <c:pt idx="0">
                  <c:v>-0.09</c:v>
                </c:pt>
                <c:pt idx="1">
                  <c:v>-0.09</c:v>
                </c:pt>
                <c:pt idx="2">
                  <c:v>-0.09</c:v>
                </c:pt>
                <c:pt idx="3">
                  <c:v>-0.09</c:v>
                </c:pt>
                <c:pt idx="4">
                  <c:v>-0.09</c:v>
                </c:pt>
                <c:pt idx="5">
                  <c:v>-0.09</c:v>
                </c:pt>
                <c:pt idx="6">
                  <c:v>-0.09</c:v>
                </c:pt>
                <c:pt idx="7">
                  <c:v>-0.09</c:v>
                </c:pt>
                <c:pt idx="8">
                  <c:v>-0.09</c:v>
                </c:pt>
                <c:pt idx="9">
                  <c:v>-0.09</c:v>
                </c:pt>
                <c:pt idx="10">
                  <c:v>-0.09</c:v>
                </c:pt>
                <c:pt idx="11">
                  <c:v>-0.09</c:v>
                </c:pt>
                <c:pt idx="12">
                  <c:v>-0.09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CE-4428-91BA-BDEAEE4216E1}"/>
            </c:ext>
          </c:extLst>
        </c:ser>
        <c:ser>
          <c:idx val="2"/>
          <c:order val="4"/>
          <c:tx>
            <c:strRef>
              <c:f>RSA!$A$24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RSA!$B$24:$N$24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CE-4428-91BA-BDEAEE421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3279"/>
        <c:axId val="1"/>
      </c:lineChart>
      <c:catAx>
        <c:axId val="52537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7.0000000000000007E-2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3279"/>
        <c:crosses val="autoZero"/>
        <c:crossBetween val="between"/>
        <c:majorUnit val="4.0000000000000008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RSA!$A$7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RSA!$B$8:$N$8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RSA!$B$10:$N$10</c:f>
              <c:numCache>
                <c:formatCode>0.000</c:formatCode>
                <c:ptCount val="13"/>
                <c:pt idx="0">
                  <c:v>5.2957218004494079E-2</c:v>
                </c:pt>
                <c:pt idx="1">
                  <c:v>6.6366096581840658E-2</c:v>
                </c:pt>
                <c:pt idx="2">
                  <c:v>6.5594611525829544E-2</c:v>
                </c:pt>
                <c:pt idx="3">
                  <c:v>6.2742102519531703E-2</c:v>
                </c:pt>
                <c:pt idx="4">
                  <c:v>5.9962603992413648E-2</c:v>
                </c:pt>
                <c:pt idx="5">
                  <c:v>5.5359662615463615E-2</c:v>
                </c:pt>
                <c:pt idx="6">
                  <c:v>5.8043576170786357E-2</c:v>
                </c:pt>
                <c:pt idx="7">
                  <c:v>5.4426887862976142E-2</c:v>
                </c:pt>
                <c:pt idx="8">
                  <c:v>5.9972442651196209E-2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62-408F-BE61-22EBB7403E92}"/>
            </c:ext>
          </c:extLst>
        </c:ser>
        <c:ser>
          <c:idx val="1"/>
          <c:order val="1"/>
          <c:tx>
            <c:strRef>
              <c:f>RSA!$A$17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RSA!$B$8:$N$8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RSA!$B$20:$N$20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62-408F-BE61-22EBB7403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86591"/>
        <c:axId val="1"/>
      </c:lineChart>
      <c:catAx>
        <c:axId val="525386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1800000000000000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86591"/>
        <c:crosses val="autoZero"/>
        <c:crossBetween val="between"/>
        <c:majorUnit val="3.6000000000000004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RSA!$A$7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RSA!$B$8:$N$8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RSA!$B$13:$N$13</c:f>
              <c:numCache>
                <c:formatCode>0.00</c:formatCode>
                <c:ptCount val="13"/>
                <c:pt idx="0">
                  <c:v>2.1066061285646223</c:v>
                </c:pt>
                <c:pt idx="1">
                  <c:v>1.7502912779683373</c:v>
                </c:pt>
                <c:pt idx="2">
                  <c:v>1.6993265768907531</c:v>
                </c:pt>
                <c:pt idx="3">
                  <c:v>1.8584012221092252</c:v>
                </c:pt>
                <c:pt idx="4">
                  <c:v>1.9433223193810829</c:v>
                </c:pt>
                <c:pt idx="5">
                  <c:v>1.9867654799605674</c:v>
                </c:pt>
                <c:pt idx="6">
                  <c:v>1.8355175030311477</c:v>
                </c:pt>
                <c:pt idx="7">
                  <c:v>2.0447001663376265</c:v>
                </c:pt>
                <c:pt idx="8">
                  <c:v>1.8208362903461279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E-417D-8C6A-492E094F963C}"/>
            </c:ext>
          </c:extLst>
        </c:ser>
        <c:ser>
          <c:idx val="1"/>
          <c:order val="1"/>
          <c:tx>
            <c:strRef>
              <c:f>RSA!$A$17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RSA!$B$8:$N$8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RSA!$B$23:$N$23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3E-417D-8C6A-492E094F9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5775"/>
        <c:axId val="1"/>
      </c:lineChart>
      <c:catAx>
        <c:axId val="5253757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5775"/>
        <c:crosses val="autoZero"/>
        <c:crossBetween val="between"/>
        <c:majorUnit val="1.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'LB Twist'!$A$7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'LB Twist'!$B$8:$N$8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'LB Twist'!$B$9:$N$9</c:f>
              <c:numCache>
                <c:formatCode>0.000</c:formatCode>
                <c:ptCount val="13"/>
                <c:pt idx="0">
                  <c:v>-7.3791666666666667E-3</c:v>
                </c:pt>
                <c:pt idx="1">
                  <c:v>-1.3454166666666665E-2</c:v>
                </c:pt>
                <c:pt idx="2">
                  <c:v>6.9749999999999994E-3</c:v>
                </c:pt>
                <c:pt idx="3">
                  <c:v>-1.137499999999999E-3</c:v>
                </c:pt>
                <c:pt idx="4">
                  <c:v>-4.8708333333333321E-3</c:v>
                </c:pt>
                <c:pt idx="5">
                  <c:v>-2.4408333333333334E-2</c:v>
                </c:pt>
                <c:pt idx="6">
                  <c:v>-1.5766666666666665E-2</c:v>
                </c:pt>
                <c:pt idx="7">
                  <c:v>-4.5250000000000012E-3</c:v>
                </c:pt>
                <c:pt idx="8">
                  <c:v>-2.7712500000000001E-2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42-4C1C-A286-07C864125586}"/>
            </c:ext>
          </c:extLst>
        </c:ser>
        <c:ser>
          <c:idx val="1"/>
          <c:order val="1"/>
          <c:tx>
            <c:strRef>
              <c:f>'LB Twist'!$A$17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'LB Twist'!$B$19:$N$19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42-4C1C-A286-07C864125586}"/>
            </c:ext>
          </c:extLst>
        </c:ser>
        <c:ser>
          <c:idx val="3"/>
          <c:order val="2"/>
          <c:tx>
            <c:strRef>
              <c:f>'LB Twist'!$A$25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'LB Twist'!$B$25:$N$25</c:f>
              <c:numCache>
                <c:formatCode>General</c:formatCode>
                <c:ptCount val="1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42-4C1C-A286-07C864125586}"/>
            </c:ext>
          </c:extLst>
        </c:ser>
        <c:ser>
          <c:idx val="4"/>
          <c:order val="3"/>
          <c:tx>
            <c:strRef>
              <c:f>'LB Twist'!$A$26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'LB Twist'!$B$26:$N$26</c:f>
              <c:numCache>
                <c:formatCode>General</c:formatCode>
                <c:ptCount val="13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-0.3</c:v>
                </c:pt>
                <c:pt idx="4">
                  <c:v>-0.3</c:v>
                </c:pt>
                <c:pt idx="5">
                  <c:v>-0.3</c:v>
                </c:pt>
                <c:pt idx="6">
                  <c:v>-0.3</c:v>
                </c:pt>
                <c:pt idx="7">
                  <c:v>-0.3</c:v>
                </c:pt>
                <c:pt idx="8">
                  <c:v>-0.3</c:v>
                </c:pt>
                <c:pt idx="9">
                  <c:v>-0.3</c:v>
                </c:pt>
                <c:pt idx="10">
                  <c:v>-0.3</c:v>
                </c:pt>
                <c:pt idx="11">
                  <c:v>-0.3</c:v>
                </c:pt>
                <c:pt idx="12">
                  <c:v>-0.3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42-4C1C-A286-07C864125586}"/>
            </c:ext>
          </c:extLst>
        </c:ser>
        <c:ser>
          <c:idx val="2"/>
          <c:order val="4"/>
          <c:tx>
            <c:strRef>
              <c:f>'LB Twist'!$A$24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'LB Twist'!$B$24:$N$24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42-4C1C-A286-07C864125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5007"/>
        <c:axId val="1"/>
      </c:lineChart>
      <c:catAx>
        <c:axId val="525335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0.36000000000000004"/>
          <c:min val="-0.3600000000000000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5007"/>
        <c:crosses val="autoZero"/>
        <c:crossBetween val="between"/>
        <c:majorUnit val="0.1200000000000000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'LB Twist'!$A$7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'LB Twist'!$B$8:$N$8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'LB Twist'!$B$10:$N$10</c:f>
              <c:numCache>
                <c:formatCode>0.000</c:formatCode>
                <c:ptCount val="13"/>
                <c:pt idx="0">
                  <c:v>3.5249828604784261E-2</c:v>
                </c:pt>
                <c:pt idx="1">
                  <c:v>3.5430311011982338E-2</c:v>
                </c:pt>
                <c:pt idx="2">
                  <c:v>3.5749834295754616E-2</c:v>
                </c:pt>
                <c:pt idx="3">
                  <c:v>3.4121035364534674E-2</c:v>
                </c:pt>
                <c:pt idx="4">
                  <c:v>3.1028927305180001E-2</c:v>
                </c:pt>
                <c:pt idx="5">
                  <c:v>3.3917353730177284E-2</c:v>
                </c:pt>
                <c:pt idx="6">
                  <c:v>3.0646805162474384E-2</c:v>
                </c:pt>
                <c:pt idx="7">
                  <c:v>3.678243023391798E-2</c:v>
                </c:pt>
                <c:pt idx="8">
                  <c:v>4.2227049979841121E-2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3-49E1-ACE3-42ECA2F2C0E3}"/>
            </c:ext>
          </c:extLst>
        </c:ser>
        <c:ser>
          <c:idx val="1"/>
          <c:order val="1"/>
          <c:tx>
            <c:strRef>
              <c:f>'LB Twist'!$A$17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'LB Twist'!$B$8:$N$8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'LB Twist'!$B$20:$N$20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13-49E1-ACE3-42ECA2F2C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22527"/>
        <c:axId val="1"/>
      </c:lineChart>
      <c:catAx>
        <c:axId val="525322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1500000000000000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22527"/>
        <c:crosses val="autoZero"/>
        <c:crossBetween val="between"/>
        <c:majorUnit val="3.0000000000000006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'LB Twist'!$A$7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'LB Twist'!$B$8:$N$8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'LB Twist'!$B$13:$N$13</c:f>
              <c:numCache>
                <c:formatCode>0.00</c:formatCode>
                <c:ptCount val="13"/>
                <c:pt idx="0">
                  <c:v>2.7671135332708876</c:v>
                </c:pt>
                <c:pt idx="1">
                  <c:v>2.6958633737500932</c:v>
                </c:pt>
                <c:pt idx="2">
                  <c:v>2.7321804960533522</c:v>
                </c:pt>
                <c:pt idx="3">
                  <c:v>2.9196310214220227</c:v>
                </c:pt>
                <c:pt idx="4">
                  <c:v>3.1704734076471226</c:v>
                </c:pt>
                <c:pt idx="5">
                  <c:v>2.7084627421022782</c:v>
                </c:pt>
                <c:pt idx="6">
                  <c:v>3.0914949842946338</c:v>
                </c:pt>
                <c:pt idx="7">
                  <c:v>2.6776824163142185</c:v>
                </c:pt>
                <c:pt idx="8">
                  <c:v>2.1493923928697209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E-4E15-9922-7E333ACA9E6D}"/>
            </c:ext>
          </c:extLst>
        </c:ser>
        <c:ser>
          <c:idx val="1"/>
          <c:order val="1"/>
          <c:tx>
            <c:strRef>
              <c:f>'LB Twist'!$A$17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'LB Twist'!$B$8:$N$8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'LB Twist'!$B$23:$N$23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4E-4E15-9922-7E333ACA9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23359"/>
        <c:axId val="1"/>
      </c:lineChart>
      <c:catAx>
        <c:axId val="5253233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23359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'Tip Tab'!$A$7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'Tip Tab'!$B$8:$N$8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'Tip Tab'!$B$9:$N$9</c:f>
              <c:numCache>
                <c:formatCode>0.000</c:formatCode>
                <c:ptCount val="13"/>
                <c:pt idx="0">
                  <c:v>0.29052916666666667</c:v>
                </c:pt>
                <c:pt idx="1">
                  <c:v>0.28936250000000002</c:v>
                </c:pt>
                <c:pt idx="2">
                  <c:v>0.28803333333333331</c:v>
                </c:pt>
                <c:pt idx="3">
                  <c:v>0.28475416666666664</c:v>
                </c:pt>
                <c:pt idx="4">
                  <c:v>0.28583333333333333</c:v>
                </c:pt>
                <c:pt idx="5">
                  <c:v>0.28473749999999998</c:v>
                </c:pt>
                <c:pt idx="6">
                  <c:v>0.28541249999999996</c:v>
                </c:pt>
                <c:pt idx="7">
                  <c:v>0.28722499999999995</c:v>
                </c:pt>
                <c:pt idx="8">
                  <c:v>0.28978333333333345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4-4B8F-839C-1F21A21D5300}"/>
            </c:ext>
          </c:extLst>
        </c:ser>
        <c:ser>
          <c:idx val="1"/>
          <c:order val="1"/>
          <c:tx>
            <c:strRef>
              <c:f>'Tip Tab'!$A$17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'Tip Tab'!$B$19:$N$19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D4-4B8F-839C-1F21A21D5300}"/>
            </c:ext>
          </c:extLst>
        </c:ser>
        <c:ser>
          <c:idx val="3"/>
          <c:order val="2"/>
          <c:tx>
            <c:strRef>
              <c:f>'Tip Tab'!$A$25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'Tip Tab'!$B$25:$N$25</c:f>
              <c:numCache>
                <c:formatCode>General</c:formatCode>
                <c:ptCount val="13"/>
                <c:pt idx="0">
                  <c:v>0.63500000000000001</c:v>
                </c:pt>
                <c:pt idx="1">
                  <c:v>0.63500000000000001</c:v>
                </c:pt>
                <c:pt idx="2">
                  <c:v>0.63500000000000001</c:v>
                </c:pt>
                <c:pt idx="3">
                  <c:v>0.63500000000000001</c:v>
                </c:pt>
                <c:pt idx="4">
                  <c:v>0.63500000000000001</c:v>
                </c:pt>
                <c:pt idx="5">
                  <c:v>0.63500000000000001</c:v>
                </c:pt>
                <c:pt idx="6">
                  <c:v>0.63500000000000001</c:v>
                </c:pt>
                <c:pt idx="7">
                  <c:v>0.63500000000000001</c:v>
                </c:pt>
                <c:pt idx="8">
                  <c:v>0.63500000000000001</c:v>
                </c:pt>
                <c:pt idx="9">
                  <c:v>0.63500000000000001</c:v>
                </c:pt>
                <c:pt idx="10">
                  <c:v>0.63500000000000001</c:v>
                </c:pt>
                <c:pt idx="11">
                  <c:v>0.63500000000000001</c:v>
                </c:pt>
                <c:pt idx="12">
                  <c:v>0.63500000000000001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D4-4B8F-839C-1F21A21D5300}"/>
            </c:ext>
          </c:extLst>
        </c:ser>
        <c:ser>
          <c:idx val="4"/>
          <c:order val="3"/>
          <c:tx>
            <c:strRef>
              <c:f>'Tip Tab'!$A$26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'Tip Tab'!$B$26:$N$26</c:f>
              <c:numCache>
                <c:formatCode>General</c:formatCode>
                <c:ptCount val="13"/>
                <c:pt idx="0">
                  <c:v>-6.5000000000000002E-2</c:v>
                </c:pt>
                <c:pt idx="1">
                  <c:v>-6.5000000000000002E-2</c:v>
                </c:pt>
                <c:pt idx="2">
                  <c:v>-6.5000000000000002E-2</c:v>
                </c:pt>
                <c:pt idx="3">
                  <c:v>-6.5000000000000002E-2</c:v>
                </c:pt>
                <c:pt idx="4">
                  <c:v>-6.5000000000000002E-2</c:v>
                </c:pt>
                <c:pt idx="5">
                  <c:v>-6.5000000000000002E-2</c:v>
                </c:pt>
                <c:pt idx="6">
                  <c:v>-6.5000000000000002E-2</c:v>
                </c:pt>
                <c:pt idx="7">
                  <c:v>-6.5000000000000002E-2</c:v>
                </c:pt>
                <c:pt idx="8">
                  <c:v>-6.5000000000000002E-2</c:v>
                </c:pt>
                <c:pt idx="9">
                  <c:v>-6.5000000000000002E-2</c:v>
                </c:pt>
                <c:pt idx="10">
                  <c:v>-6.5000000000000002E-2</c:v>
                </c:pt>
                <c:pt idx="11">
                  <c:v>-6.5000000000000002E-2</c:v>
                </c:pt>
                <c:pt idx="12">
                  <c:v>-6.5000000000000002E-2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D4-4B8F-839C-1F21A21D5300}"/>
            </c:ext>
          </c:extLst>
        </c:ser>
        <c:ser>
          <c:idx val="2"/>
          <c:order val="4"/>
          <c:tx>
            <c:strRef>
              <c:f>'Tip Tab'!$A$24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'Tip Tab'!$B$24:$N$24</c:f>
              <c:numCache>
                <c:formatCode>General</c:formatCode>
                <c:ptCount val="13"/>
                <c:pt idx="0">
                  <c:v>0.28499999999999998</c:v>
                </c:pt>
                <c:pt idx="1">
                  <c:v>0.28499999999999998</c:v>
                </c:pt>
                <c:pt idx="2">
                  <c:v>0.28499999999999998</c:v>
                </c:pt>
                <c:pt idx="3">
                  <c:v>0.28499999999999998</c:v>
                </c:pt>
                <c:pt idx="4">
                  <c:v>0.28499999999999998</c:v>
                </c:pt>
                <c:pt idx="5">
                  <c:v>0.28499999999999998</c:v>
                </c:pt>
                <c:pt idx="6">
                  <c:v>0.28499999999999998</c:v>
                </c:pt>
                <c:pt idx="7">
                  <c:v>0.28499999999999998</c:v>
                </c:pt>
                <c:pt idx="8">
                  <c:v>0.28499999999999998</c:v>
                </c:pt>
                <c:pt idx="9">
                  <c:v>0.28499999999999998</c:v>
                </c:pt>
                <c:pt idx="10">
                  <c:v>0.28499999999999998</c:v>
                </c:pt>
                <c:pt idx="11">
                  <c:v>0.28499999999999998</c:v>
                </c:pt>
                <c:pt idx="12">
                  <c:v>0.28499999999999998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D4-4B8F-839C-1F21A21D5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85968"/>
        <c:axId val="1"/>
      </c:lineChart>
      <c:catAx>
        <c:axId val="187978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85968"/>
        <c:crosses val="autoZero"/>
        <c:crossBetween val="between"/>
        <c:majorUnit val="0.1500000000000000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'Tip Tab'!$A$7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'Tip Tab'!$B$8:$N$8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'Tip Tab'!$B$10:$N$10</c:f>
              <c:numCache>
                <c:formatCode>0.000</c:formatCode>
                <c:ptCount val="13"/>
                <c:pt idx="0">
                  <c:v>1.3626952725378852E-3</c:v>
                </c:pt>
                <c:pt idx="1">
                  <c:v>1.0704783571111949E-3</c:v>
                </c:pt>
                <c:pt idx="2">
                  <c:v>1.4757950448801356E-3</c:v>
                </c:pt>
                <c:pt idx="3">
                  <c:v>2.066077814660392E-3</c:v>
                </c:pt>
                <c:pt idx="4">
                  <c:v>1.2733614079915886E-3</c:v>
                </c:pt>
                <c:pt idx="5">
                  <c:v>1.2243232380806772E-3</c:v>
                </c:pt>
                <c:pt idx="6">
                  <c:v>1.1144554138974019E-3</c:v>
                </c:pt>
                <c:pt idx="7">
                  <c:v>2.2438805672316915E-3</c:v>
                </c:pt>
                <c:pt idx="8">
                  <c:v>2.6267299337631822E-3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E-410D-A57D-0AE5FC391FCF}"/>
            </c:ext>
          </c:extLst>
        </c:ser>
        <c:ser>
          <c:idx val="1"/>
          <c:order val="1"/>
          <c:tx>
            <c:strRef>
              <c:f>'Tip Tab'!$A$17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'Tip Tab'!$B$8:$N$8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'Tip Tab'!$B$20:$N$20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E-410D-A57D-0AE5FC391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74736"/>
        <c:axId val="1"/>
      </c:lineChart>
      <c:catAx>
        <c:axId val="187977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74736"/>
        <c:crosses val="autoZero"/>
        <c:crossBetween val="between"/>
        <c:majorUnit val="2.0000000000000005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'Tip Tab'!$A$7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'Tip Tab'!$B$8:$N$8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'Tip Tab'!$B$13:$N$13</c:f>
              <c:numCache>
                <c:formatCode>0.00</c:formatCode>
                <c:ptCount val="13"/>
                <c:pt idx="0">
                  <c:v>84.26213360031953</c:v>
                </c:pt>
                <c:pt idx="1">
                  <c:v>107.62711757285197</c:v>
                </c:pt>
                <c:pt idx="2">
                  <c:v>78.368304566945554</c:v>
                </c:pt>
                <c:pt idx="3">
                  <c:v>56.42804031627707</c:v>
                </c:pt>
                <c:pt idx="4">
                  <c:v>91.402871296738496</c:v>
                </c:pt>
                <c:pt idx="5">
                  <c:v>95.219271382468548</c:v>
                </c:pt>
                <c:pt idx="6">
                  <c:v>104.56153311611486</c:v>
                </c:pt>
                <c:pt idx="7">
                  <c:v>51.662731828467322</c:v>
                </c:pt>
                <c:pt idx="8">
                  <c:v>43.808166474641752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58-4EEC-9B46-90357A092D5C}"/>
            </c:ext>
          </c:extLst>
        </c:ser>
        <c:ser>
          <c:idx val="1"/>
          <c:order val="1"/>
          <c:tx>
            <c:strRef>
              <c:f>'Tip Tab'!$A$17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'Tip Tab'!$B$8:$N$8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'Tip Tab'!$B$23:$N$23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58-4EEC-9B46-90357A092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70576"/>
        <c:axId val="1"/>
      </c:lineChart>
      <c:catAx>
        <c:axId val="187977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70576"/>
        <c:crosses val="autoZero"/>
        <c:crossBetween val="between"/>
        <c:majorUnit val="2.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'Tail Hole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X'!$B$9:$N$9</c:f>
              <c:numCache>
                <c:formatCode>0.000</c:formatCode>
                <c:ptCount val="13"/>
                <c:pt idx="0">
                  <c:v>28.207214285714283</c:v>
                </c:pt>
                <c:pt idx="1">
                  <c:v>28.208310714285712</c:v>
                </c:pt>
                <c:pt idx="2">
                  <c:v>28.211774999999992</c:v>
                </c:pt>
                <c:pt idx="3">
                  <c:v>28.207753571428576</c:v>
                </c:pt>
                <c:pt idx="4">
                  <c:v>28.211475000000004</c:v>
                </c:pt>
                <c:pt idx="5">
                  <c:v>28.211642857142852</c:v>
                </c:pt>
                <c:pt idx="6">
                  <c:v>28.209589285714291</c:v>
                </c:pt>
                <c:pt idx="7">
                  <c:v>28.20630357142857</c:v>
                </c:pt>
                <c:pt idx="8">
                  <c:v>28.209875000000004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8-435A-9806-F46C1C48177E}"/>
            </c:ext>
          </c:extLst>
        </c:ser>
        <c:ser>
          <c:idx val="3"/>
          <c:order val="1"/>
          <c:tx>
            <c:strRef>
              <c:f>'Tail Hole X'!$A$25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'Tail Hole X'!$B$25:$N$25</c:f>
              <c:numCache>
                <c:formatCode>0.000</c:formatCode>
                <c:ptCount val="13"/>
                <c:pt idx="0">
                  <c:v>28.282999999999998</c:v>
                </c:pt>
                <c:pt idx="1">
                  <c:v>28.282999999999998</c:v>
                </c:pt>
                <c:pt idx="2">
                  <c:v>28.282999999999998</c:v>
                </c:pt>
                <c:pt idx="3">
                  <c:v>28.282999999999998</c:v>
                </c:pt>
                <c:pt idx="4">
                  <c:v>28.282999999999998</c:v>
                </c:pt>
                <c:pt idx="5">
                  <c:v>28.282999999999998</c:v>
                </c:pt>
                <c:pt idx="6">
                  <c:v>28.282999999999998</c:v>
                </c:pt>
                <c:pt idx="7">
                  <c:v>28.282999999999998</c:v>
                </c:pt>
                <c:pt idx="8">
                  <c:v>28.282999999999998</c:v>
                </c:pt>
                <c:pt idx="9">
                  <c:v>28.282999999999998</c:v>
                </c:pt>
                <c:pt idx="10">
                  <c:v>28.282999999999998</c:v>
                </c:pt>
                <c:pt idx="11">
                  <c:v>28.282999999999998</c:v>
                </c:pt>
                <c:pt idx="12">
                  <c:v>28.282999999999998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18-435A-9806-F46C1C48177E}"/>
            </c:ext>
          </c:extLst>
        </c:ser>
        <c:ser>
          <c:idx val="4"/>
          <c:order val="2"/>
          <c:tx>
            <c:strRef>
              <c:f>'Tail Hole X'!$A$26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'Tail Hole X'!$B$26:$N$26</c:f>
              <c:numCache>
                <c:formatCode>0.000</c:formatCode>
                <c:ptCount val="13"/>
                <c:pt idx="0">
                  <c:v>28.132999999999999</c:v>
                </c:pt>
                <c:pt idx="1">
                  <c:v>28.132999999999999</c:v>
                </c:pt>
                <c:pt idx="2">
                  <c:v>28.132999999999999</c:v>
                </c:pt>
                <c:pt idx="3">
                  <c:v>28.132999999999999</c:v>
                </c:pt>
                <c:pt idx="4">
                  <c:v>28.132999999999999</c:v>
                </c:pt>
                <c:pt idx="5">
                  <c:v>28.132999999999999</c:v>
                </c:pt>
                <c:pt idx="6">
                  <c:v>28.132999999999999</c:v>
                </c:pt>
                <c:pt idx="7">
                  <c:v>28.132999999999999</c:v>
                </c:pt>
                <c:pt idx="8">
                  <c:v>28.132999999999999</c:v>
                </c:pt>
                <c:pt idx="9">
                  <c:v>28.132999999999999</c:v>
                </c:pt>
                <c:pt idx="10">
                  <c:v>28.132999999999999</c:v>
                </c:pt>
                <c:pt idx="11">
                  <c:v>28.132999999999999</c:v>
                </c:pt>
                <c:pt idx="12">
                  <c:v>28.132999999999999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18-435A-9806-F46C1C48177E}"/>
            </c:ext>
          </c:extLst>
        </c:ser>
        <c:ser>
          <c:idx val="2"/>
          <c:order val="3"/>
          <c:tx>
            <c:strRef>
              <c:f>'Tail Hole X'!$A$24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'Tail Hole X'!$B$24:$N$24</c:f>
              <c:numCache>
                <c:formatCode>0.000</c:formatCode>
                <c:ptCount val="13"/>
                <c:pt idx="0">
                  <c:v>28.207999999999998</c:v>
                </c:pt>
                <c:pt idx="1">
                  <c:v>28.207999999999998</c:v>
                </c:pt>
                <c:pt idx="2">
                  <c:v>28.207999999999998</c:v>
                </c:pt>
                <c:pt idx="3">
                  <c:v>28.207999999999998</c:v>
                </c:pt>
                <c:pt idx="4">
                  <c:v>28.207999999999998</c:v>
                </c:pt>
                <c:pt idx="5">
                  <c:v>28.207999999999998</c:v>
                </c:pt>
                <c:pt idx="6">
                  <c:v>28.207999999999998</c:v>
                </c:pt>
                <c:pt idx="7">
                  <c:v>28.207999999999998</c:v>
                </c:pt>
                <c:pt idx="8">
                  <c:v>28.207999999999998</c:v>
                </c:pt>
                <c:pt idx="9">
                  <c:v>28.207999999999998</c:v>
                </c:pt>
                <c:pt idx="10">
                  <c:v>28.207999999999998</c:v>
                </c:pt>
                <c:pt idx="11">
                  <c:v>28.207999999999998</c:v>
                </c:pt>
                <c:pt idx="12">
                  <c:v>28.207999999999998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18-435A-9806-F46C1C481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72656"/>
        <c:axId val="1"/>
      </c:lineChart>
      <c:catAx>
        <c:axId val="187977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8.11000000000000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72656"/>
        <c:crosses val="autoZero"/>
        <c:crossBetween val="between"/>
        <c:majorUnit val="5.000000000000001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9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'Tail Hole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X'!$B$10:$N$10</c:f>
              <c:numCache>
                <c:formatCode>0.000</c:formatCode>
                <c:ptCount val="13"/>
                <c:pt idx="0">
                  <c:v>3.891178464330397E-3</c:v>
                </c:pt>
                <c:pt idx="1">
                  <c:v>4.8782464431175792E-3</c:v>
                </c:pt>
                <c:pt idx="2">
                  <c:v>2.381351157081435E-3</c:v>
                </c:pt>
                <c:pt idx="3">
                  <c:v>3.1365801313907038E-3</c:v>
                </c:pt>
                <c:pt idx="4">
                  <c:v>2.4290868578467672E-3</c:v>
                </c:pt>
                <c:pt idx="5">
                  <c:v>3.6314907225165898E-3</c:v>
                </c:pt>
                <c:pt idx="6">
                  <c:v>3.0060850984373151E-3</c:v>
                </c:pt>
                <c:pt idx="7">
                  <c:v>4.2915491585086103E-3</c:v>
                </c:pt>
                <c:pt idx="8">
                  <c:v>3.5261588586302825E-3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7-4568-A6FF-327EFB1E9988}"/>
            </c:ext>
          </c:extLst>
        </c:ser>
        <c:ser>
          <c:idx val="1"/>
          <c:order val="1"/>
          <c:tx>
            <c:strRef>
              <c:f>'Tail Hole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'Tail Hole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77-4568-A6FF-327EFB1E9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93040"/>
        <c:axId val="1"/>
      </c:lineChart>
      <c:catAx>
        <c:axId val="187979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.0000000000000004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93040"/>
        <c:crosses val="autoZero"/>
        <c:crossBetween val="between"/>
        <c:majorUnit val="4.000000000000001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9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'Tail Hole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X'!$B$13:$N$13</c:f>
              <c:numCache>
                <c:formatCode>0.00</c:formatCode>
                <c:ptCount val="13"/>
                <c:pt idx="0">
                  <c:v>6.3574815354431671</c:v>
                </c:pt>
                <c:pt idx="1">
                  <c:v>5.1035610565664031</c:v>
                </c:pt>
                <c:pt idx="2">
                  <c:v>9.9698301932782023</c:v>
                </c:pt>
                <c:pt idx="3">
                  <c:v>7.9442756438716522</c:v>
                </c:pt>
                <c:pt idx="4">
                  <c:v>9.8150737548342875</c:v>
                </c:pt>
                <c:pt idx="5">
                  <c:v>6.5498485617035813</c:v>
                </c:pt>
                <c:pt idx="6">
                  <c:v>8.1402346553516711</c:v>
                </c:pt>
                <c:pt idx="7">
                  <c:v>5.6936371708754194</c:v>
                </c:pt>
                <c:pt idx="8">
                  <c:v>6.9126210636653793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B-4417-94F5-3C46A473AEF5}"/>
            </c:ext>
          </c:extLst>
        </c:ser>
        <c:ser>
          <c:idx val="1"/>
          <c:order val="1"/>
          <c:tx>
            <c:strRef>
              <c:f>'Tail Hole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'Tail Hole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9B-4417-94F5-3C46A473A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81808"/>
        <c:axId val="1"/>
      </c:lineChart>
      <c:catAx>
        <c:axId val="1879781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81808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9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'Tail Hole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'Tail Hole X'!$B$18:$N$18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1-4771-933C-C63A25988B65}"/>
            </c:ext>
          </c:extLst>
        </c:ser>
        <c:ser>
          <c:idx val="3"/>
          <c:order val="1"/>
          <c:tx>
            <c:strRef>
              <c:f>'Tail Hole X'!$O$25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'Tail Hole X'!$B$18:$N$18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X'!$P$25:$AB$25</c:f>
              <c:numCache>
                <c:formatCode>0.000</c:formatCode>
                <c:ptCount val="13"/>
                <c:pt idx="0">
                  <c:v>28.282999999999998</c:v>
                </c:pt>
                <c:pt idx="1">
                  <c:v>28.282999999999998</c:v>
                </c:pt>
                <c:pt idx="2">
                  <c:v>28.282999999999998</c:v>
                </c:pt>
                <c:pt idx="3">
                  <c:v>28.282999999999998</c:v>
                </c:pt>
                <c:pt idx="4">
                  <c:v>28.282999999999998</c:v>
                </c:pt>
                <c:pt idx="5">
                  <c:v>28.282999999999998</c:v>
                </c:pt>
                <c:pt idx="6">
                  <c:v>28.282999999999998</c:v>
                </c:pt>
                <c:pt idx="7">
                  <c:v>28.282999999999998</c:v>
                </c:pt>
                <c:pt idx="8">
                  <c:v>28.282999999999998</c:v>
                </c:pt>
                <c:pt idx="9">
                  <c:v>28.282999999999998</c:v>
                </c:pt>
                <c:pt idx="10">
                  <c:v>28.282999999999998</c:v>
                </c:pt>
                <c:pt idx="11">
                  <c:v>28.282999999999998</c:v>
                </c:pt>
                <c:pt idx="12">
                  <c:v>28.282999999999998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1-4771-933C-C63A25988B65}"/>
            </c:ext>
          </c:extLst>
        </c:ser>
        <c:ser>
          <c:idx val="4"/>
          <c:order val="2"/>
          <c:tx>
            <c:strRef>
              <c:f>'Tail Hole X'!$O$26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'Tail Hole X'!$B$18:$N$18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X'!$P$26:$AB$26</c:f>
              <c:numCache>
                <c:formatCode>0.000</c:formatCode>
                <c:ptCount val="13"/>
                <c:pt idx="0">
                  <c:v>28.132999999999999</c:v>
                </c:pt>
                <c:pt idx="1">
                  <c:v>28.132999999999999</c:v>
                </c:pt>
                <c:pt idx="2">
                  <c:v>28.132999999999999</c:v>
                </c:pt>
                <c:pt idx="3">
                  <c:v>28.132999999999999</c:v>
                </c:pt>
                <c:pt idx="4">
                  <c:v>28.132999999999999</c:v>
                </c:pt>
                <c:pt idx="5">
                  <c:v>28.132999999999999</c:v>
                </c:pt>
                <c:pt idx="6">
                  <c:v>28.132999999999999</c:v>
                </c:pt>
                <c:pt idx="7">
                  <c:v>28.132999999999999</c:v>
                </c:pt>
                <c:pt idx="8">
                  <c:v>28.132999999999999</c:v>
                </c:pt>
                <c:pt idx="9">
                  <c:v>28.132999999999999</c:v>
                </c:pt>
                <c:pt idx="10">
                  <c:v>28.132999999999999</c:v>
                </c:pt>
                <c:pt idx="11">
                  <c:v>28.132999999999999</c:v>
                </c:pt>
                <c:pt idx="12">
                  <c:v>28.132999999999999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1-4771-933C-C63A25988B65}"/>
            </c:ext>
          </c:extLst>
        </c:ser>
        <c:ser>
          <c:idx val="2"/>
          <c:order val="3"/>
          <c:tx>
            <c:strRef>
              <c:f>'Tail Hole X'!$O$24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'Tail Hole X'!$B$18:$N$18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X'!$P$24:$AB$24</c:f>
              <c:numCache>
                <c:formatCode>0.000</c:formatCode>
                <c:ptCount val="13"/>
                <c:pt idx="0">
                  <c:v>28.207999999999998</c:v>
                </c:pt>
                <c:pt idx="1">
                  <c:v>28.207999999999998</c:v>
                </c:pt>
                <c:pt idx="2">
                  <c:v>28.207999999999998</c:v>
                </c:pt>
                <c:pt idx="3">
                  <c:v>28.207999999999998</c:v>
                </c:pt>
                <c:pt idx="4">
                  <c:v>28.207999999999998</c:v>
                </c:pt>
                <c:pt idx="5">
                  <c:v>28.207999999999998</c:v>
                </c:pt>
                <c:pt idx="6">
                  <c:v>28.207999999999998</c:v>
                </c:pt>
                <c:pt idx="7">
                  <c:v>28.207999999999998</c:v>
                </c:pt>
                <c:pt idx="8">
                  <c:v>28.207999999999998</c:v>
                </c:pt>
                <c:pt idx="9">
                  <c:v>28.207999999999998</c:v>
                </c:pt>
                <c:pt idx="10">
                  <c:v>28.207999999999998</c:v>
                </c:pt>
                <c:pt idx="11">
                  <c:v>28.207999999999998</c:v>
                </c:pt>
                <c:pt idx="12">
                  <c:v>28.207999999999998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61-4771-933C-C63A25988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76400"/>
        <c:axId val="1"/>
      </c:lineChart>
      <c:catAx>
        <c:axId val="187977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28.11000000000000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76400"/>
        <c:crosses val="autoZero"/>
        <c:crossBetween val="between"/>
        <c:majorUnit val="5.000000000000001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9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'Tail Hole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Y'!$B$9:$N$9</c:f>
              <c:numCache>
                <c:formatCode>0.000</c:formatCode>
                <c:ptCount val="13"/>
                <c:pt idx="0">
                  <c:v>7.0839357142857136</c:v>
                </c:pt>
                <c:pt idx="1">
                  <c:v>7.0723535714285708</c:v>
                </c:pt>
                <c:pt idx="2">
                  <c:v>7.0672142857142877</c:v>
                </c:pt>
                <c:pt idx="3">
                  <c:v>7.0771178571428575</c:v>
                </c:pt>
                <c:pt idx="4">
                  <c:v>7.0737857142857168</c:v>
                </c:pt>
                <c:pt idx="5">
                  <c:v>7.0673428571428598</c:v>
                </c:pt>
                <c:pt idx="6">
                  <c:v>7.0777071428571423</c:v>
                </c:pt>
                <c:pt idx="7">
                  <c:v>7.0787464285714288</c:v>
                </c:pt>
                <c:pt idx="8">
                  <c:v>7.0737071428571436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2-4D69-8C2B-A8BD2DE65A37}"/>
            </c:ext>
          </c:extLst>
        </c:ser>
        <c:ser>
          <c:idx val="3"/>
          <c:order val="1"/>
          <c:tx>
            <c:strRef>
              <c:f>'Tail Hole 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'Tail Hole Y'!$B$25:$N$25</c:f>
              <c:numCache>
                <c:formatCode>0.000</c:formatCode>
                <c:ptCount val="13"/>
                <c:pt idx="0">
                  <c:v>7.3570000000000002</c:v>
                </c:pt>
                <c:pt idx="1">
                  <c:v>7.3570000000000002</c:v>
                </c:pt>
                <c:pt idx="2">
                  <c:v>7.3570000000000002</c:v>
                </c:pt>
                <c:pt idx="3">
                  <c:v>7.3570000000000002</c:v>
                </c:pt>
                <c:pt idx="4">
                  <c:v>7.3570000000000002</c:v>
                </c:pt>
                <c:pt idx="5">
                  <c:v>7.3570000000000002</c:v>
                </c:pt>
                <c:pt idx="6">
                  <c:v>7.3570000000000002</c:v>
                </c:pt>
                <c:pt idx="7">
                  <c:v>7.3570000000000002</c:v>
                </c:pt>
                <c:pt idx="8">
                  <c:v>7.3570000000000002</c:v>
                </c:pt>
                <c:pt idx="9">
                  <c:v>7.3570000000000002</c:v>
                </c:pt>
                <c:pt idx="10">
                  <c:v>7.3570000000000002</c:v>
                </c:pt>
                <c:pt idx="11">
                  <c:v>7.3570000000000002</c:v>
                </c:pt>
                <c:pt idx="12">
                  <c:v>7.3570000000000002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2-4D69-8C2B-A8BD2DE65A37}"/>
            </c:ext>
          </c:extLst>
        </c:ser>
        <c:ser>
          <c:idx val="4"/>
          <c:order val="2"/>
          <c:tx>
            <c:strRef>
              <c:f>'Tail Hole 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'Tail Hole Y'!$B$26:$N$26</c:f>
              <c:numCache>
                <c:formatCode>0.000</c:formatCode>
                <c:ptCount val="13"/>
                <c:pt idx="0">
                  <c:v>6.8570000000000002</c:v>
                </c:pt>
                <c:pt idx="1">
                  <c:v>6.8570000000000002</c:v>
                </c:pt>
                <c:pt idx="2">
                  <c:v>6.8570000000000002</c:v>
                </c:pt>
                <c:pt idx="3">
                  <c:v>6.8570000000000002</c:v>
                </c:pt>
                <c:pt idx="4">
                  <c:v>6.8570000000000002</c:v>
                </c:pt>
                <c:pt idx="5">
                  <c:v>6.8570000000000002</c:v>
                </c:pt>
                <c:pt idx="6">
                  <c:v>6.8570000000000002</c:v>
                </c:pt>
                <c:pt idx="7">
                  <c:v>6.8570000000000002</c:v>
                </c:pt>
                <c:pt idx="8">
                  <c:v>6.8570000000000002</c:v>
                </c:pt>
                <c:pt idx="9">
                  <c:v>6.8570000000000002</c:v>
                </c:pt>
                <c:pt idx="10">
                  <c:v>6.8570000000000002</c:v>
                </c:pt>
                <c:pt idx="11">
                  <c:v>6.8570000000000002</c:v>
                </c:pt>
                <c:pt idx="12">
                  <c:v>6.8570000000000002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42-4D69-8C2B-A8BD2DE65A37}"/>
            </c:ext>
          </c:extLst>
        </c:ser>
        <c:ser>
          <c:idx val="2"/>
          <c:order val="3"/>
          <c:tx>
            <c:strRef>
              <c:f>'Tail Hole 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'Tail Hole Y'!$B$24:$N$24</c:f>
              <c:numCache>
                <c:formatCode>0.000</c:formatCode>
                <c:ptCount val="13"/>
                <c:pt idx="0">
                  <c:v>7.1070000000000002</c:v>
                </c:pt>
                <c:pt idx="1">
                  <c:v>7.1070000000000002</c:v>
                </c:pt>
                <c:pt idx="2">
                  <c:v>7.1070000000000002</c:v>
                </c:pt>
                <c:pt idx="3">
                  <c:v>7.1070000000000002</c:v>
                </c:pt>
                <c:pt idx="4">
                  <c:v>7.1070000000000002</c:v>
                </c:pt>
                <c:pt idx="5">
                  <c:v>7.1070000000000002</c:v>
                </c:pt>
                <c:pt idx="6">
                  <c:v>7.1070000000000002</c:v>
                </c:pt>
                <c:pt idx="7">
                  <c:v>7.1070000000000002</c:v>
                </c:pt>
                <c:pt idx="8">
                  <c:v>7.1070000000000002</c:v>
                </c:pt>
                <c:pt idx="9">
                  <c:v>7.1070000000000002</c:v>
                </c:pt>
                <c:pt idx="10">
                  <c:v>7.1070000000000002</c:v>
                </c:pt>
                <c:pt idx="11">
                  <c:v>7.1070000000000002</c:v>
                </c:pt>
                <c:pt idx="12">
                  <c:v>7.1070000000000002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42-4D69-8C2B-A8BD2DE65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71824"/>
        <c:axId val="1"/>
      </c:lineChart>
      <c:catAx>
        <c:axId val="187977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3949999999999996"/>
          <c:min val="6.764999999999999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71824"/>
        <c:crosses val="autoZero"/>
        <c:crossBetween val="between"/>
        <c:majorUnit val="9.0000000000000024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9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'Tail Hole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Y'!$B$10:$N$10</c:f>
              <c:numCache>
                <c:formatCode>0.000</c:formatCode>
                <c:ptCount val="13"/>
                <c:pt idx="0">
                  <c:v>1.4830379588201992E-2</c:v>
                </c:pt>
                <c:pt idx="1">
                  <c:v>1.6337901450600191E-2</c:v>
                </c:pt>
                <c:pt idx="2">
                  <c:v>9.2635771942517122E-3</c:v>
                </c:pt>
                <c:pt idx="3">
                  <c:v>1.2125670766369561E-2</c:v>
                </c:pt>
                <c:pt idx="4">
                  <c:v>1.2396436593297325E-2</c:v>
                </c:pt>
                <c:pt idx="5">
                  <c:v>1.3033956466246992E-2</c:v>
                </c:pt>
                <c:pt idx="6">
                  <c:v>1.4358709540990793E-2</c:v>
                </c:pt>
                <c:pt idx="7">
                  <c:v>1.6556088331685027E-2</c:v>
                </c:pt>
                <c:pt idx="8">
                  <c:v>1.4916134157383337E-2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CC-4B93-8426-88D6ED2F5AE4}"/>
            </c:ext>
          </c:extLst>
        </c:ser>
        <c:ser>
          <c:idx val="1"/>
          <c:order val="1"/>
          <c:tx>
            <c:strRef>
              <c:f>'Tail Hole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'Tail Hole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CC-4B93-8426-88D6ED2F5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72240"/>
        <c:axId val="1"/>
      </c:lineChart>
      <c:catAx>
        <c:axId val="187977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08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72240"/>
        <c:crosses val="autoZero"/>
        <c:crossBetween val="between"/>
        <c:majorUnit val="8.0000000000000019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9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'Tail Hole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Y'!$B$13:$N$13</c:f>
              <c:numCache>
                <c:formatCode>0.00</c:formatCode>
                <c:ptCount val="13"/>
                <c:pt idx="0">
                  <c:v>5.1006946683560157</c:v>
                </c:pt>
                <c:pt idx="1">
                  <c:v>4.3937420008667294</c:v>
                </c:pt>
                <c:pt idx="2">
                  <c:v>7.5641868256800713</c:v>
                </c:pt>
                <c:pt idx="3">
                  <c:v>6.0510152767067851</c:v>
                </c:pt>
                <c:pt idx="4">
                  <c:v>5.8292481244954768</c:v>
                </c:pt>
                <c:pt idx="5">
                  <c:v>5.3793555238469581</c:v>
                </c:pt>
                <c:pt idx="6">
                  <c:v>5.1236531673702821</c:v>
                </c:pt>
                <c:pt idx="7">
                  <c:v>4.4645495185609034</c:v>
                </c:pt>
                <c:pt idx="8">
                  <c:v>4.8427905999999687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1-4643-86FE-329D53271AAF}"/>
            </c:ext>
          </c:extLst>
        </c:ser>
        <c:ser>
          <c:idx val="1"/>
          <c:order val="1"/>
          <c:tx>
            <c:strRef>
              <c:f>'Tail Hole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'Tail Hole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1-4643-86FE-329D53271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88048"/>
        <c:axId val="1"/>
      </c:lineChart>
      <c:catAx>
        <c:axId val="187978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88048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9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'Tail Hole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'Tail Hole Y'!$B$18:$N$18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4-49E1-B871-108AFEE3249A}"/>
            </c:ext>
          </c:extLst>
        </c:ser>
        <c:ser>
          <c:idx val="3"/>
          <c:order val="1"/>
          <c:tx>
            <c:strRef>
              <c:f>'Tail Hole Y'!$O$25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'Tail Hole Y'!$B$18:$N$18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Y'!$P$25:$AB$25</c:f>
              <c:numCache>
                <c:formatCode>0.000</c:formatCode>
                <c:ptCount val="13"/>
                <c:pt idx="0">
                  <c:v>7.37</c:v>
                </c:pt>
                <c:pt idx="1">
                  <c:v>7.37</c:v>
                </c:pt>
                <c:pt idx="2">
                  <c:v>7.37</c:v>
                </c:pt>
                <c:pt idx="3">
                  <c:v>7.37</c:v>
                </c:pt>
                <c:pt idx="4">
                  <c:v>7.37</c:v>
                </c:pt>
                <c:pt idx="5">
                  <c:v>7.37</c:v>
                </c:pt>
                <c:pt idx="6">
                  <c:v>7.37</c:v>
                </c:pt>
                <c:pt idx="7">
                  <c:v>7.37</c:v>
                </c:pt>
                <c:pt idx="8">
                  <c:v>7.37</c:v>
                </c:pt>
                <c:pt idx="9">
                  <c:v>7.37</c:v>
                </c:pt>
                <c:pt idx="10">
                  <c:v>7.37</c:v>
                </c:pt>
                <c:pt idx="11">
                  <c:v>7.37</c:v>
                </c:pt>
                <c:pt idx="12">
                  <c:v>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A4-49E1-B871-108AFEE3249A}"/>
            </c:ext>
          </c:extLst>
        </c:ser>
        <c:ser>
          <c:idx val="4"/>
          <c:order val="2"/>
          <c:tx>
            <c:strRef>
              <c:f>'Tail Hole Y'!$O$26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'Tail Hole Y'!$B$18:$N$18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Y'!$P$26:$AB$26</c:f>
              <c:numCache>
                <c:formatCode>0.000</c:formatCode>
                <c:ptCount val="13"/>
                <c:pt idx="0">
                  <c:v>6.87</c:v>
                </c:pt>
                <c:pt idx="1">
                  <c:v>6.87</c:v>
                </c:pt>
                <c:pt idx="2">
                  <c:v>6.87</c:v>
                </c:pt>
                <c:pt idx="3">
                  <c:v>6.87</c:v>
                </c:pt>
                <c:pt idx="4">
                  <c:v>6.87</c:v>
                </c:pt>
                <c:pt idx="5">
                  <c:v>6.87</c:v>
                </c:pt>
                <c:pt idx="6">
                  <c:v>6.87</c:v>
                </c:pt>
                <c:pt idx="7">
                  <c:v>6.87</c:v>
                </c:pt>
                <c:pt idx="8">
                  <c:v>6.87</c:v>
                </c:pt>
                <c:pt idx="9">
                  <c:v>6.87</c:v>
                </c:pt>
                <c:pt idx="10">
                  <c:v>6.87</c:v>
                </c:pt>
                <c:pt idx="11">
                  <c:v>6.87</c:v>
                </c:pt>
                <c:pt idx="12">
                  <c:v>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A4-49E1-B871-108AFEE3249A}"/>
            </c:ext>
          </c:extLst>
        </c:ser>
        <c:ser>
          <c:idx val="2"/>
          <c:order val="3"/>
          <c:tx>
            <c:strRef>
              <c:f>'Tail Hole Y'!$O$24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'Tail Hole Y'!$B$18:$N$18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Y'!$P$24:$AB$24</c:f>
              <c:numCache>
                <c:formatCode>0.000</c:formatCode>
                <c:ptCount val="13"/>
                <c:pt idx="0">
                  <c:v>7.12</c:v>
                </c:pt>
                <c:pt idx="1">
                  <c:v>7.12</c:v>
                </c:pt>
                <c:pt idx="2">
                  <c:v>7.12</c:v>
                </c:pt>
                <c:pt idx="3">
                  <c:v>7.12</c:v>
                </c:pt>
                <c:pt idx="4">
                  <c:v>7.12</c:v>
                </c:pt>
                <c:pt idx="5">
                  <c:v>7.12</c:v>
                </c:pt>
                <c:pt idx="6">
                  <c:v>7.12</c:v>
                </c:pt>
                <c:pt idx="7">
                  <c:v>7.12</c:v>
                </c:pt>
                <c:pt idx="8">
                  <c:v>7.12</c:v>
                </c:pt>
                <c:pt idx="9">
                  <c:v>7.12</c:v>
                </c:pt>
                <c:pt idx="10">
                  <c:v>7.12</c:v>
                </c:pt>
                <c:pt idx="11">
                  <c:v>7.12</c:v>
                </c:pt>
                <c:pt idx="12">
                  <c:v>7.12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A4-49E1-B871-108AFEE32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77232"/>
        <c:axId val="1"/>
      </c:lineChart>
      <c:catAx>
        <c:axId val="1879777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6.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77232"/>
        <c:crosses val="autoZero"/>
        <c:crossBetween val="between"/>
        <c:majorUnit val="9.0000000000000024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9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X-1'!$A$7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'Circle Pad X-1'!$B$8:$N$8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X-1'!$B$9:$N$9</c:f>
              <c:numCache>
                <c:formatCode>0.000</c:formatCode>
                <c:ptCount val="13"/>
                <c:pt idx="0">
                  <c:v>1.8570714285714287</c:v>
                </c:pt>
                <c:pt idx="1">
                  <c:v>1.8563678571428568</c:v>
                </c:pt>
                <c:pt idx="2">
                  <c:v>1.8579999999999999</c:v>
                </c:pt>
                <c:pt idx="3">
                  <c:v>1.857010714285714</c:v>
                </c:pt>
                <c:pt idx="4">
                  <c:v>1.8572857142857144</c:v>
                </c:pt>
                <c:pt idx="5">
                  <c:v>1.8577214285714287</c:v>
                </c:pt>
                <c:pt idx="6">
                  <c:v>1.8585392857142857</c:v>
                </c:pt>
                <c:pt idx="7">
                  <c:v>1.8578535714285713</c:v>
                </c:pt>
                <c:pt idx="8">
                  <c:v>1.8575964285714284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68-443C-B73E-537136A73F37}"/>
            </c:ext>
          </c:extLst>
        </c:ser>
        <c:ser>
          <c:idx val="1"/>
          <c:order val="1"/>
          <c:tx>
            <c:strRef>
              <c:f>'Circle Pad X-1'!$A$17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'Circle Pad X-1'!$B$19:$N$19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68-443C-B73E-537136A73F37}"/>
            </c:ext>
          </c:extLst>
        </c:ser>
        <c:ser>
          <c:idx val="3"/>
          <c:order val="2"/>
          <c:tx>
            <c:strRef>
              <c:f>'Circle Pad X-1'!$A$25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X-1'!$B$25:$N$25</c:f>
              <c:numCache>
                <c:formatCode>General</c:formatCode>
                <c:ptCount val="13"/>
                <c:pt idx="0">
                  <c:v>1.8659999999999999</c:v>
                </c:pt>
                <c:pt idx="1">
                  <c:v>1.8659999999999999</c:v>
                </c:pt>
                <c:pt idx="2">
                  <c:v>1.8659999999999999</c:v>
                </c:pt>
                <c:pt idx="3">
                  <c:v>1.8659999999999999</c:v>
                </c:pt>
                <c:pt idx="4">
                  <c:v>1.8659999999999999</c:v>
                </c:pt>
                <c:pt idx="5">
                  <c:v>1.8659999999999999</c:v>
                </c:pt>
                <c:pt idx="6">
                  <c:v>1.8659999999999999</c:v>
                </c:pt>
                <c:pt idx="7">
                  <c:v>1.8659999999999999</c:v>
                </c:pt>
                <c:pt idx="8">
                  <c:v>1.8659999999999999</c:v>
                </c:pt>
                <c:pt idx="9">
                  <c:v>1.8659999999999999</c:v>
                </c:pt>
                <c:pt idx="10">
                  <c:v>1.8659999999999999</c:v>
                </c:pt>
                <c:pt idx="11">
                  <c:v>1.8659999999999999</c:v>
                </c:pt>
                <c:pt idx="12">
                  <c:v>1.8659999999999999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68-443C-B73E-537136A73F37}"/>
            </c:ext>
          </c:extLst>
        </c:ser>
        <c:ser>
          <c:idx val="4"/>
          <c:order val="3"/>
          <c:tx>
            <c:strRef>
              <c:f>'Circle Pad X-1'!$A$26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X-1'!$B$26:$N$26</c:f>
              <c:numCache>
                <c:formatCode>General</c:formatCode>
                <c:ptCount val="13"/>
                <c:pt idx="0">
                  <c:v>1.8480000000000001</c:v>
                </c:pt>
                <c:pt idx="1">
                  <c:v>1.8480000000000001</c:v>
                </c:pt>
                <c:pt idx="2">
                  <c:v>1.8480000000000001</c:v>
                </c:pt>
                <c:pt idx="3">
                  <c:v>1.8480000000000001</c:v>
                </c:pt>
                <c:pt idx="4">
                  <c:v>1.8480000000000001</c:v>
                </c:pt>
                <c:pt idx="5">
                  <c:v>1.8480000000000001</c:v>
                </c:pt>
                <c:pt idx="6">
                  <c:v>1.8480000000000001</c:v>
                </c:pt>
                <c:pt idx="7">
                  <c:v>1.8480000000000001</c:v>
                </c:pt>
                <c:pt idx="8">
                  <c:v>1.8480000000000001</c:v>
                </c:pt>
                <c:pt idx="9">
                  <c:v>1.8480000000000001</c:v>
                </c:pt>
                <c:pt idx="10">
                  <c:v>1.8480000000000001</c:v>
                </c:pt>
                <c:pt idx="11">
                  <c:v>1.8480000000000001</c:v>
                </c:pt>
                <c:pt idx="12">
                  <c:v>1.8480000000000001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68-443C-B73E-537136A73F37}"/>
            </c:ext>
          </c:extLst>
        </c:ser>
        <c:ser>
          <c:idx val="2"/>
          <c:order val="4"/>
          <c:tx>
            <c:strRef>
              <c:f>'Circle Pad X-1'!$A$24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'Circle Pad X-1'!$B$24:$N$24</c:f>
              <c:numCache>
                <c:formatCode>General</c:formatCode>
                <c:ptCount val="13"/>
                <c:pt idx="0">
                  <c:v>1.857</c:v>
                </c:pt>
                <c:pt idx="1">
                  <c:v>1.857</c:v>
                </c:pt>
                <c:pt idx="2">
                  <c:v>1.857</c:v>
                </c:pt>
                <c:pt idx="3">
                  <c:v>1.857</c:v>
                </c:pt>
                <c:pt idx="4">
                  <c:v>1.857</c:v>
                </c:pt>
                <c:pt idx="5">
                  <c:v>1.857</c:v>
                </c:pt>
                <c:pt idx="6">
                  <c:v>1.857</c:v>
                </c:pt>
                <c:pt idx="7">
                  <c:v>1.857</c:v>
                </c:pt>
                <c:pt idx="8">
                  <c:v>1.857</c:v>
                </c:pt>
                <c:pt idx="9">
                  <c:v>1.857</c:v>
                </c:pt>
                <c:pt idx="10">
                  <c:v>1.857</c:v>
                </c:pt>
                <c:pt idx="11">
                  <c:v>1.857</c:v>
                </c:pt>
                <c:pt idx="12">
                  <c:v>1.857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68-443C-B73E-537136A73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44831"/>
        <c:axId val="1"/>
      </c:lineChart>
      <c:catAx>
        <c:axId val="525444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1.84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44831"/>
        <c:crosses val="autoZero"/>
        <c:crossBetween val="between"/>
        <c:majorUnit val="4.000000000000001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X-1'!$A$7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'Circle Pad X-1'!$B$8:$N$8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X-1'!$B$10:$N$10</c:f>
              <c:numCache>
                <c:formatCode>0.000</c:formatCode>
                <c:ptCount val="13"/>
                <c:pt idx="0">
                  <c:v>1.6781509098381163E-3</c:v>
                </c:pt>
                <c:pt idx="1">
                  <c:v>1.0495337841256837E-3</c:v>
                </c:pt>
                <c:pt idx="2">
                  <c:v>1.3567390098101805E-3</c:v>
                </c:pt>
                <c:pt idx="3">
                  <c:v>1.4045796222870212E-3</c:v>
                </c:pt>
                <c:pt idx="4">
                  <c:v>1.6989570407915072E-3</c:v>
                </c:pt>
                <c:pt idx="5">
                  <c:v>1.4813300187124475E-3</c:v>
                </c:pt>
                <c:pt idx="6">
                  <c:v>1.5966027093927229E-3</c:v>
                </c:pt>
                <c:pt idx="7">
                  <c:v>1.7434495697083805E-3</c:v>
                </c:pt>
                <c:pt idx="8">
                  <c:v>1.2553536148881433E-3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B6-4D82-A02A-40E49A59671F}"/>
            </c:ext>
          </c:extLst>
        </c:ser>
        <c:ser>
          <c:idx val="1"/>
          <c:order val="1"/>
          <c:tx>
            <c:strRef>
              <c:f>'Circle Pad X-1'!$A$17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'Circle Pad X-1'!$B$8:$N$8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X-1'!$B$20:$N$20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B6-4D82-A02A-40E49A596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9423"/>
        <c:axId val="1"/>
      </c:lineChart>
      <c:catAx>
        <c:axId val="525439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.0000000000000019E-3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9423"/>
        <c:crosses val="autoZero"/>
        <c:crossBetween val="between"/>
        <c:majorUnit val="1.2000000000000003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X-1'!$A$7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'Circle Pad X-1'!$B$8:$N$8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X-1'!$B$13:$N$13</c:f>
              <c:numCache>
                <c:formatCode>0.00</c:formatCode>
                <c:ptCount val="13"/>
                <c:pt idx="0">
                  <c:v>1.7734939442826934</c:v>
                </c:pt>
                <c:pt idx="1">
                  <c:v>2.6576426185357991</c:v>
                </c:pt>
                <c:pt idx="2">
                  <c:v>1.96549715706911</c:v>
                </c:pt>
                <c:pt idx="3">
                  <c:v>2.133327668921805</c:v>
                </c:pt>
                <c:pt idx="4">
                  <c:v>1.7097324034800503</c:v>
                </c:pt>
                <c:pt idx="5">
                  <c:v>1.862869026256724</c:v>
                </c:pt>
                <c:pt idx="6">
                  <c:v>1.5576227869803794</c:v>
                </c:pt>
                <c:pt idx="7">
                  <c:v>1.5575306780627967</c:v>
                </c:pt>
                <c:pt idx="8">
                  <c:v>2.2313955549808169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8-414F-AEDC-5A27A4899CDF}"/>
            </c:ext>
          </c:extLst>
        </c:ser>
        <c:ser>
          <c:idx val="1"/>
          <c:order val="1"/>
          <c:tx>
            <c:strRef>
              <c:f>'Circle Pad X-1'!$A$17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'Circle Pad X-1'!$B$8:$N$8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X-1'!$B$23:$N$23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8-414F-AEDC-5A27A4899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5263"/>
        <c:axId val="1"/>
      </c:lineChart>
      <c:catAx>
        <c:axId val="5254352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5263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X-2'!$A$7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'Circle Pad X-2'!$B$8:$N$8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X-2'!$B$9:$N$9</c:f>
              <c:numCache>
                <c:formatCode>0.000</c:formatCode>
                <c:ptCount val="13"/>
                <c:pt idx="0">
                  <c:v>1.8576035714285712</c:v>
                </c:pt>
                <c:pt idx="1">
                  <c:v>1.8570714285714287</c:v>
                </c:pt>
                <c:pt idx="2">
                  <c:v>1.8589357142857144</c:v>
                </c:pt>
                <c:pt idx="3">
                  <c:v>1.8582714285714288</c:v>
                </c:pt>
                <c:pt idx="4">
                  <c:v>1.8575035714285713</c:v>
                </c:pt>
                <c:pt idx="5">
                  <c:v>1.8582214285714287</c:v>
                </c:pt>
                <c:pt idx="6">
                  <c:v>1.8592571428571427</c:v>
                </c:pt>
                <c:pt idx="7">
                  <c:v>1.858435714285714</c:v>
                </c:pt>
                <c:pt idx="8">
                  <c:v>1.8590107142857144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F-44B4-A881-CA4DCF44088E}"/>
            </c:ext>
          </c:extLst>
        </c:ser>
        <c:ser>
          <c:idx val="1"/>
          <c:order val="1"/>
          <c:tx>
            <c:strRef>
              <c:f>'Circle Pad X-2'!$A$17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'Circle Pad X-2'!$B$19:$N$19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F-44B4-A881-CA4DCF44088E}"/>
            </c:ext>
          </c:extLst>
        </c:ser>
        <c:ser>
          <c:idx val="3"/>
          <c:order val="2"/>
          <c:tx>
            <c:strRef>
              <c:f>'Circle Pad X-2'!$A$25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X-2'!$B$25:$N$25</c:f>
              <c:numCache>
                <c:formatCode>General</c:formatCode>
                <c:ptCount val="13"/>
                <c:pt idx="0">
                  <c:v>1.8659999999999999</c:v>
                </c:pt>
                <c:pt idx="1">
                  <c:v>1.8659999999999999</c:v>
                </c:pt>
                <c:pt idx="2">
                  <c:v>1.8659999999999999</c:v>
                </c:pt>
                <c:pt idx="3">
                  <c:v>1.8659999999999999</c:v>
                </c:pt>
                <c:pt idx="4">
                  <c:v>1.8659999999999999</c:v>
                </c:pt>
                <c:pt idx="5">
                  <c:v>1.8659999999999999</c:v>
                </c:pt>
                <c:pt idx="6">
                  <c:v>1.8659999999999999</c:v>
                </c:pt>
                <c:pt idx="7">
                  <c:v>1.8659999999999999</c:v>
                </c:pt>
                <c:pt idx="8">
                  <c:v>1.8659999999999999</c:v>
                </c:pt>
                <c:pt idx="9">
                  <c:v>1.8659999999999999</c:v>
                </c:pt>
                <c:pt idx="10">
                  <c:v>1.8659999999999999</c:v>
                </c:pt>
                <c:pt idx="11">
                  <c:v>1.8659999999999999</c:v>
                </c:pt>
                <c:pt idx="12">
                  <c:v>1.8659999999999999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F-44B4-A881-CA4DCF44088E}"/>
            </c:ext>
          </c:extLst>
        </c:ser>
        <c:ser>
          <c:idx val="4"/>
          <c:order val="3"/>
          <c:tx>
            <c:strRef>
              <c:f>'Circle Pad X-2'!$A$26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X-2'!$B$26:$N$26</c:f>
              <c:numCache>
                <c:formatCode>General</c:formatCode>
                <c:ptCount val="13"/>
                <c:pt idx="0">
                  <c:v>1.8480000000000001</c:v>
                </c:pt>
                <c:pt idx="1">
                  <c:v>1.8480000000000001</c:v>
                </c:pt>
                <c:pt idx="2">
                  <c:v>1.8480000000000001</c:v>
                </c:pt>
                <c:pt idx="3">
                  <c:v>1.8480000000000001</c:v>
                </c:pt>
                <c:pt idx="4">
                  <c:v>1.8480000000000001</c:v>
                </c:pt>
                <c:pt idx="5">
                  <c:v>1.8480000000000001</c:v>
                </c:pt>
                <c:pt idx="6">
                  <c:v>1.8480000000000001</c:v>
                </c:pt>
                <c:pt idx="7">
                  <c:v>1.8480000000000001</c:v>
                </c:pt>
                <c:pt idx="8">
                  <c:v>1.8480000000000001</c:v>
                </c:pt>
                <c:pt idx="9">
                  <c:v>1.8480000000000001</c:v>
                </c:pt>
                <c:pt idx="10">
                  <c:v>1.8480000000000001</c:v>
                </c:pt>
                <c:pt idx="11">
                  <c:v>1.8480000000000001</c:v>
                </c:pt>
                <c:pt idx="12">
                  <c:v>1.8480000000000001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CF-44B4-A881-CA4DCF44088E}"/>
            </c:ext>
          </c:extLst>
        </c:ser>
        <c:ser>
          <c:idx val="2"/>
          <c:order val="4"/>
          <c:tx>
            <c:strRef>
              <c:f>'Circle Pad X-2'!$A$24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'Circle Pad X-2'!$B$24:$N$24</c:f>
              <c:numCache>
                <c:formatCode>General</c:formatCode>
                <c:ptCount val="13"/>
                <c:pt idx="0">
                  <c:v>1.857</c:v>
                </c:pt>
                <c:pt idx="1">
                  <c:v>1.857</c:v>
                </c:pt>
                <c:pt idx="2">
                  <c:v>1.857</c:v>
                </c:pt>
                <c:pt idx="3">
                  <c:v>1.857</c:v>
                </c:pt>
                <c:pt idx="4">
                  <c:v>1.857</c:v>
                </c:pt>
                <c:pt idx="5">
                  <c:v>1.857</c:v>
                </c:pt>
                <c:pt idx="6">
                  <c:v>1.857</c:v>
                </c:pt>
                <c:pt idx="7">
                  <c:v>1.857</c:v>
                </c:pt>
                <c:pt idx="8">
                  <c:v>1.857</c:v>
                </c:pt>
                <c:pt idx="9">
                  <c:v>1.857</c:v>
                </c:pt>
                <c:pt idx="10">
                  <c:v>1.857</c:v>
                </c:pt>
                <c:pt idx="11">
                  <c:v>1.857</c:v>
                </c:pt>
                <c:pt idx="12">
                  <c:v>1.857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CF-44B4-A881-CA4DCF440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27775"/>
        <c:axId val="1"/>
      </c:lineChart>
      <c:catAx>
        <c:axId val="5254277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1.84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27775"/>
        <c:crosses val="autoZero"/>
        <c:crossBetween val="between"/>
        <c:majorUnit val="4.000000000000001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X-2'!$A$7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'Circle Pad X-2'!$B$8:$N$8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X-2'!$B$10:$N$10</c:f>
              <c:numCache>
                <c:formatCode>0.000</c:formatCode>
                <c:ptCount val="13"/>
                <c:pt idx="0">
                  <c:v>1.668772479189892E-3</c:v>
                </c:pt>
                <c:pt idx="1">
                  <c:v>1.0589502638819563E-3</c:v>
                </c:pt>
                <c:pt idx="2">
                  <c:v>1.4606478232250311E-3</c:v>
                </c:pt>
                <c:pt idx="3">
                  <c:v>1.2021145390849303E-3</c:v>
                </c:pt>
                <c:pt idx="4">
                  <c:v>1.547634310059081E-3</c:v>
                </c:pt>
                <c:pt idx="5">
                  <c:v>1.0826432478505527E-3</c:v>
                </c:pt>
                <c:pt idx="6">
                  <c:v>1.4823476304006934E-3</c:v>
                </c:pt>
                <c:pt idx="7">
                  <c:v>1.608821580631881E-3</c:v>
                </c:pt>
                <c:pt idx="8">
                  <c:v>1.2126919201189276E-3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9-49B0-A1A4-97B7E95C34F8}"/>
            </c:ext>
          </c:extLst>
        </c:ser>
        <c:ser>
          <c:idx val="1"/>
          <c:order val="1"/>
          <c:tx>
            <c:strRef>
              <c:f>'Circle Pad X-2'!$A$17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'Circle Pad X-2'!$B$8:$N$8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X-2'!$B$20:$N$20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A9-49B0-A1A4-97B7E95C3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4847"/>
        <c:axId val="1"/>
      </c:lineChart>
      <c:catAx>
        <c:axId val="5254348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.0000000000000019E-3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4847"/>
        <c:crosses val="autoZero"/>
        <c:crossBetween val="between"/>
        <c:majorUnit val="1.6000000000000003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X-2'!$A$7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'Circle Pad X-2'!$B$8:$N$8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X-2'!$B$13:$N$13</c:f>
              <c:numCache>
                <c:formatCode>0.00</c:formatCode>
                <c:ptCount val="13"/>
                <c:pt idx="0">
                  <c:v>1.6771666351833845</c:v>
                </c:pt>
                <c:pt idx="1">
                  <c:v>2.8105101605812099</c:v>
                </c:pt>
                <c:pt idx="2">
                  <c:v>1.6121352918341771</c:v>
                </c:pt>
                <c:pt idx="3">
                  <c:v>2.1430490959300772</c:v>
                </c:pt>
                <c:pt idx="4">
                  <c:v>1.8299819529296675</c:v>
                </c:pt>
                <c:pt idx="5">
                  <c:v>2.3949321699505761</c:v>
                </c:pt>
                <c:pt idx="6">
                  <c:v>1.5162563770628485</c:v>
                </c:pt>
                <c:pt idx="7">
                  <c:v>1.5672518331326217</c:v>
                </c:pt>
                <c:pt idx="8">
                  <c:v>1.9211490289581112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C-4F62-A9F8-D98868996C8D}"/>
            </c:ext>
          </c:extLst>
        </c:ser>
        <c:ser>
          <c:idx val="1"/>
          <c:order val="1"/>
          <c:tx>
            <c:strRef>
              <c:f>'Circle Pad X-2'!$A$17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'Circle Pad X-2'!$B$8:$N$8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X-2'!$B$23:$N$23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C-4F62-A9F8-D98868996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6095"/>
        <c:axId val="1"/>
      </c:lineChart>
      <c:catAx>
        <c:axId val="525436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6095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Y-1'!$A$7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'Circle Pad Y-1'!$B$8:$N$8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Y-1'!$B$9:$N$9</c:f>
              <c:numCache>
                <c:formatCode>0.000</c:formatCode>
                <c:ptCount val="13"/>
                <c:pt idx="0">
                  <c:v>0.51879642857142882</c:v>
                </c:pt>
                <c:pt idx="1">
                  <c:v>0.5197964285714286</c:v>
                </c:pt>
                <c:pt idx="2">
                  <c:v>0.52089642857142848</c:v>
                </c:pt>
                <c:pt idx="3">
                  <c:v>0.52102499999999996</c:v>
                </c:pt>
                <c:pt idx="4">
                  <c:v>0.51937499999999992</c:v>
                </c:pt>
                <c:pt idx="5">
                  <c:v>0.51828214285714291</c:v>
                </c:pt>
                <c:pt idx="6">
                  <c:v>0.51989642857142848</c:v>
                </c:pt>
                <c:pt idx="7">
                  <c:v>0.52006428571428565</c:v>
                </c:pt>
                <c:pt idx="8">
                  <c:v>0.52029642857142855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3-4EB7-9022-D0D412C5AC44}"/>
            </c:ext>
          </c:extLst>
        </c:ser>
        <c:ser>
          <c:idx val="1"/>
          <c:order val="1"/>
          <c:tx>
            <c:strRef>
              <c:f>'Circle Pad Y-1'!$A$17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'Circle Pad Y-1'!$B$19:$N$19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3-4EB7-9022-D0D412C5AC44}"/>
            </c:ext>
          </c:extLst>
        </c:ser>
        <c:ser>
          <c:idx val="3"/>
          <c:order val="2"/>
          <c:tx>
            <c:strRef>
              <c:f>'Circle Pad Y-1'!$A$25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Y-1'!$B$25:$N$25</c:f>
              <c:numCache>
                <c:formatCode>General</c:formatCode>
                <c:ptCount val="13"/>
                <c:pt idx="0">
                  <c:v>0.53300000000000003</c:v>
                </c:pt>
                <c:pt idx="1">
                  <c:v>0.53300000000000003</c:v>
                </c:pt>
                <c:pt idx="2">
                  <c:v>0.53300000000000003</c:v>
                </c:pt>
                <c:pt idx="3">
                  <c:v>0.53300000000000003</c:v>
                </c:pt>
                <c:pt idx="4">
                  <c:v>0.53300000000000003</c:v>
                </c:pt>
                <c:pt idx="5">
                  <c:v>0.53300000000000003</c:v>
                </c:pt>
                <c:pt idx="6">
                  <c:v>0.53300000000000003</c:v>
                </c:pt>
                <c:pt idx="7">
                  <c:v>0.53300000000000003</c:v>
                </c:pt>
                <c:pt idx="8">
                  <c:v>0.53300000000000003</c:v>
                </c:pt>
                <c:pt idx="9">
                  <c:v>0.53300000000000003</c:v>
                </c:pt>
                <c:pt idx="10">
                  <c:v>0.53300000000000003</c:v>
                </c:pt>
                <c:pt idx="11">
                  <c:v>0.53300000000000003</c:v>
                </c:pt>
                <c:pt idx="12">
                  <c:v>0.53300000000000003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D3-4EB7-9022-D0D412C5AC44}"/>
            </c:ext>
          </c:extLst>
        </c:ser>
        <c:ser>
          <c:idx val="4"/>
          <c:order val="3"/>
          <c:tx>
            <c:strRef>
              <c:f>'Circle Pad Y-1'!$A$26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Y-1'!$B$26:$N$26</c:f>
              <c:numCache>
                <c:formatCode>General</c:formatCode>
                <c:ptCount val="13"/>
                <c:pt idx="0">
                  <c:v>0.50900000000000001</c:v>
                </c:pt>
                <c:pt idx="1">
                  <c:v>0.50900000000000001</c:v>
                </c:pt>
                <c:pt idx="2">
                  <c:v>0.50900000000000001</c:v>
                </c:pt>
                <c:pt idx="3">
                  <c:v>0.50900000000000001</c:v>
                </c:pt>
                <c:pt idx="4">
                  <c:v>0.50900000000000001</c:v>
                </c:pt>
                <c:pt idx="5">
                  <c:v>0.50900000000000001</c:v>
                </c:pt>
                <c:pt idx="6">
                  <c:v>0.50900000000000001</c:v>
                </c:pt>
                <c:pt idx="7">
                  <c:v>0.50900000000000001</c:v>
                </c:pt>
                <c:pt idx="8">
                  <c:v>0.50900000000000001</c:v>
                </c:pt>
                <c:pt idx="9">
                  <c:v>0.50900000000000001</c:v>
                </c:pt>
                <c:pt idx="10">
                  <c:v>0.50900000000000001</c:v>
                </c:pt>
                <c:pt idx="11">
                  <c:v>0.50900000000000001</c:v>
                </c:pt>
                <c:pt idx="12">
                  <c:v>0.50900000000000001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D3-4EB7-9022-D0D412C5AC44}"/>
            </c:ext>
          </c:extLst>
        </c:ser>
        <c:ser>
          <c:idx val="2"/>
          <c:order val="4"/>
          <c:tx>
            <c:strRef>
              <c:f>'Circle Pad Y-1'!$A$24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'Circle Pad Y-1'!$B$24:$N$24</c:f>
              <c:numCache>
                <c:formatCode>General</c:formatCode>
                <c:ptCount val="13"/>
                <c:pt idx="0">
                  <c:v>0.52100000000000002</c:v>
                </c:pt>
                <c:pt idx="1">
                  <c:v>0.52100000000000002</c:v>
                </c:pt>
                <c:pt idx="2">
                  <c:v>0.52100000000000002</c:v>
                </c:pt>
                <c:pt idx="3">
                  <c:v>0.52100000000000002</c:v>
                </c:pt>
                <c:pt idx="4">
                  <c:v>0.52100000000000002</c:v>
                </c:pt>
                <c:pt idx="5">
                  <c:v>0.52100000000000002</c:v>
                </c:pt>
                <c:pt idx="6">
                  <c:v>0.52100000000000002</c:v>
                </c:pt>
                <c:pt idx="7">
                  <c:v>0.52100000000000002</c:v>
                </c:pt>
                <c:pt idx="8">
                  <c:v>0.52100000000000002</c:v>
                </c:pt>
                <c:pt idx="9">
                  <c:v>0.52100000000000002</c:v>
                </c:pt>
                <c:pt idx="10">
                  <c:v>0.52100000000000002</c:v>
                </c:pt>
                <c:pt idx="11">
                  <c:v>0.52100000000000002</c:v>
                </c:pt>
                <c:pt idx="12">
                  <c:v>0.52100000000000002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D3-4EB7-9022-D0D412C5A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21951"/>
        <c:axId val="1"/>
      </c:lineChart>
      <c:catAx>
        <c:axId val="525421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0.5060000000000000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21951"/>
        <c:crosses val="autoZero"/>
        <c:crossBetween val="between"/>
        <c:majorUnit val="5.000000000000001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Y-1'!$A$7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'Circle Pad Y-1'!$B$8:$N$8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Y-1'!$B$10:$N$10</c:f>
              <c:numCache>
                <c:formatCode>0.000</c:formatCode>
                <c:ptCount val="13"/>
                <c:pt idx="0">
                  <c:v>2.1394845593960608E-3</c:v>
                </c:pt>
                <c:pt idx="1">
                  <c:v>1.8252310138632338E-3</c:v>
                </c:pt>
                <c:pt idx="2">
                  <c:v>1.5583662249308626E-3</c:v>
                </c:pt>
                <c:pt idx="3">
                  <c:v>2.3106236131143162E-3</c:v>
                </c:pt>
                <c:pt idx="4">
                  <c:v>1.8472451961812741E-3</c:v>
                </c:pt>
                <c:pt idx="5">
                  <c:v>2.0446956798703445E-3</c:v>
                </c:pt>
                <c:pt idx="6">
                  <c:v>1.9604387533968281E-3</c:v>
                </c:pt>
                <c:pt idx="7">
                  <c:v>1.1975945909333456E-3</c:v>
                </c:pt>
                <c:pt idx="8">
                  <c:v>1.4338454234723802E-3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8-47CB-A97E-A97353A965C7}"/>
            </c:ext>
          </c:extLst>
        </c:ser>
        <c:ser>
          <c:idx val="1"/>
          <c:order val="1"/>
          <c:tx>
            <c:strRef>
              <c:f>'Circle Pad Y-1'!$A$17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'Circle Pad Y-1'!$B$8:$N$8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Y-1'!$B$20:$N$20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8-47CB-A97E-A97353A96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3599"/>
        <c:axId val="1"/>
      </c:lineChart>
      <c:catAx>
        <c:axId val="5254335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3599"/>
        <c:crosses val="autoZero"/>
        <c:crossBetween val="between"/>
        <c:majorUnit val="2.0000000000000005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Y-1'!$A$7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'Circle Pad Y-1'!$B$8:$N$8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Y-1'!$B$13:$N$13</c:f>
              <c:numCache>
                <c:formatCode>0.00</c:formatCode>
                <c:ptCount val="13"/>
                <c:pt idx="0">
                  <c:v>1.52629107610763</c:v>
                </c:pt>
                <c:pt idx="1">
                  <c:v>1.9717008403185032</c:v>
                </c:pt>
                <c:pt idx="2">
                  <c:v>2.5446368940985535</c:v>
                </c:pt>
                <c:pt idx="3">
                  <c:v>1.7275278604491631</c:v>
                </c:pt>
                <c:pt idx="4">
                  <c:v>1.8721571670520833</c:v>
                </c:pt>
                <c:pt idx="5">
                  <c:v>1.5132069038478289</c:v>
                </c:pt>
                <c:pt idx="6">
                  <c:v>1.8527193725636442</c:v>
                </c:pt>
                <c:pt idx="7">
                  <c:v>3.0795857513191458</c:v>
                </c:pt>
                <c:pt idx="8">
                  <c:v>2.6261381658262923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8-43AF-8CC4-57655E401634}"/>
            </c:ext>
          </c:extLst>
        </c:ser>
        <c:ser>
          <c:idx val="1"/>
          <c:order val="1"/>
          <c:tx>
            <c:strRef>
              <c:f>'Circle Pad Y-1'!$A$17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'Circle Pad Y-1'!$B$8:$N$8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Y-1'!$B$23:$N$23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8-43AF-8CC4-57655E401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28607"/>
        <c:axId val="1"/>
      </c:lineChart>
      <c:catAx>
        <c:axId val="525428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28607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Y-2'!$A$7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'Circle Pad Y-2'!$B$8:$N$8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Y-2'!$B$9:$N$9</c:f>
              <c:numCache>
                <c:formatCode>0.000</c:formatCode>
                <c:ptCount val="13"/>
                <c:pt idx="0">
                  <c:v>0.52403571428571427</c:v>
                </c:pt>
                <c:pt idx="1">
                  <c:v>0.52302857142857151</c:v>
                </c:pt>
                <c:pt idx="2">
                  <c:v>0.52183928571428573</c:v>
                </c:pt>
                <c:pt idx="3">
                  <c:v>0.52179285714285728</c:v>
                </c:pt>
                <c:pt idx="4">
                  <c:v>0.52346071428571417</c:v>
                </c:pt>
                <c:pt idx="5">
                  <c:v>0.52448214285714301</c:v>
                </c:pt>
                <c:pt idx="6">
                  <c:v>0.52297857142857151</c:v>
                </c:pt>
                <c:pt idx="7">
                  <c:v>0.52279999999999993</c:v>
                </c:pt>
                <c:pt idx="8">
                  <c:v>0.52250714285714306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8-4140-BCAC-EF2FA0FF8987}"/>
            </c:ext>
          </c:extLst>
        </c:ser>
        <c:ser>
          <c:idx val="1"/>
          <c:order val="1"/>
          <c:tx>
            <c:strRef>
              <c:f>'Circle Pad Y-2'!$A$17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'Circle Pad Y-2'!$B$19:$N$19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78-4140-BCAC-EF2FA0FF8987}"/>
            </c:ext>
          </c:extLst>
        </c:ser>
        <c:ser>
          <c:idx val="3"/>
          <c:order val="2"/>
          <c:tx>
            <c:strRef>
              <c:f>'Circle Pad Y-2'!$A$25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Y-2'!$B$25:$N$25</c:f>
              <c:numCache>
                <c:formatCode>General</c:formatCode>
                <c:ptCount val="13"/>
                <c:pt idx="0">
                  <c:v>0.53300000000000003</c:v>
                </c:pt>
                <c:pt idx="1">
                  <c:v>0.53300000000000003</c:v>
                </c:pt>
                <c:pt idx="2">
                  <c:v>0.53300000000000003</c:v>
                </c:pt>
                <c:pt idx="3">
                  <c:v>0.53300000000000003</c:v>
                </c:pt>
                <c:pt idx="4">
                  <c:v>0.53300000000000003</c:v>
                </c:pt>
                <c:pt idx="5">
                  <c:v>0.53300000000000003</c:v>
                </c:pt>
                <c:pt idx="6">
                  <c:v>0.53300000000000003</c:v>
                </c:pt>
                <c:pt idx="7">
                  <c:v>0.53300000000000003</c:v>
                </c:pt>
                <c:pt idx="8">
                  <c:v>0.53300000000000003</c:v>
                </c:pt>
                <c:pt idx="9">
                  <c:v>0.53300000000000003</c:v>
                </c:pt>
                <c:pt idx="10">
                  <c:v>0.53300000000000003</c:v>
                </c:pt>
                <c:pt idx="11">
                  <c:v>0.53300000000000003</c:v>
                </c:pt>
                <c:pt idx="12">
                  <c:v>0.53300000000000003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78-4140-BCAC-EF2FA0FF8987}"/>
            </c:ext>
          </c:extLst>
        </c:ser>
        <c:ser>
          <c:idx val="4"/>
          <c:order val="3"/>
          <c:tx>
            <c:strRef>
              <c:f>'Circle Pad Y-2'!$A$26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Y-2'!$B$26:$N$26</c:f>
              <c:numCache>
                <c:formatCode>General</c:formatCode>
                <c:ptCount val="13"/>
                <c:pt idx="0">
                  <c:v>0.50900000000000001</c:v>
                </c:pt>
                <c:pt idx="1">
                  <c:v>0.50900000000000001</c:v>
                </c:pt>
                <c:pt idx="2">
                  <c:v>0.50900000000000001</c:v>
                </c:pt>
                <c:pt idx="3">
                  <c:v>0.50900000000000001</c:v>
                </c:pt>
                <c:pt idx="4">
                  <c:v>0.50900000000000001</c:v>
                </c:pt>
                <c:pt idx="5">
                  <c:v>0.50900000000000001</c:v>
                </c:pt>
                <c:pt idx="6">
                  <c:v>0.50900000000000001</c:v>
                </c:pt>
                <c:pt idx="7">
                  <c:v>0.50900000000000001</c:v>
                </c:pt>
                <c:pt idx="8">
                  <c:v>0.50900000000000001</c:v>
                </c:pt>
                <c:pt idx="9">
                  <c:v>0.50900000000000001</c:v>
                </c:pt>
                <c:pt idx="10">
                  <c:v>0.50900000000000001</c:v>
                </c:pt>
                <c:pt idx="11">
                  <c:v>0.50900000000000001</c:v>
                </c:pt>
                <c:pt idx="12">
                  <c:v>0.50900000000000001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78-4140-BCAC-EF2FA0FF8987}"/>
            </c:ext>
          </c:extLst>
        </c:ser>
        <c:ser>
          <c:idx val="2"/>
          <c:order val="4"/>
          <c:tx>
            <c:strRef>
              <c:f>'Circle Pad Y-2'!$A$24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'Circle Pad Y-2'!$B$24:$N$24</c:f>
              <c:numCache>
                <c:formatCode>General</c:formatCode>
                <c:ptCount val="13"/>
                <c:pt idx="0">
                  <c:v>0.52100000000000002</c:v>
                </c:pt>
                <c:pt idx="1">
                  <c:v>0.52100000000000002</c:v>
                </c:pt>
                <c:pt idx="2">
                  <c:v>0.52100000000000002</c:v>
                </c:pt>
                <c:pt idx="3">
                  <c:v>0.52100000000000002</c:v>
                </c:pt>
                <c:pt idx="4">
                  <c:v>0.52100000000000002</c:v>
                </c:pt>
                <c:pt idx="5">
                  <c:v>0.52100000000000002</c:v>
                </c:pt>
                <c:pt idx="6">
                  <c:v>0.52100000000000002</c:v>
                </c:pt>
                <c:pt idx="7">
                  <c:v>0.52100000000000002</c:v>
                </c:pt>
                <c:pt idx="8">
                  <c:v>0.52100000000000002</c:v>
                </c:pt>
                <c:pt idx="9">
                  <c:v>0.52100000000000002</c:v>
                </c:pt>
                <c:pt idx="10">
                  <c:v>0.52100000000000002</c:v>
                </c:pt>
                <c:pt idx="11">
                  <c:v>0.52100000000000002</c:v>
                </c:pt>
                <c:pt idx="12">
                  <c:v>0.52100000000000002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78-4140-BCAC-EF2FA0FF8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22367"/>
        <c:axId val="1"/>
      </c:lineChart>
      <c:catAx>
        <c:axId val="5254223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0.53600000000000003"/>
          <c:min val="0.5060000000000000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22367"/>
        <c:crosses val="autoZero"/>
        <c:crossBetween val="between"/>
        <c:majorUnit val="5.000000000000001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Y-2'!$A$7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'Circle Pad Y-2'!$B$8:$N$8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Y-2'!$B$10:$N$10</c:f>
              <c:numCache>
                <c:formatCode>0.000</c:formatCode>
                <c:ptCount val="13"/>
                <c:pt idx="0">
                  <c:v>1.7695394432647713E-3</c:v>
                </c:pt>
                <c:pt idx="1">
                  <c:v>1.8122744340575592E-3</c:v>
                </c:pt>
                <c:pt idx="2">
                  <c:v>1.6187190376193582E-3</c:v>
                </c:pt>
                <c:pt idx="3">
                  <c:v>2.3962823940782371E-3</c:v>
                </c:pt>
                <c:pt idx="4">
                  <c:v>1.7959500293539649E-3</c:v>
                </c:pt>
                <c:pt idx="5">
                  <c:v>1.8587238894882925E-3</c:v>
                </c:pt>
                <c:pt idx="6">
                  <c:v>1.9091120958992919E-3</c:v>
                </c:pt>
                <c:pt idx="7">
                  <c:v>1.2150293396853858E-3</c:v>
                </c:pt>
                <c:pt idx="8">
                  <c:v>1.4329272219064143E-3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9-4FB5-818C-12738189A4DA}"/>
            </c:ext>
          </c:extLst>
        </c:ser>
        <c:ser>
          <c:idx val="1"/>
          <c:order val="1"/>
          <c:tx>
            <c:strRef>
              <c:f>'Circle Pad Y-2'!$A$17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'Circle Pad Y-2'!$B$8:$N$8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Y-2'!$B$20:$N$20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9-4FB5-818C-12738189A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8623"/>
        <c:axId val="1"/>
      </c:lineChart>
      <c:catAx>
        <c:axId val="5254186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8623"/>
        <c:crosses val="autoZero"/>
        <c:crossBetween val="between"/>
        <c:majorUnit val="2.0000000000000005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Y-2'!$A$7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'Circle Pad Y-2'!$B$8:$N$8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Y-2'!$B$13:$N$13</c:f>
              <c:numCache>
                <c:formatCode>0.00</c:formatCode>
                <c:ptCount val="13"/>
                <c:pt idx="0">
                  <c:v>1.6886287838728622</c:v>
                </c:pt>
                <c:pt idx="1">
                  <c:v>1.8340541925362392</c:v>
                </c:pt>
                <c:pt idx="2">
                  <c:v>2.2982605435403021</c:v>
                </c:pt>
                <c:pt idx="3">
                  <c:v>1.5589624557381281</c:v>
                </c:pt>
                <c:pt idx="4">
                  <c:v>1.7705180282247444</c:v>
                </c:pt>
                <c:pt idx="5">
                  <c:v>1.5275457158229835</c:v>
                </c:pt>
                <c:pt idx="6">
                  <c:v>1.7497538241213815</c:v>
                </c:pt>
                <c:pt idx="7">
                  <c:v>2.79828633675662</c:v>
                </c:pt>
                <c:pt idx="8">
                  <c:v>2.4408909218471266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0-45CA-8CE5-EE03B45103F2}"/>
            </c:ext>
          </c:extLst>
        </c:ser>
        <c:ser>
          <c:idx val="1"/>
          <c:order val="1"/>
          <c:tx>
            <c:strRef>
              <c:f>'Circle Pad Y-2'!$A$17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'Circle Pad Y-2'!$B$8:$N$8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Y-2'!$B$23:$N$23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0-45CA-8CE5-EE03B4510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9007"/>
        <c:axId val="1"/>
      </c:lineChart>
      <c:catAx>
        <c:axId val="52543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9007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PZT-L'!$B$9:$N$9</c:f>
              <c:numCache>
                <c:formatCode>0.000</c:formatCode>
                <c:ptCount val="13"/>
                <c:pt idx="0">
                  <c:v>0.48636999999999997</c:v>
                </c:pt>
                <c:pt idx="1">
                  <c:v>0.49097999999999997</c:v>
                </c:pt>
                <c:pt idx="2">
                  <c:v>0.49534</c:v>
                </c:pt>
                <c:pt idx="3">
                  <c:v>0.50232999999999994</c:v>
                </c:pt>
                <c:pt idx="4">
                  <c:v>0.50453999999999988</c:v>
                </c:pt>
                <c:pt idx="5">
                  <c:v>0.50630000000000008</c:v>
                </c:pt>
                <c:pt idx="6">
                  <c:v>0.50086000000000008</c:v>
                </c:pt>
                <c:pt idx="7">
                  <c:v>0.49973000000000012</c:v>
                </c:pt>
                <c:pt idx="8">
                  <c:v>0.50804000000000005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4D-4ACE-8B32-2BC06A06C1E6}"/>
            </c:ext>
          </c:extLst>
        </c:ser>
        <c:ser>
          <c:idx val="1"/>
          <c:order val="1"/>
          <c:tx>
            <c:strRef>
              <c:f>'Cs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'Cs PZT-L'!$B$19:$N$19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4D-4ACE-8B32-2BC06A06C1E6}"/>
            </c:ext>
          </c:extLst>
        </c:ser>
        <c:ser>
          <c:idx val="3"/>
          <c:order val="2"/>
          <c:tx>
            <c:strRef>
              <c:f>'Cs PZT-L'!$A$25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'Cs PZT-L'!$B$25:$N$25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4D-4ACE-8B32-2BC06A06C1E6}"/>
            </c:ext>
          </c:extLst>
        </c:ser>
        <c:ser>
          <c:idx val="4"/>
          <c:order val="3"/>
          <c:tx>
            <c:strRef>
              <c:f>'Cs PZT-L'!$A$26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'Cs PZT-L'!$B$26:$N$26</c:f>
              <c:numCache>
                <c:formatCode>General</c:formatCode>
                <c:ptCount val="13"/>
                <c:pt idx="0">
                  <c:v>0.37</c:v>
                </c:pt>
                <c:pt idx="1">
                  <c:v>0.37</c:v>
                </c:pt>
                <c:pt idx="2">
                  <c:v>0.37</c:v>
                </c:pt>
                <c:pt idx="3">
                  <c:v>0.37</c:v>
                </c:pt>
                <c:pt idx="4">
                  <c:v>0.37</c:v>
                </c:pt>
                <c:pt idx="5">
                  <c:v>0.37</c:v>
                </c:pt>
                <c:pt idx="6">
                  <c:v>0.37</c:v>
                </c:pt>
                <c:pt idx="7">
                  <c:v>0.37</c:v>
                </c:pt>
                <c:pt idx="8">
                  <c:v>0.37</c:v>
                </c:pt>
                <c:pt idx="9">
                  <c:v>0.37</c:v>
                </c:pt>
                <c:pt idx="10">
                  <c:v>0.37</c:v>
                </c:pt>
                <c:pt idx="11">
                  <c:v>0.37</c:v>
                </c:pt>
                <c:pt idx="12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4D-4ACE-8B32-2BC06A06C1E6}"/>
            </c:ext>
          </c:extLst>
        </c:ser>
        <c:ser>
          <c:idx val="2"/>
          <c:order val="4"/>
          <c:tx>
            <c:strRef>
              <c:f>'Cs PZT-L'!$A$24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'Cs PZT-L'!$B$24:$N$24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4D-4ACE-8B32-2BC06A06C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5679"/>
        <c:axId val="1"/>
      </c:lineChart>
      <c:catAx>
        <c:axId val="5254356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0.70000000000000007"/>
          <c:min val="0.3000000000000000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5679"/>
        <c:crosses val="autoZero"/>
        <c:crossBetween val="between"/>
        <c:majorUnit val="0.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PZT-L'!$B$10:$N$10</c:f>
              <c:numCache>
                <c:formatCode>0.000</c:formatCode>
                <c:ptCount val="13"/>
                <c:pt idx="0">
                  <c:v>4.8263282570132366E-3</c:v>
                </c:pt>
                <c:pt idx="1">
                  <c:v>7.882441810054085E-3</c:v>
                </c:pt>
                <c:pt idx="2">
                  <c:v>5.2162566399031112E-3</c:v>
                </c:pt>
                <c:pt idx="3">
                  <c:v>6.1958857316771129E-3</c:v>
                </c:pt>
                <c:pt idx="4">
                  <c:v>7.9685771767751788E-3</c:v>
                </c:pt>
                <c:pt idx="5">
                  <c:v>6.2303914626432597E-3</c:v>
                </c:pt>
                <c:pt idx="6">
                  <c:v>5.8059739349512647E-3</c:v>
                </c:pt>
                <c:pt idx="7">
                  <c:v>5.0844097221036536E-3</c:v>
                </c:pt>
                <c:pt idx="8">
                  <c:v>5.6882334691888414E-3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4-4163-8352-5CF96BA41FB6}"/>
            </c:ext>
          </c:extLst>
        </c:ser>
        <c:ser>
          <c:idx val="1"/>
          <c:order val="1"/>
          <c:tx>
            <c:strRef>
              <c:f>'Cs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'Cs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PZT-L'!$B$20:$N$20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4-4163-8352-5CF96BA41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6511"/>
        <c:axId val="1"/>
      </c:lineChart>
      <c:catAx>
        <c:axId val="5254365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.000000000000001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6511"/>
        <c:crosses val="autoZero"/>
        <c:crossBetween val="between"/>
        <c:majorUnit val="1.0000000000000002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PZT-L'!$B$13:$N$13</c:f>
              <c:numCache>
                <c:formatCode>0.00</c:formatCode>
                <c:ptCount val="13"/>
                <c:pt idx="0">
                  <c:v>8.0371657157039511</c:v>
                </c:pt>
                <c:pt idx="1">
                  <c:v>5.116011971725543</c:v>
                </c:pt>
                <c:pt idx="2">
                  <c:v>8.0095752345452169</c:v>
                </c:pt>
                <c:pt idx="3">
                  <c:v>7.1192403976211178</c:v>
                </c:pt>
                <c:pt idx="4">
                  <c:v>5.6279390500696289</c:v>
                </c:pt>
                <c:pt idx="5">
                  <c:v>7.2922116701248418</c:v>
                </c:pt>
                <c:pt idx="6">
                  <c:v>7.51295139949094</c:v>
                </c:pt>
                <c:pt idx="7">
                  <c:v>8.5050843061171761</c:v>
                </c:pt>
                <c:pt idx="8">
                  <c:v>8.0892132122514635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E-4062-A063-4AC32081E676}"/>
            </c:ext>
          </c:extLst>
        </c:ser>
        <c:ser>
          <c:idx val="1"/>
          <c:order val="1"/>
          <c:tx>
            <c:strRef>
              <c:f>'Cs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'Cs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PZT-L'!$B$23:$N$23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E-4062-A063-4AC32081E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9839"/>
        <c:axId val="1"/>
      </c:lineChart>
      <c:catAx>
        <c:axId val="5254398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9839"/>
        <c:crosses val="autoZero"/>
        <c:crossBetween val="between"/>
        <c:majorUnit val="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PZT-R'!$B$9:$N$9</c:f>
              <c:numCache>
                <c:formatCode>0.000</c:formatCode>
                <c:ptCount val="13"/>
                <c:pt idx="0">
                  <c:v>0.48662</c:v>
                </c:pt>
                <c:pt idx="1">
                  <c:v>0.49451999999999996</c:v>
                </c:pt>
                <c:pt idx="2">
                  <c:v>0.50515999999999994</c:v>
                </c:pt>
                <c:pt idx="3">
                  <c:v>0.50888999999999995</c:v>
                </c:pt>
                <c:pt idx="4">
                  <c:v>0.50507000000000013</c:v>
                </c:pt>
                <c:pt idx="5">
                  <c:v>0.51105999999999996</c:v>
                </c:pt>
                <c:pt idx="6">
                  <c:v>0.50925999999999993</c:v>
                </c:pt>
                <c:pt idx="7">
                  <c:v>0.50836999999999999</c:v>
                </c:pt>
                <c:pt idx="8">
                  <c:v>0.51794000000000007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B-4C7F-978E-8195AC3A8C8E}"/>
            </c:ext>
          </c:extLst>
        </c:ser>
        <c:ser>
          <c:idx val="1"/>
          <c:order val="1"/>
          <c:tx>
            <c:strRef>
              <c:f>'Cs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'Cs PZT-R'!$B$19:$N$19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DB-4C7F-978E-8195AC3A8C8E}"/>
            </c:ext>
          </c:extLst>
        </c:ser>
        <c:ser>
          <c:idx val="3"/>
          <c:order val="2"/>
          <c:tx>
            <c:strRef>
              <c:f>'Cs PZT-R'!$A$25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'Cs PZT-R'!$B$25:$N$25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DB-4C7F-978E-8195AC3A8C8E}"/>
            </c:ext>
          </c:extLst>
        </c:ser>
        <c:ser>
          <c:idx val="4"/>
          <c:order val="3"/>
          <c:tx>
            <c:strRef>
              <c:f>'Cs PZT-R'!$A$26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'Cs PZT-R'!$B$26:$N$26</c:f>
              <c:numCache>
                <c:formatCode>General</c:formatCode>
                <c:ptCount val="13"/>
                <c:pt idx="0">
                  <c:v>0.37</c:v>
                </c:pt>
                <c:pt idx="1">
                  <c:v>0.37</c:v>
                </c:pt>
                <c:pt idx="2">
                  <c:v>0.37</c:v>
                </c:pt>
                <c:pt idx="3">
                  <c:v>0.37</c:v>
                </c:pt>
                <c:pt idx="4">
                  <c:v>0.37</c:v>
                </c:pt>
                <c:pt idx="5">
                  <c:v>0.37</c:v>
                </c:pt>
                <c:pt idx="6">
                  <c:v>0.37</c:v>
                </c:pt>
                <c:pt idx="7">
                  <c:v>0.37</c:v>
                </c:pt>
                <c:pt idx="8">
                  <c:v>0.37</c:v>
                </c:pt>
                <c:pt idx="9">
                  <c:v>0.37</c:v>
                </c:pt>
                <c:pt idx="10">
                  <c:v>0.37</c:v>
                </c:pt>
                <c:pt idx="11">
                  <c:v>0.37</c:v>
                </c:pt>
                <c:pt idx="12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DB-4C7F-978E-8195AC3A8C8E}"/>
            </c:ext>
          </c:extLst>
        </c:ser>
        <c:ser>
          <c:idx val="2"/>
          <c:order val="4"/>
          <c:tx>
            <c:strRef>
              <c:f>'Cs PZT-R'!$A$24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'Cs PZT-R'!$B$24:$N$24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DB-4C7F-978E-8195AC3A8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0687"/>
        <c:axId val="1"/>
      </c:lineChart>
      <c:catAx>
        <c:axId val="5254306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0.70000000000000007"/>
          <c:min val="0.3000000000000000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0687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PZT-R'!$B$10:$N$10</c:f>
              <c:numCache>
                <c:formatCode>0.000</c:formatCode>
                <c:ptCount val="13"/>
                <c:pt idx="0">
                  <c:v>7.8955402320269111E-3</c:v>
                </c:pt>
                <c:pt idx="1">
                  <c:v>5.5481328190462066E-3</c:v>
                </c:pt>
                <c:pt idx="2">
                  <c:v>5.1381362812253752E-3</c:v>
                </c:pt>
                <c:pt idx="3">
                  <c:v>7.3872938963541416E-3</c:v>
                </c:pt>
                <c:pt idx="4">
                  <c:v>7.9302585077663298E-3</c:v>
                </c:pt>
                <c:pt idx="5">
                  <c:v>5.2283840715846427E-3</c:v>
                </c:pt>
                <c:pt idx="6">
                  <c:v>8.5423389979299939E-3</c:v>
                </c:pt>
                <c:pt idx="7">
                  <c:v>7.5101486891627645E-3</c:v>
                </c:pt>
                <c:pt idx="8">
                  <c:v>5.0122516563583189E-3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07-44D6-A943-69DF4A72E2FD}"/>
            </c:ext>
          </c:extLst>
        </c:ser>
        <c:ser>
          <c:idx val="1"/>
          <c:order val="1"/>
          <c:tx>
            <c:strRef>
              <c:f>'Cs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'Cs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PZT-R'!$B$20:$N$20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07-44D6-A943-69DF4A72E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41503"/>
        <c:axId val="1"/>
      </c:lineChart>
      <c:catAx>
        <c:axId val="5254415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.000000000000001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41503"/>
        <c:crosses val="autoZero"/>
        <c:crossBetween val="between"/>
        <c:majorUnit val="1.0000000000000002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PZT-R'!$B$13:$N$13</c:f>
              <c:numCache>
                <c:formatCode>0.00</c:formatCode>
                <c:ptCount val="13"/>
                <c:pt idx="0">
                  <c:v>4.92345453141386</c:v>
                </c:pt>
                <c:pt idx="1">
                  <c:v>7.4811955698281523</c:v>
                </c:pt>
                <c:pt idx="2">
                  <c:v>8.7684192998066433</c:v>
                </c:pt>
                <c:pt idx="3">
                  <c:v>6.2670671177053743</c:v>
                </c:pt>
                <c:pt idx="4">
                  <c:v>5.6774105521580083</c:v>
                </c:pt>
                <c:pt idx="5">
                  <c:v>8.9932184315887387</c:v>
                </c:pt>
                <c:pt idx="6">
                  <c:v>5.4341088560461746</c:v>
                </c:pt>
                <c:pt idx="7">
                  <c:v>6.1414673986268546</c:v>
                </c:pt>
                <c:pt idx="8">
                  <c:v>9.838558938032703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4-40B5-B550-D7039BA93121}"/>
            </c:ext>
          </c:extLst>
        </c:ser>
        <c:ser>
          <c:idx val="1"/>
          <c:order val="1"/>
          <c:tx>
            <c:strRef>
              <c:f>'Cs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'Cs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PZT-R'!$B$23:$N$23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4-40B5-B550-D7039BA93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26943"/>
        <c:axId val="1"/>
      </c:lineChart>
      <c:catAx>
        <c:axId val="525426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26943"/>
        <c:crosses val="autoZero"/>
        <c:crossBetween val="between"/>
        <c:majorUnit val="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'Rs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PZT-L'!$B$9:$N$9</c:f>
              <c:numCache>
                <c:formatCode>0.000</c:formatCode>
                <c:ptCount val="13"/>
                <c:pt idx="0">
                  <c:v>117.71</c:v>
                </c:pt>
                <c:pt idx="1">
                  <c:v>113.28</c:v>
                </c:pt>
                <c:pt idx="2">
                  <c:v>113.21</c:v>
                </c:pt>
                <c:pt idx="3">
                  <c:v>108.84</c:v>
                </c:pt>
                <c:pt idx="4">
                  <c:v>108.85999999999999</c:v>
                </c:pt>
                <c:pt idx="5">
                  <c:v>106.5</c:v>
                </c:pt>
                <c:pt idx="6">
                  <c:v>114.98000000000002</c:v>
                </c:pt>
                <c:pt idx="7">
                  <c:v>112.73999999999998</c:v>
                </c:pt>
                <c:pt idx="8">
                  <c:v>105.73999999999998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3-48AC-A141-7752DAFF5434}"/>
            </c:ext>
          </c:extLst>
        </c:ser>
        <c:ser>
          <c:idx val="1"/>
          <c:order val="1"/>
          <c:tx>
            <c:strRef>
              <c:f>'Rs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'Rs PZT-L'!$B$19:$N$19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83-48AC-A141-7752DAFF5434}"/>
            </c:ext>
          </c:extLst>
        </c:ser>
        <c:ser>
          <c:idx val="3"/>
          <c:order val="2"/>
          <c:tx>
            <c:strRef>
              <c:f>'Rs PZT-L'!$A$25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'Rs PZT-L'!$B$25:$N$25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83-48AC-A141-7752DAFF5434}"/>
            </c:ext>
          </c:extLst>
        </c:ser>
        <c:ser>
          <c:idx val="4"/>
          <c:order val="3"/>
          <c:tx>
            <c:strRef>
              <c:f>'Rs PZT-L'!$A$26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'Rs PZT-L'!$B$26:$N$26</c:f>
              <c:numCache>
                <c:formatCode>General</c:formatCode>
                <c:ptCount val="1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83-48AC-A141-7752DAFF5434}"/>
            </c:ext>
          </c:extLst>
        </c:ser>
        <c:ser>
          <c:idx val="2"/>
          <c:order val="4"/>
          <c:tx>
            <c:strRef>
              <c:f>'Rs PZT-L'!$A$24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'Rs PZT-L'!$B$24:$N$24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83-48AC-A141-7752DAFF5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8287"/>
        <c:axId val="1"/>
      </c:lineChart>
      <c:catAx>
        <c:axId val="525368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50"/>
          <c:min val="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8287"/>
        <c:crosses val="autoZero"/>
        <c:crossBetween val="between"/>
        <c:majorUnit val="2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'Rs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PZT-L'!$B$10:$N$10</c:f>
              <c:numCache>
                <c:formatCode>0.000</c:formatCode>
                <c:ptCount val="13"/>
                <c:pt idx="0">
                  <c:v>2.9243992735451023</c:v>
                </c:pt>
                <c:pt idx="1">
                  <c:v>2.5138726211873901</c:v>
                </c:pt>
                <c:pt idx="2">
                  <c:v>3.1441126640825785</c:v>
                </c:pt>
                <c:pt idx="3">
                  <c:v>4.3004392540504233</c:v>
                </c:pt>
                <c:pt idx="4">
                  <c:v>3.2229041424018661</c:v>
                </c:pt>
                <c:pt idx="5">
                  <c:v>4.4885038338701095</c:v>
                </c:pt>
                <c:pt idx="6">
                  <c:v>3.7540496652134054</c:v>
                </c:pt>
                <c:pt idx="7">
                  <c:v>4.5884395798329702</c:v>
                </c:pt>
                <c:pt idx="8">
                  <c:v>3.8297664564710869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B-4880-A3C2-DF29E409AAE9}"/>
            </c:ext>
          </c:extLst>
        </c:ser>
        <c:ser>
          <c:idx val="1"/>
          <c:order val="1"/>
          <c:tx>
            <c:strRef>
              <c:f>'Rs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'Rs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PZT-L'!$B$20:$N$20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B-4880-A3C2-DF29E409A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87839"/>
        <c:axId val="1"/>
      </c:lineChart>
      <c:catAx>
        <c:axId val="5253878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87839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'Rs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PZT-L'!$B$13:$N$13</c:f>
              <c:numCache>
                <c:formatCode>0.00</c:formatCode>
                <c:ptCount val="13"/>
                <c:pt idx="0">
                  <c:v>6.5779891414577669</c:v>
                </c:pt>
                <c:pt idx="1">
                  <c:v>7.0647970984350561</c:v>
                </c:pt>
                <c:pt idx="2">
                  <c:v>5.641231266705276</c:v>
                </c:pt>
                <c:pt idx="3">
                  <c:v>3.7856597985116234</c:v>
                </c:pt>
                <c:pt idx="4">
                  <c:v>5.0534133027391377</c:v>
                </c:pt>
                <c:pt idx="5">
                  <c:v>3.4532665167928531</c:v>
                </c:pt>
                <c:pt idx="6">
                  <c:v>4.8818391606507587</c:v>
                </c:pt>
                <c:pt idx="7">
                  <c:v>3.8313678744441368</c:v>
                </c:pt>
                <c:pt idx="8">
                  <c:v>3.9810956725323665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E-4B01-89A6-FB5631371F32}"/>
            </c:ext>
          </c:extLst>
        </c:ser>
        <c:ser>
          <c:idx val="1"/>
          <c:order val="1"/>
          <c:tx>
            <c:strRef>
              <c:f>'Rs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'Rs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PZT-L'!$B$23:$N$23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EE-4B01-89A6-FB5631371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6623"/>
        <c:axId val="1"/>
      </c:lineChart>
      <c:catAx>
        <c:axId val="5253666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6623"/>
        <c:crosses val="autoZero"/>
        <c:crossBetween val="between"/>
        <c:majorUnit val="2.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'Rs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PZT-R'!$B$9:$N$9</c:f>
              <c:numCache>
                <c:formatCode>0.000</c:formatCode>
                <c:ptCount val="13"/>
                <c:pt idx="0">
                  <c:v>112.35</c:v>
                </c:pt>
                <c:pt idx="1">
                  <c:v>109.92999999999999</c:v>
                </c:pt>
                <c:pt idx="2">
                  <c:v>105.54</c:v>
                </c:pt>
                <c:pt idx="3">
                  <c:v>104.30999999999999</c:v>
                </c:pt>
                <c:pt idx="4">
                  <c:v>105</c:v>
                </c:pt>
                <c:pt idx="5">
                  <c:v>102.49000000000001</c:v>
                </c:pt>
                <c:pt idx="6">
                  <c:v>106.13</c:v>
                </c:pt>
                <c:pt idx="7">
                  <c:v>104.73000000000002</c:v>
                </c:pt>
                <c:pt idx="8">
                  <c:v>100.37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8-4757-BC46-AACF41ABAAAA}"/>
            </c:ext>
          </c:extLst>
        </c:ser>
        <c:ser>
          <c:idx val="1"/>
          <c:order val="1"/>
          <c:tx>
            <c:strRef>
              <c:f>'Rs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'Rs PZT-R'!$B$19:$N$19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8-4757-BC46-AACF41ABAAAA}"/>
            </c:ext>
          </c:extLst>
        </c:ser>
        <c:ser>
          <c:idx val="3"/>
          <c:order val="2"/>
          <c:tx>
            <c:strRef>
              <c:f>'Rs PZT-R'!$A$25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'Rs PZT-R'!$B$25:$N$25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8-4757-BC46-AACF41ABAAAA}"/>
            </c:ext>
          </c:extLst>
        </c:ser>
        <c:ser>
          <c:idx val="4"/>
          <c:order val="3"/>
          <c:tx>
            <c:strRef>
              <c:f>'Rs PZT-R'!$A$26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'Rs PZT-R'!$B$26:$N$26</c:f>
              <c:numCache>
                <c:formatCode>General</c:formatCode>
                <c:ptCount val="1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8-4757-BC46-AACF41ABAAAA}"/>
            </c:ext>
          </c:extLst>
        </c:ser>
        <c:ser>
          <c:idx val="2"/>
          <c:order val="4"/>
          <c:tx>
            <c:strRef>
              <c:f>'Rs PZT-R'!$A$24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'Rs PZT-R'!$B$24:$N$24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E8-4757-BC46-AACF41ABA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2863"/>
        <c:axId val="1"/>
      </c:lineChart>
      <c:catAx>
        <c:axId val="5253728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50"/>
          <c:min val="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2863"/>
        <c:crosses val="autoZero"/>
        <c:crossBetween val="between"/>
        <c:majorUnit val="2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'Rs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PZT-R'!$B$10:$N$10</c:f>
              <c:numCache>
                <c:formatCode>0.000</c:formatCode>
                <c:ptCount val="13"/>
                <c:pt idx="0">
                  <c:v>3.0649451689857159</c:v>
                </c:pt>
                <c:pt idx="1">
                  <c:v>2.3233357245324857</c:v>
                </c:pt>
                <c:pt idx="2">
                  <c:v>2.6717451641618486</c:v>
                </c:pt>
                <c:pt idx="3">
                  <c:v>4.0078949864264466</c:v>
                </c:pt>
                <c:pt idx="4">
                  <c:v>3.953620000848729</c:v>
                </c:pt>
                <c:pt idx="5">
                  <c:v>3.6158447606794915</c:v>
                </c:pt>
                <c:pt idx="6">
                  <c:v>5.326464326569945</c:v>
                </c:pt>
                <c:pt idx="7">
                  <c:v>4.7807600511494668</c:v>
                </c:pt>
                <c:pt idx="8">
                  <c:v>2.5320391431062497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7-48B0-A28E-D32A9F2DD25C}"/>
            </c:ext>
          </c:extLst>
        </c:ser>
        <c:ser>
          <c:idx val="1"/>
          <c:order val="1"/>
          <c:tx>
            <c:strRef>
              <c:f>'Rs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'Rs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PZT-R'!$B$20:$N$20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27-48B0-A28E-D32A9F2DD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7455"/>
        <c:axId val="1"/>
      </c:lineChart>
      <c:catAx>
        <c:axId val="5253674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7455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'Rs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PZT-R'!$B$13:$N$13</c:f>
              <c:numCache>
                <c:formatCode>0.00</c:formatCode>
                <c:ptCount val="13"/>
                <c:pt idx="0">
                  <c:v>5.693413434138118</c:v>
                </c:pt>
                <c:pt idx="1">
                  <c:v>7.1635507333673845</c:v>
                </c:pt>
                <c:pt idx="2">
                  <c:v>5.6816796016404911</c:v>
                </c:pt>
                <c:pt idx="3">
                  <c:v>3.6852262971014991</c:v>
                </c:pt>
                <c:pt idx="4">
                  <c:v>3.7939913286506872</c:v>
                </c:pt>
                <c:pt idx="5">
                  <c:v>3.9170191948925801</c:v>
                </c:pt>
                <c:pt idx="6">
                  <c:v>2.886843077116541</c:v>
                </c:pt>
                <c:pt idx="7">
                  <c:v>3.1187509601982857</c:v>
                </c:pt>
                <c:pt idx="8">
                  <c:v>5.3145571241676492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F-4B7B-80EF-F0392CE029D8}"/>
            </c:ext>
          </c:extLst>
        </c:ser>
        <c:ser>
          <c:idx val="1"/>
          <c:order val="1"/>
          <c:tx>
            <c:strRef>
              <c:f>'Rs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'Rs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PZT-R'!$B$23:$N$23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F-4B7B-80EF-F0392CE02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80767"/>
        <c:axId val="1"/>
      </c:lineChart>
      <c:catAx>
        <c:axId val="525380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80767"/>
        <c:crosses val="autoZero"/>
        <c:crossBetween val="between"/>
        <c:majorUnit val="2.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'Dimple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'Dimple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X'!$B$9:$N$9</c:f>
              <c:numCache>
                <c:formatCode>0.000</c:formatCode>
                <c:ptCount val="13"/>
                <c:pt idx="0">
                  <c:v>1.4539300000000002</c:v>
                </c:pt>
                <c:pt idx="1">
                  <c:v>1.4533</c:v>
                </c:pt>
                <c:pt idx="2">
                  <c:v>1.4534699999999998</c:v>
                </c:pt>
                <c:pt idx="3">
                  <c:v>1.4565399999999999</c:v>
                </c:pt>
                <c:pt idx="4">
                  <c:v>1.4562299999999999</c:v>
                </c:pt>
                <c:pt idx="5">
                  <c:v>1.45543</c:v>
                </c:pt>
                <c:pt idx="6">
                  <c:v>1.4557100000000001</c:v>
                </c:pt>
                <c:pt idx="7">
                  <c:v>1.4563199999999998</c:v>
                </c:pt>
                <c:pt idx="8">
                  <c:v>1.4556500000000001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1B-46C2-83CB-C9A3E959E25E}"/>
            </c:ext>
          </c:extLst>
        </c:ser>
        <c:ser>
          <c:idx val="1"/>
          <c:order val="1"/>
          <c:tx>
            <c:strRef>
              <c:f>'Dimple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'Dimple X'!$B$19:$N$19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1B-46C2-83CB-C9A3E959E25E}"/>
            </c:ext>
          </c:extLst>
        </c:ser>
        <c:ser>
          <c:idx val="3"/>
          <c:order val="2"/>
          <c:tx>
            <c:strRef>
              <c:f>'Dimple X'!$A$25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'Dimple X'!$B$25:$N$25</c:f>
              <c:numCache>
                <c:formatCode>General</c:formatCode>
                <c:ptCount val="13"/>
                <c:pt idx="0">
                  <c:v>1.4690000000000001</c:v>
                </c:pt>
                <c:pt idx="1">
                  <c:v>1.4690000000000001</c:v>
                </c:pt>
                <c:pt idx="2">
                  <c:v>1.4690000000000001</c:v>
                </c:pt>
                <c:pt idx="3">
                  <c:v>1.4690000000000001</c:v>
                </c:pt>
                <c:pt idx="4">
                  <c:v>1.4690000000000001</c:v>
                </c:pt>
                <c:pt idx="5">
                  <c:v>1.4690000000000001</c:v>
                </c:pt>
                <c:pt idx="6">
                  <c:v>1.4690000000000001</c:v>
                </c:pt>
                <c:pt idx="7">
                  <c:v>1.4690000000000001</c:v>
                </c:pt>
                <c:pt idx="8">
                  <c:v>1.4690000000000001</c:v>
                </c:pt>
                <c:pt idx="9">
                  <c:v>1.4690000000000001</c:v>
                </c:pt>
                <c:pt idx="10">
                  <c:v>1.4690000000000001</c:v>
                </c:pt>
                <c:pt idx="11">
                  <c:v>1.4690000000000001</c:v>
                </c:pt>
                <c:pt idx="12">
                  <c:v>1.4690000000000001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1B-46C2-83CB-C9A3E959E25E}"/>
            </c:ext>
          </c:extLst>
        </c:ser>
        <c:ser>
          <c:idx val="4"/>
          <c:order val="3"/>
          <c:tx>
            <c:strRef>
              <c:f>'Dimple X'!$A$26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'Dimple X'!$B$26:$N$26</c:f>
              <c:numCache>
                <c:formatCode>General</c:formatCode>
                <c:ptCount val="13"/>
                <c:pt idx="0">
                  <c:v>1.4450000000000001</c:v>
                </c:pt>
                <c:pt idx="1">
                  <c:v>1.4450000000000001</c:v>
                </c:pt>
                <c:pt idx="2">
                  <c:v>1.4450000000000001</c:v>
                </c:pt>
                <c:pt idx="3">
                  <c:v>1.4450000000000001</c:v>
                </c:pt>
                <c:pt idx="4">
                  <c:v>1.4450000000000001</c:v>
                </c:pt>
                <c:pt idx="5">
                  <c:v>1.4450000000000001</c:v>
                </c:pt>
                <c:pt idx="6">
                  <c:v>1.4450000000000001</c:v>
                </c:pt>
                <c:pt idx="7">
                  <c:v>1.4450000000000001</c:v>
                </c:pt>
                <c:pt idx="8">
                  <c:v>1.4450000000000001</c:v>
                </c:pt>
                <c:pt idx="9">
                  <c:v>1.4450000000000001</c:v>
                </c:pt>
                <c:pt idx="10">
                  <c:v>1.4450000000000001</c:v>
                </c:pt>
                <c:pt idx="11">
                  <c:v>1.4450000000000001</c:v>
                </c:pt>
                <c:pt idx="12">
                  <c:v>1.4450000000000001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1B-46C2-83CB-C9A3E959E25E}"/>
            </c:ext>
          </c:extLst>
        </c:ser>
        <c:ser>
          <c:idx val="2"/>
          <c:order val="4"/>
          <c:tx>
            <c:strRef>
              <c:f>'Dimple X'!$A$24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'Dimple X'!$B$24:$N$24</c:f>
              <c:numCache>
                <c:formatCode>General</c:formatCode>
                <c:ptCount val="13"/>
                <c:pt idx="0">
                  <c:v>1.4570000000000001</c:v>
                </c:pt>
                <c:pt idx="1">
                  <c:v>1.4570000000000001</c:v>
                </c:pt>
                <c:pt idx="2">
                  <c:v>1.4570000000000001</c:v>
                </c:pt>
                <c:pt idx="3">
                  <c:v>1.4570000000000001</c:v>
                </c:pt>
                <c:pt idx="4">
                  <c:v>1.4570000000000001</c:v>
                </c:pt>
                <c:pt idx="5">
                  <c:v>1.4570000000000001</c:v>
                </c:pt>
                <c:pt idx="6">
                  <c:v>1.4570000000000001</c:v>
                </c:pt>
                <c:pt idx="7">
                  <c:v>1.4570000000000001</c:v>
                </c:pt>
                <c:pt idx="8">
                  <c:v>1.4570000000000001</c:v>
                </c:pt>
                <c:pt idx="9">
                  <c:v>1.4570000000000001</c:v>
                </c:pt>
                <c:pt idx="10">
                  <c:v>1.4570000000000001</c:v>
                </c:pt>
                <c:pt idx="11">
                  <c:v>1.4570000000000001</c:v>
                </c:pt>
                <c:pt idx="12">
                  <c:v>1.4570000000000001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1B-46C2-83CB-C9A3E959E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8175"/>
        <c:axId val="1"/>
      </c:lineChart>
      <c:catAx>
        <c:axId val="525438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.4749999999999999"/>
          <c:min val="1.438999999999999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8175"/>
        <c:crosses val="autoZero"/>
        <c:crossBetween val="between"/>
        <c:majorUnit val="6.0000000000000019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'Dimple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'Dimple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X'!$B$10:$N$10</c:f>
              <c:numCache>
                <c:formatCode>0.000</c:formatCode>
                <c:ptCount val="13"/>
                <c:pt idx="0">
                  <c:v>1.3792510044706766E-3</c:v>
                </c:pt>
                <c:pt idx="1">
                  <c:v>5.7735026918959631E-4</c:v>
                </c:pt>
                <c:pt idx="2">
                  <c:v>6.8321137122982854E-4</c:v>
                </c:pt>
                <c:pt idx="3">
                  <c:v>5.3374983736665413E-4</c:v>
                </c:pt>
                <c:pt idx="4">
                  <c:v>5.1434964329292088E-4</c:v>
                </c:pt>
                <c:pt idx="5">
                  <c:v>8.7438867533583232E-4</c:v>
                </c:pt>
                <c:pt idx="6">
                  <c:v>6.4195880795505039E-4</c:v>
                </c:pt>
                <c:pt idx="7">
                  <c:v>6.64663657632805E-4</c:v>
                </c:pt>
                <c:pt idx="8">
                  <c:v>5.1693541397563724E-4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0-4D65-A4D2-5DCD30E0A7F7}"/>
            </c:ext>
          </c:extLst>
        </c:ser>
        <c:ser>
          <c:idx val="1"/>
          <c:order val="1"/>
          <c:tx>
            <c:strRef>
              <c:f>'Dimple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'Dimple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X'!$B$20:$N$20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60-4D65-A4D2-5DCD30E0A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29439"/>
        <c:axId val="1"/>
      </c:lineChart>
      <c:catAx>
        <c:axId val="5254294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29439"/>
        <c:crosses val="autoZero"/>
        <c:crossBetween val="between"/>
        <c:majorUnit val="3.0000000000000008E-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'Dimple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'Dimple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X'!$B$13:$N$13</c:f>
              <c:numCache>
                <c:formatCode>0.00</c:formatCode>
                <c:ptCount val="13"/>
                <c:pt idx="0">
                  <c:v>2.1581761818684155</c:v>
                </c:pt>
                <c:pt idx="1">
                  <c:v>4.7920072342741236</c:v>
                </c:pt>
                <c:pt idx="2">
                  <c:v>4.132444880492919</c:v>
                </c:pt>
                <c:pt idx="3">
                  <c:v>7.2068718290291462</c:v>
                </c:pt>
                <c:pt idx="4">
                  <c:v>7.2777990266855586</c:v>
                </c:pt>
                <c:pt idx="5">
                  <c:v>3.9761112703470682</c:v>
                </c:pt>
                <c:pt idx="6">
                  <c:v>5.5611044754914687</c:v>
                </c:pt>
                <c:pt idx="7">
                  <c:v>5.6770567940662788</c:v>
                </c:pt>
                <c:pt idx="8">
                  <c:v>6.8673956243348515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6-49A4-8338-62B165035B70}"/>
            </c:ext>
          </c:extLst>
        </c:ser>
        <c:ser>
          <c:idx val="1"/>
          <c:order val="1"/>
          <c:tx>
            <c:strRef>
              <c:f>'Dimple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'Dimple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X'!$B$23:$N$23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6-49A4-8338-62B165035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20703"/>
        <c:axId val="1"/>
      </c:lineChart>
      <c:catAx>
        <c:axId val="5254207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20703"/>
        <c:crosses val="autoZero"/>
        <c:crossBetween val="between"/>
        <c:majorUnit val="2.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'Dimple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'Dimple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Y'!$B$9:$N$9</c:f>
              <c:numCache>
                <c:formatCode>0.000</c:formatCode>
                <c:ptCount val="13"/>
                <c:pt idx="0">
                  <c:v>-4.000000000000003E-5</c:v>
                </c:pt>
                <c:pt idx="1">
                  <c:v>1.2800000000000001E-3</c:v>
                </c:pt>
                <c:pt idx="2">
                  <c:v>1.31E-3</c:v>
                </c:pt>
                <c:pt idx="3">
                  <c:v>6.5999999999999989E-4</c:v>
                </c:pt>
                <c:pt idx="4">
                  <c:v>1.6799999999999999E-3</c:v>
                </c:pt>
                <c:pt idx="5">
                  <c:v>2.3400000000000005E-3</c:v>
                </c:pt>
                <c:pt idx="6">
                  <c:v>1.1999999999999996E-4</c:v>
                </c:pt>
                <c:pt idx="7">
                  <c:v>9.7000000000000005E-4</c:v>
                </c:pt>
                <c:pt idx="8">
                  <c:v>3.1999999999999997E-4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7-47AD-BDF2-FDDAB96CFC81}"/>
            </c:ext>
          </c:extLst>
        </c:ser>
        <c:ser>
          <c:idx val="1"/>
          <c:order val="1"/>
          <c:tx>
            <c:strRef>
              <c:f>'Dimple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'Dimple Y'!$B$19:$N$19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7-47AD-BDF2-FDDAB96CFC81}"/>
            </c:ext>
          </c:extLst>
        </c:ser>
        <c:ser>
          <c:idx val="3"/>
          <c:order val="2"/>
          <c:tx>
            <c:strRef>
              <c:f>'Dimple 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'Dimple Y'!$B$25:$N$25</c:f>
              <c:numCache>
                <c:formatCode>General</c:formatCode>
                <c:ptCount val="1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67-47AD-BDF2-FDDAB96CFC81}"/>
            </c:ext>
          </c:extLst>
        </c:ser>
        <c:ser>
          <c:idx val="4"/>
          <c:order val="3"/>
          <c:tx>
            <c:strRef>
              <c:f>'Dimple 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'Dimple Y'!$B$26:$N$26</c:f>
              <c:numCache>
                <c:formatCode>General</c:formatCode>
                <c:ptCount val="13"/>
                <c:pt idx="0">
                  <c:v>-0.01</c:v>
                </c:pt>
                <c:pt idx="1">
                  <c:v>-0.01</c:v>
                </c:pt>
                <c:pt idx="2">
                  <c:v>-0.01</c:v>
                </c:pt>
                <c:pt idx="3">
                  <c:v>-0.01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-0.01</c:v>
                </c:pt>
                <c:pt idx="10">
                  <c:v>-0.01</c:v>
                </c:pt>
                <c:pt idx="11">
                  <c:v>-0.01</c:v>
                </c:pt>
                <c:pt idx="12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67-47AD-BDF2-FDDAB96CFC81}"/>
            </c:ext>
          </c:extLst>
        </c:ser>
        <c:ser>
          <c:idx val="2"/>
          <c:order val="4"/>
          <c:tx>
            <c:strRef>
              <c:f>'Dimple 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'Dimple Y'!$B$24:$N$24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67-47AD-BDF2-FDDAB96CF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43167"/>
        <c:axId val="1"/>
      </c:lineChart>
      <c:catAx>
        <c:axId val="525443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.2000000000000002E-2"/>
          <c:min val="-1.2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43167"/>
        <c:crosses val="autoZero"/>
        <c:crossBetween val="between"/>
        <c:majorUnit val="4.000000000000001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'Dimple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'Dimple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Y'!$B$10:$N$10</c:f>
              <c:numCache>
                <c:formatCode>0.000</c:formatCode>
                <c:ptCount val="13"/>
                <c:pt idx="0">
                  <c:v>1.2321616055624451E-3</c:v>
                </c:pt>
                <c:pt idx="1">
                  <c:v>1.3222875800840163E-3</c:v>
                </c:pt>
                <c:pt idx="2">
                  <c:v>1.4850738851802778E-3</c:v>
                </c:pt>
                <c:pt idx="3">
                  <c:v>9.8792712281827746E-4</c:v>
                </c:pt>
                <c:pt idx="4">
                  <c:v>1.4420664185659257E-3</c:v>
                </c:pt>
                <c:pt idx="5">
                  <c:v>1.2729667884294723E-3</c:v>
                </c:pt>
                <c:pt idx="6">
                  <c:v>1.5302868285971024E-3</c:v>
                </c:pt>
                <c:pt idx="7">
                  <c:v>9.3932599949822179E-4</c:v>
                </c:pt>
                <c:pt idx="8">
                  <c:v>1.069579356569675E-3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C-43E1-A176-3A597689D6AD}"/>
            </c:ext>
          </c:extLst>
        </c:ser>
        <c:ser>
          <c:idx val="1"/>
          <c:order val="1"/>
          <c:tx>
            <c:strRef>
              <c:f>'Dimple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'Dimple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Y'!$B$20:$N$20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C-43E1-A176-3A597689D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9039"/>
        <c:axId val="1"/>
      </c:lineChart>
      <c:catAx>
        <c:axId val="5254190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903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'Dimple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'Dimple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Y'!$B$13:$N$13</c:f>
              <c:numCache>
                <c:formatCode>0.00</c:formatCode>
                <c:ptCount val="13"/>
                <c:pt idx="0">
                  <c:v>2.6944517545525359</c:v>
                </c:pt>
                <c:pt idx="1">
                  <c:v>2.198210669483851</c:v>
                </c:pt>
                <c:pt idx="2">
                  <c:v>1.9505202371227688</c:v>
                </c:pt>
                <c:pt idx="3">
                  <c:v>3.151379551612949</c:v>
                </c:pt>
                <c:pt idx="4">
                  <c:v>1.9231661576942458</c:v>
                </c:pt>
                <c:pt idx="5">
                  <c:v>2.0058130004189021</c:v>
                </c:pt>
                <c:pt idx="6">
                  <c:v>2.1521019927698863</c:v>
                </c:pt>
                <c:pt idx="7">
                  <c:v>3.204425302406098</c:v>
                </c:pt>
                <c:pt idx="8">
                  <c:v>3.0167622877606219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91-44F5-A252-2B9BF4435D0E}"/>
            </c:ext>
          </c:extLst>
        </c:ser>
        <c:ser>
          <c:idx val="1"/>
          <c:order val="1"/>
          <c:tx>
            <c:strRef>
              <c:f>'Dimple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'Dimple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Y'!$B$23:$N$23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91-44F5-A252-2B9BF4435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9871"/>
        <c:axId val="1"/>
      </c:lineChart>
      <c:catAx>
        <c:axId val="5254198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9871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'PZT-L Location X1_BL'!$A$7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'PZT-L Location X1_BL'!$B$8:$N$8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X1_BL'!$B$9:$N$9</c:f>
              <c:numCache>
                <c:formatCode>0.000</c:formatCode>
                <c:ptCount val="13"/>
                <c:pt idx="0">
                  <c:v>1.2411500000000002</c:v>
                </c:pt>
                <c:pt idx="1">
                  <c:v>1.2460199999999999</c:v>
                </c:pt>
                <c:pt idx="2">
                  <c:v>1.24292</c:v>
                </c:pt>
                <c:pt idx="3">
                  <c:v>1.2433000000000001</c:v>
                </c:pt>
                <c:pt idx="4">
                  <c:v>1.2452799999999999</c:v>
                </c:pt>
                <c:pt idx="5">
                  <c:v>1.2436</c:v>
                </c:pt>
                <c:pt idx="6">
                  <c:v>1.2432400000000001</c:v>
                </c:pt>
                <c:pt idx="7">
                  <c:v>1.2448000000000001</c:v>
                </c:pt>
                <c:pt idx="8">
                  <c:v>1.2478500000000001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9-48BA-AE69-A013EC8A0C55}"/>
            </c:ext>
          </c:extLst>
        </c:ser>
        <c:ser>
          <c:idx val="1"/>
          <c:order val="1"/>
          <c:tx>
            <c:strRef>
              <c:f>'PZT-L Location X1_BL'!$A$17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'PZT-L Location X1_BL'!$B$19:$N$19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29-48BA-AE69-A013EC8A0C55}"/>
            </c:ext>
          </c:extLst>
        </c:ser>
        <c:ser>
          <c:idx val="3"/>
          <c:order val="2"/>
          <c:tx>
            <c:strRef>
              <c:f>'PZT-L Location X1_BL'!$A$25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'PZT-L Location X1_BL'!$B$25:$N$25</c:f>
              <c:numCache>
                <c:formatCode>General</c:formatCode>
                <c:ptCount val="13"/>
                <c:pt idx="0">
                  <c:v>1.2709999999999999</c:v>
                </c:pt>
                <c:pt idx="1">
                  <c:v>1.2709999999999999</c:v>
                </c:pt>
                <c:pt idx="2">
                  <c:v>1.2709999999999999</c:v>
                </c:pt>
                <c:pt idx="3">
                  <c:v>1.2709999999999999</c:v>
                </c:pt>
                <c:pt idx="4">
                  <c:v>1.2709999999999999</c:v>
                </c:pt>
                <c:pt idx="5">
                  <c:v>1.2709999999999999</c:v>
                </c:pt>
                <c:pt idx="6">
                  <c:v>1.2709999999999999</c:v>
                </c:pt>
                <c:pt idx="7">
                  <c:v>1.2709999999999999</c:v>
                </c:pt>
                <c:pt idx="8">
                  <c:v>1.2709999999999999</c:v>
                </c:pt>
                <c:pt idx="9">
                  <c:v>1.2709999999999999</c:v>
                </c:pt>
                <c:pt idx="10">
                  <c:v>1.2709999999999999</c:v>
                </c:pt>
                <c:pt idx="11">
                  <c:v>1.2709999999999999</c:v>
                </c:pt>
                <c:pt idx="12">
                  <c:v>1.2709999999999999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29-48BA-AE69-A013EC8A0C55}"/>
            </c:ext>
          </c:extLst>
        </c:ser>
        <c:ser>
          <c:idx val="4"/>
          <c:order val="3"/>
          <c:tx>
            <c:strRef>
              <c:f>'PZT-L Location X1_BL'!$A$26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'PZT-L Location X1_BL'!$B$26:$N$26</c:f>
              <c:numCache>
                <c:formatCode>General</c:formatCode>
                <c:ptCount val="13"/>
                <c:pt idx="0">
                  <c:v>1.2210000000000001</c:v>
                </c:pt>
                <c:pt idx="1">
                  <c:v>1.2210000000000001</c:v>
                </c:pt>
                <c:pt idx="2">
                  <c:v>1.2210000000000001</c:v>
                </c:pt>
                <c:pt idx="3">
                  <c:v>1.2210000000000001</c:v>
                </c:pt>
                <c:pt idx="4">
                  <c:v>1.2210000000000001</c:v>
                </c:pt>
                <c:pt idx="5">
                  <c:v>1.2210000000000001</c:v>
                </c:pt>
                <c:pt idx="6">
                  <c:v>1.2210000000000001</c:v>
                </c:pt>
                <c:pt idx="7">
                  <c:v>1.2210000000000001</c:v>
                </c:pt>
                <c:pt idx="8">
                  <c:v>1.2210000000000001</c:v>
                </c:pt>
                <c:pt idx="9">
                  <c:v>1.2210000000000001</c:v>
                </c:pt>
                <c:pt idx="10">
                  <c:v>1.2210000000000001</c:v>
                </c:pt>
                <c:pt idx="11">
                  <c:v>1.2210000000000001</c:v>
                </c:pt>
                <c:pt idx="12">
                  <c:v>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29-48BA-AE69-A013EC8A0C55}"/>
            </c:ext>
          </c:extLst>
        </c:ser>
        <c:ser>
          <c:idx val="2"/>
          <c:order val="4"/>
          <c:tx>
            <c:strRef>
              <c:f>'PZT-L Location X1_BL'!$A$24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'PZT-L Location X1_BL'!$B$24:$N$24</c:f>
              <c:numCache>
                <c:formatCode>General</c:formatCode>
                <c:ptCount val="13"/>
                <c:pt idx="0">
                  <c:v>1.246</c:v>
                </c:pt>
                <c:pt idx="1">
                  <c:v>1.246</c:v>
                </c:pt>
                <c:pt idx="2">
                  <c:v>1.246</c:v>
                </c:pt>
                <c:pt idx="3">
                  <c:v>1.246</c:v>
                </c:pt>
                <c:pt idx="4">
                  <c:v>1.246</c:v>
                </c:pt>
                <c:pt idx="5">
                  <c:v>1.246</c:v>
                </c:pt>
                <c:pt idx="6">
                  <c:v>1.246</c:v>
                </c:pt>
                <c:pt idx="7">
                  <c:v>1.246</c:v>
                </c:pt>
                <c:pt idx="8">
                  <c:v>1.246</c:v>
                </c:pt>
                <c:pt idx="9">
                  <c:v>1.246</c:v>
                </c:pt>
                <c:pt idx="10">
                  <c:v>1.246</c:v>
                </c:pt>
                <c:pt idx="11">
                  <c:v>1.246</c:v>
                </c:pt>
                <c:pt idx="12">
                  <c:v>1.246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29-48BA-AE69-A013EC8A0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9103"/>
        <c:axId val="1"/>
      </c:lineChart>
      <c:catAx>
        <c:axId val="5253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.276"/>
          <c:min val="1.21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9103"/>
        <c:crosses val="autoZero"/>
        <c:crossBetween val="between"/>
        <c:majorUnit val="1.0000000000000002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'PZT-L Location X1_BL'!$A$7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'PZT-L Location X1_BL'!$B$8:$N$8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X1_BL'!$B$10:$N$10</c:f>
              <c:numCache>
                <c:formatCode>0.000</c:formatCode>
                <c:ptCount val="13"/>
                <c:pt idx="0">
                  <c:v>4.3215866427865936E-3</c:v>
                </c:pt>
                <c:pt idx="1">
                  <c:v>3.2625143677844745E-3</c:v>
                </c:pt>
                <c:pt idx="2">
                  <c:v>2.6156792192043965E-3</c:v>
                </c:pt>
                <c:pt idx="3">
                  <c:v>3.8970073988468241E-3</c:v>
                </c:pt>
                <c:pt idx="4">
                  <c:v>2.7855978811657956E-3</c:v>
                </c:pt>
                <c:pt idx="5">
                  <c:v>2.3442601296689452E-3</c:v>
                </c:pt>
                <c:pt idx="6">
                  <c:v>3.3895919125070794E-3</c:v>
                </c:pt>
                <c:pt idx="7">
                  <c:v>3.4749900079792295E-3</c:v>
                </c:pt>
                <c:pt idx="8">
                  <c:v>3.353687854023141E-3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A-44DA-875B-D03F9FB5D37A}"/>
            </c:ext>
          </c:extLst>
        </c:ser>
        <c:ser>
          <c:idx val="1"/>
          <c:order val="1"/>
          <c:tx>
            <c:strRef>
              <c:f>'PZT-L Location X1_BL'!$A$17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'PZT-L Location X1_BL'!$B$8:$N$8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X1_BL'!$B$20:$N$20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A-44DA-875B-D03F9FB5D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9535"/>
        <c:axId val="1"/>
      </c:lineChart>
      <c:catAx>
        <c:axId val="5253695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9535"/>
        <c:crosses val="autoZero"/>
        <c:crossBetween val="between"/>
        <c:majorUnit val="2.0000000000000005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'PZT-L Location X1_BL'!$A$7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'PZT-L Location X1_BL'!$B$8:$N$8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X1_BL'!$B$13:$N$13</c:f>
              <c:numCache>
                <c:formatCode>0.00</c:formatCode>
                <c:ptCount val="13"/>
                <c:pt idx="0">
                  <c:v>1.5542131216732342</c:v>
                </c:pt>
                <c:pt idx="1">
                  <c:v>2.5522237538286103</c:v>
                </c:pt>
                <c:pt idx="2">
                  <c:v>2.7934108330336831</c:v>
                </c:pt>
                <c:pt idx="3">
                  <c:v>1.907446553869246</c:v>
                </c:pt>
                <c:pt idx="4">
                  <c:v>2.9054205519233665</c:v>
                </c:pt>
                <c:pt idx="5">
                  <c:v>3.2135227818753926</c:v>
                </c:pt>
                <c:pt idx="6">
                  <c:v>2.1870872732435052</c:v>
                </c:pt>
                <c:pt idx="7">
                  <c:v>2.2829801855881384</c:v>
                </c:pt>
                <c:pt idx="8">
                  <c:v>2.3009495822366262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2-459F-B9EE-DC8F51348339}"/>
            </c:ext>
          </c:extLst>
        </c:ser>
        <c:ser>
          <c:idx val="1"/>
          <c:order val="1"/>
          <c:tx>
            <c:strRef>
              <c:f>'PZT-L Location X1_BL'!$A$17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'PZT-L Location X1_BL'!$B$8:$N$8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X1_BL'!$B$23:$N$23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02-459F-B9EE-DC8F5134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2031"/>
        <c:axId val="1"/>
      </c:lineChart>
      <c:catAx>
        <c:axId val="525372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2031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'PZT-R Location X1_BR'!$A$7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'PZT-R Location X1_BR'!$B$8:$N$8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X1_BR'!$B$9:$N$9</c:f>
              <c:numCache>
                <c:formatCode>0.000</c:formatCode>
                <c:ptCount val="13"/>
                <c:pt idx="0">
                  <c:v>1.2391099999999999</c:v>
                </c:pt>
                <c:pt idx="1">
                  <c:v>1.24146</c:v>
                </c:pt>
                <c:pt idx="2">
                  <c:v>1.2434500000000002</c:v>
                </c:pt>
                <c:pt idx="3">
                  <c:v>1.2418399999999998</c:v>
                </c:pt>
                <c:pt idx="4">
                  <c:v>1.2401199999999999</c:v>
                </c:pt>
                <c:pt idx="5">
                  <c:v>1.24308</c:v>
                </c:pt>
                <c:pt idx="6">
                  <c:v>1.2423000000000002</c:v>
                </c:pt>
                <c:pt idx="7">
                  <c:v>1.2405700000000002</c:v>
                </c:pt>
                <c:pt idx="8">
                  <c:v>1.2419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BD-48C0-AD39-08204FA475F1}"/>
            </c:ext>
          </c:extLst>
        </c:ser>
        <c:ser>
          <c:idx val="1"/>
          <c:order val="1"/>
          <c:tx>
            <c:strRef>
              <c:f>'PZT-R Location X1_BR'!$A$17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'PZT-R Location X1_BR'!$B$19:$N$19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BD-48C0-AD39-08204FA475F1}"/>
            </c:ext>
          </c:extLst>
        </c:ser>
        <c:ser>
          <c:idx val="3"/>
          <c:order val="2"/>
          <c:tx>
            <c:strRef>
              <c:f>'PZT-R Location X1_BR'!$A$25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'PZT-R Location X1_BR'!$B$25:$N$25</c:f>
              <c:numCache>
                <c:formatCode>General</c:formatCode>
                <c:ptCount val="13"/>
                <c:pt idx="0">
                  <c:v>1.2709999999999999</c:v>
                </c:pt>
                <c:pt idx="1">
                  <c:v>1.2709999999999999</c:v>
                </c:pt>
                <c:pt idx="2">
                  <c:v>1.2709999999999999</c:v>
                </c:pt>
                <c:pt idx="3">
                  <c:v>1.2709999999999999</c:v>
                </c:pt>
                <c:pt idx="4">
                  <c:v>1.2709999999999999</c:v>
                </c:pt>
                <c:pt idx="5">
                  <c:v>1.2709999999999999</c:v>
                </c:pt>
                <c:pt idx="6">
                  <c:v>1.2709999999999999</c:v>
                </c:pt>
                <c:pt idx="7">
                  <c:v>1.2709999999999999</c:v>
                </c:pt>
                <c:pt idx="8">
                  <c:v>1.2709999999999999</c:v>
                </c:pt>
                <c:pt idx="9">
                  <c:v>1.2709999999999999</c:v>
                </c:pt>
                <c:pt idx="10">
                  <c:v>1.2709999999999999</c:v>
                </c:pt>
                <c:pt idx="11">
                  <c:v>1.2709999999999999</c:v>
                </c:pt>
                <c:pt idx="12">
                  <c:v>1.2709999999999999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BD-48C0-AD39-08204FA475F1}"/>
            </c:ext>
          </c:extLst>
        </c:ser>
        <c:ser>
          <c:idx val="4"/>
          <c:order val="3"/>
          <c:tx>
            <c:strRef>
              <c:f>'PZT-R Location X1_BR'!$A$26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'PZT-R Location X1_BR'!$B$26:$N$26</c:f>
              <c:numCache>
                <c:formatCode>General</c:formatCode>
                <c:ptCount val="13"/>
                <c:pt idx="0">
                  <c:v>1.2210000000000001</c:v>
                </c:pt>
                <c:pt idx="1">
                  <c:v>1.2210000000000001</c:v>
                </c:pt>
                <c:pt idx="2">
                  <c:v>1.2210000000000001</c:v>
                </c:pt>
                <c:pt idx="3">
                  <c:v>1.2210000000000001</c:v>
                </c:pt>
                <c:pt idx="4">
                  <c:v>1.2210000000000001</c:v>
                </c:pt>
                <c:pt idx="5">
                  <c:v>1.2210000000000001</c:v>
                </c:pt>
                <c:pt idx="6">
                  <c:v>1.2210000000000001</c:v>
                </c:pt>
                <c:pt idx="7">
                  <c:v>1.2210000000000001</c:v>
                </c:pt>
                <c:pt idx="8">
                  <c:v>1.2210000000000001</c:v>
                </c:pt>
                <c:pt idx="9">
                  <c:v>1.2210000000000001</c:v>
                </c:pt>
                <c:pt idx="10">
                  <c:v>1.2210000000000001</c:v>
                </c:pt>
                <c:pt idx="11">
                  <c:v>1.2210000000000001</c:v>
                </c:pt>
                <c:pt idx="12">
                  <c:v>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BD-48C0-AD39-08204FA475F1}"/>
            </c:ext>
          </c:extLst>
        </c:ser>
        <c:ser>
          <c:idx val="2"/>
          <c:order val="4"/>
          <c:tx>
            <c:strRef>
              <c:f>'PZT-R Location X1_BR'!$A$24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'PZT-R Location X1_BR'!$B$24:$N$24</c:f>
              <c:numCache>
                <c:formatCode>General</c:formatCode>
                <c:ptCount val="13"/>
                <c:pt idx="0">
                  <c:v>1.246</c:v>
                </c:pt>
                <c:pt idx="1">
                  <c:v>1.246</c:v>
                </c:pt>
                <c:pt idx="2">
                  <c:v>1.246</c:v>
                </c:pt>
                <c:pt idx="3">
                  <c:v>1.246</c:v>
                </c:pt>
                <c:pt idx="4">
                  <c:v>1.246</c:v>
                </c:pt>
                <c:pt idx="5">
                  <c:v>1.246</c:v>
                </c:pt>
                <c:pt idx="6">
                  <c:v>1.246</c:v>
                </c:pt>
                <c:pt idx="7">
                  <c:v>1.246</c:v>
                </c:pt>
                <c:pt idx="8">
                  <c:v>1.246</c:v>
                </c:pt>
                <c:pt idx="9">
                  <c:v>1.246</c:v>
                </c:pt>
                <c:pt idx="10">
                  <c:v>1.246</c:v>
                </c:pt>
                <c:pt idx="11">
                  <c:v>1.246</c:v>
                </c:pt>
                <c:pt idx="12">
                  <c:v>1.246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BD-48C0-AD39-08204FA47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0783"/>
        <c:axId val="1"/>
      </c:lineChart>
      <c:catAx>
        <c:axId val="5253707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.276"/>
          <c:min val="1.21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0783"/>
        <c:crosses val="autoZero"/>
        <c:crossBetween val="between"/>
        <c:majorUnit val="1.0000000000000002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'PZT-R Location X1_BR'!$A$7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'PZT-R Location X1_BR'!$B$8:$N$8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X1_BR'!$B$10:$N$10</c:f>
              <c:numCache>
                <c:formatCode>0.000</c:formatCode>
                <c:ptCount val="13"/>
                <c:pt idx="0">
                  <c:v>3.870242599344102E-3</c:v>
                </c:pt>
                <c:pt idx="1">
                  <c:v>5.2491692464406133E-3</c:v>
                </c:pt>
                <c:pt idx="2">
                  <c:v>2.1505813167606389E-3</c:v>
                </c:pt>
                <c:pt idx="3">
                  <c:v>4.6543169924991535E-3</c:v>
                </c:pt>
                <c:pt idx="4">
                  <c:v>4.1872292615629447E-3</c:v>
                </c:pt>
                <c:pt idx="5">
                  <c:v>2.4607135369870462E-3</c:v>
                </c:pt>
                <c:pt idx="6">
                  <c:v>3.0073982849706327E-3</c:v>
                </c:pt>
                <c:pt idx="7">
                  <c:v>4.1542615335205405E-3</c:v>
                </c:pt>
                <c:pt idx="8">
                  <c:v>3.5941310184490708E-3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5-40FE-89A5-BE37D2256306}"/>
            </c:ext>
          </c:extLst>
        </c:ser>
        <c:ser>
          <c:idx val="1"/>
          <c:order val="1"/>
          <c:tx>
            <c:strRef>
              <c:f>'PZT-R Location X1_BR'!$A$17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'PZT-R Location X1_BR'!$B$8:$N$8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X1_BR'!$B$20:$N$20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95-40FE-89A5-BE37D2256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83679"/>
        <c:axId val="1"/>
      </c:lineChart>
      <c:catAx>
        <c:axId val="5253836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83679"/>
        <c:crosses val="autoZero"/>
        <c:crossBetween val="between"/>
        <c:majorUnit val="2.0000000000000005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'PZT-R Location X1_BR'!$A$7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'PZT-R Location X1_BR'!$B$8:$N$8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X1_BR'!$B$13:$N$13</c:f>
              <c:numCache>
                <c:formatCode>0.00</c:formatCode>
                <c:ptCount val="13"/>
                <c:pt idx="0">
                  <c:v>1.5597644105539179</c:v>
                </c:pt>
                <c:pt idx="1">
                  <c:v>1.2992532112818649</c:v>
                </c:pt>
                <c:pt idx="2">
                  <c:v>3.4796793197316984</c:v>
                </c:pt>
                <c:pt idx="3">
                  <c:v>1.4925211750428162</c:v>
                </c:pt>
                <c:pt idx="4">
                  <c:v>1.522088458790128</c:v>
                </c:pt>
                <c:pt idx="5">
                  <c:v>2.991002361458015</c:v>
                </c:pt>
                <c:pt idx="6">
                  <c:v>2.360844599626871</c:v>
                </c:pt>
                <c:pt idx="7">
                  <c:v>1.5702750731259678</c:v>
                </c:pt>
                <c:pt idx="8">
                  <c:v>1.9383452163835908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9-4272-BB03-C99E61F65B44}"/>
            </c:ext>
          </c:extLst>
        </c:ser>
        <c:ser>
          <c:idx val="1"/>
          <c:order val="1"/>
          <c:tx>
            <c:strRef>
              <c:f>'PZT-R Location X1_BR'!$A$17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'PZT-R Location X1_BR'!$B$8:$N$8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X1_BR'!$B$23:$N$23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9-4272-BB03-C99E61F65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84095"/>
        <c:axId val="1"/>
      </c:lineChart>
      <c:catAx>
        <c:axId val="525384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84095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'PZT-L Location Y1_BL'!$A$7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'PZT-L Location Y1_BL'!$B$8:$N$8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Y1_BL'!$B$9:$N$9</c:f>
              <c:numCache>
                <c:formatCode>0.000</c:formatCode>
                <c:ptCount val="13"/>
                <c:pt idx="0">
                  <c:v>0.63958000000000004</c:v>
                </c:pt>
                <c:pt idx="1">
                  <c:v>0.63773000000000002</c:v>
                </c:pt>
                <c:pt idx="2">
                  <c:v>0.63727999999999996</c:v>
                </c:pt>
                <c:pt idx="3">
                  <c:v>0.64356000000000002</c:v>
                </c:pt>
                <c:pt idx="4">
                  <c:v>0.63563000000000014</c:v>
                </c:pt>
                <c:pt idx="5">
                  <c:v>0.63826999999999978</c:v>
                </c:pt>
                <c:pt idx="6">
                  <c:v>0.64078999999999997</c:v>
                </c:pt>
                <c:pt idx="7">
                  <c:v>0.64101999999999992</c:v>
                </c:pt>
                <c:pt idx="8">
                  <c:v>0.6397799999999999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2-457D-A54E-D5048F907DA4}"/>
            </c:ext>
          </c:extLst>
        </c:ser>
        <c:ser>
          <c:idx val="1"/>
          <c:order val="1"/>
          <c:tx>
            <c:strRef>
              <c:f>'PZT-L Location Y1_BL'!$A$17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'PZT-L Location Y1_BL'!$B$19:$N$19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32-457D-A54E-D5048F907DA4}"/>
            </c:ext>
          </c:extLst>
        </c:ser>
        <c:ser>
          <c:idx val="3"/>
          <c:order val="2"/>
          <c:tx>
            <c:strRef>
              <c:f>'PZT-L Location Y1_BL'!$A$25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'PZT-L Location Y1_BL'!$B$25:$N$25</c:f>
              <c:numCache>
                <c:formatCode>General</c:formatCode>
                <c:ptCount val="13"/>
                <c:pt idx="0">
                  <c:v>0.66500000000000004</c:v>
                </c:pt>
                <c:pt idx="1">
                  <c:v>0.66500000000000004</c:v>
                </c:pt>
                <c:pt idx="2">
                  <c:v>0.66500000000000004</c:v>
                </c:pt>
                <c:pt idx="3">
                  <c:v>0.66500000000000004</c:v>
                </c:pt>
                <c:pt idx="4">
                  <c:v>0.66500000000000004</c:v>
                </c:pt>
                <c:pt idx="5">
                  <c:v>0.66500000000000004</c:v>
                </c:pt>
                <c:pt idx="6">
                  <c:v>0.66500000000000004</c:v>
                </c:pt>
                <c:pt idx="7">
                  <c:v>0.66500000000000004</c:v>
                </c:pt>
                <c:pt idx="8">
                  <c:v>0.66500000000000004</c:v>
                </c:pt>
                <c:pt idx="9">
                  <c:v>0.66500000000000004</c:v>
                </c:pt>
                <c:pt idx="10">
                  <c:v>0.66500000000000004</c:v>
                </c:pt>
                <c:pt idx="11">
                  <c:v>0.66500000000000004</c:v>
                </c:pt>
                <c:pt idx="12">
                  <c:v>0.66500000000000004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32-457D-A54E-D5048F907DA4}"/>
            </c:ext>
          </c:extLst>
        </c:ser>
        <c:ser>
          <c:idx val="4"/>
          <c:order val="3"/>
          <c:tx>
            <c:strRef>
              <c:f>'PZT-L Location Y1_BL'!$A$26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'PZT-L Location Y1_BL'!$B$26:$N$26</c:f>
              <c:numCache>
                <c:formatCode>General</c:formatCode>
                <c:ptCount val="13"/>
                <c:pt idx="0">
                  <c:v>0.61499999999999999</c:v>
                </c:pt>
                <c:pt idx="1">
                  <c:v>0.61499999999999999</c:v>
                </c:pt>
                <c:pt idx="2">
                  <c:v>0.61499999999999999</c:v>
                </c:pt>
                <c:pt idx="3">
                  <c:v>0.61499999999999999</c:v>
                </c:pt>
                <c:pt idx="4">
                  <c:v>0.61499999999999999</c:v>
                </c:pt>
                <c:pt idx="5">
                  <c:v>0.61499999999999999</c:v>
                </c:pt>
                <c:pt idx="6">
                  <c:v>0.61499999999999999</c:v>
                </c:pt>
                <c:pt idx="7">
                  <c:v>0.61499999999999999</c:v>
                </c:pt>
                <c:pt idx="8">
                  <c:v>0.61499999999999999</c:v>
                </c:pt>
                <c:pt idx="9">
                  <c:v>0.61499999999999999</c:v>
                </c:pt>
                <c:pt idx="10">
                  <c:v>0.61499999999999999</c:v>
                </c:pt>
                <c:pt idx="11">
                  <c:v>0.61499999999999999</c:v>
                </c:pt>
                <c:pt idx="12">
                  <c:v>0.61499999999999999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32-457D-A54E-D5048F907DA4}"/>
            </c:ext>
          </c:extLst>
        </c:ser>
        <c:ser>
          <c:idx val="2"/>
          <c:order val="4"/>
          <c:tx>
            <c:strRef>
              <c:f>'PZT-L Location Y1_BL'!$A$24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'PZT-L Location Y1_BL'!$B$24:$N$24</c:f>
              <c:numCache>
                <c:formatCode>General</c:formatCode>
                <c:ptCount val="13"/>
                <c:pt idx="0">
                  <c:v>0.64</c:v>
                </c:pt>
                <c:pt idx="1">
                  <c:v>0.64</c:v>
                </c:pt>
                <c:pt idx="2">
                  <c:v>0.64</c:v>
                </c:pt>
                <c:pt idx="3">
                  <c:v>0.64</c:v>
                </c:pt>
                <c:pt idx="4">
                  <c:v>0.64</c:v>
                </c:pt>
                <c:pt idx="5">
                  <c:v>0.64</c:v>
                </c:pt>
                <c:pt idx="6">
                  <c:v>0.64</c:v>
                </c:pt>
                <c:pt idx="7">
                  <c:v>0.64</c:v>
                </c:pt>
                <c:pt idx="8">
                  <c:v>0.64</c:v>
                </c:pt>
                <c:pt idx="9">
                  <c:v>0.64</c:v>
                </c:pt>
                <c:pt idx="10">
                  <c:v>0.64</c:v>
                </c:pt>
                <c:pt idx="11">
                  <c:v>0.64</c:v>
                </c:pt>
                <c:pt idx="12">
                  <c:v>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32-457D-A54E-D5048F907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0335"/>
        <c:axId val="1"/>
      </c:lineChart>
      <c:catAx>
        <c:axId val="525390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0.67000000000000015"/>
          <c:min val="0.610000000000000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0335"/>
        <c:crosses val="autoZero"/>
        <c:crossBetween val="between"/>
        <c:majorUnit val="1.0000000000000002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'PZT-L Location Y1_BL'!$A$7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'PZT-L Location Y1_BL'!$B$8:$N$8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Y1_BL'!$B$10:$N$10</c:f>
              <c:numCache>
                <c:formatCode>0.000</c:formatCode>
                <c:ptCount val="13"/>
                <c:pt idx="0">
                  <c:v>1.8623760212278578E-3</c:v>
                </c:pt>
                <c:pt idx="1">
                  <c:v>2.940918223956607E-3</c:v>
                </c:pt>
                <c:pt idx="2">
                  <c:v>3.7855867004556432E-3</c:v>
                </c:pt>
                <c:pt idx="3">
                  <c:v>2.0117433014952882E-3</c:v>
                </c:pt>
                <c:pt idx="4">
                  <c:v>2.0456186241710819E-3</c:v>
                </c:pt>
                <c:pt idx="5">
                  <c:v>1.8631216337700971E-3</c:v>
                </c:pt>
                <c:pt idx="6">
                  <c:v>2.6747585560818951E-3</c:v>
                </c:pt>
                <c:pt idx="7">
                  <c:v>2.5576899299519893E-3</c:v>
                </c:pt>
                <c:pt idx="8">
                  <c:v>4.2754596893849334E-3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1-4F7D-B62F-9483896CD6A6}"/>
            </c:ext>
          </c:extLst>
        </c:ser>
        <c:ser>
          <c:idx val="1"/>
          <c:order val="1"/>
          <c:tx>
            <c:strRef>
              <c:f>'PZT-L Location Y1_BL'!$A$17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'PZT-L Location Y1_BL'!$B$8:$N$8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Y1_BL'!$B$20:$N$20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A1-4F7D-B62F-9483896CD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0751"/>
        <c:axId val="1"/>
      </c:lineChart>
      <c:catAx>
        <c:axId val="5253907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0751"/>
        <c:crosses val="autoZero"/>
        <c:crossBetween val="between"/>
        <c:majorUnit val="2.0000000000000005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'PZT-L Location Y1_BL'!$A$7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'PZT-L Location Y1_BL'!$B$8:$N$8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Y1_BL'!$B$13:$N$13</c:f>
              <c:numCache>
                <c:formatCode>0.00</c:formatCode>
                <c:ptCount val="13"/>
                <c:pt idx="0">
                  <c:v>4.3993979947892123</c:v>
                </c:pt>
                <c:pt idx="1">
                  <c:v>2.5762928751120793</c:v>
                </c:pt>
                <c:pt idx="2">
                  <c:v>1.9618271233287994</c:v>
                </c:pt>
                <c:pt idx="3">
                  <c:v>3.552474444107605</c:v>
                </c:pt>
                <c:pt idx="4">
                  <c:v>3.3616562664280853</c:v>
                </c:pt>
                <c:pt idx="5">
                  <c:v>4.163263700057354</c:v>
                </c:pt>
                <c:pt idx="6">
                  <c:v>3.0170947510945867</c:v>
                </c:pt>
                <c:pt idx="7">
                  <c:v>3.1252159379160611</c:v>
                </c:pt>
                <c:pt idx="8">
                  <c:v>1.9319560000782636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B-488A-B6A5-8D5523E2D59A}"/>
            </c:ext>
          </c:extLst>
        </c:ser>
        <c:ser>
          <c:idx val="1"/>
          <c:order val="1"/>
          <c:tx>
            <c:strRef>
              <c:f>'PZT-L Location Y1_BL'!$A$17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'PZT-L Location Y1_BL'!$B$8:$N$8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Y1_BL'!$B$23:$N$23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2B-488A-B6A5-8D5523E2D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86175"/>
        <c:axId val="1"/>
      </c:lineChart>
      <c:catAx>
        <c:axId val="525386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86175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'PZT-R Location Y1_BR'!$A$7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'PZT-R Location Y1_BR'!$B$8:$N$8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Y1_BR'!$B$9:$N$9</c:f>
              <c:numCache>
                <c:formatCode>0.000</c:formatCode>
                <c:ptCount val="13"/>
                <c:pt idx="0">
                  <c:v>0.63795000000000002</c:v>
                </c:pt>
                <c:pt idx="1">
                  <c:v>0.63911000000000007</c:v>
                </c:pt>
                <c:pt idx="2">
                  <c:v>0.63769000000000009</c:v>
                </c:pt>
                <c:pt idx="3">
                  <c:v>0.63917000000000002</c:v>
                </c:pt>
                <c:pt idx="4">
                  <c:v>0.64508999999999994</c:v>
                </c:pt>
                <c:pt idx="5">
                  <c:v>0.63973000000000013</c:v>
                </c:pt>
                <c:pt idx="6">
                  <c:v>0.6376400000000001</c:v>
                </c:pt>
                <c:pt idx="7">
                  <c:v>0.63639999999999985</c:v>
                </c:pt>
                <c:pt idx="8">
                  <c:v>0.63772000000000006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6-475B-9978-55070E884ED8}"/>
            </c:ext>
          </c:extLst>
        </c:ser>
        <c:ser>
          <c:idx val="1"/>
          <c:order val="1"/>
          <c:tx>
            <c:strRef>
              <c:f>'PZT-R Location Y1_BR'!$A$17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'PZT-R Location Y1_BR'!$B$19:$N$19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86-475B-9978-55070E884ED8}"/>
            </c:ext>
          </c:extLst>
        </c:ser>
        <c:ser>
          <c:idx val="3"/>
          <c:order val="2"/>
          <c:tx>
            <c:strRef>
              <c:f>'PZT-R Location Y1_BR'!$A$25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'PZT-R Location Y1_BR'!$B$25:$N$25</c:f>
              <c:numCache>
                <c:formatCode>General</c:formatCode>
                <c:ptCount val="13"/>
                <c:pt idx="0">
                  <c:v>0.66500000000000004</c:v>
                </c:pt>
                <c:pt idx="1">
                  <c:v>0.66500000000000004</c:v>
                </c:pt>
                <c:pt idx="2">
                  <c:v>0.66500000000000004</c:v>
                </c:pt>
                <c:pt idx="3">
                  <c:v>0.66500000000000004</c:v>
                </c:pt>
                <c:pt idx="4">
                  <c:v>0.66500000000000004</c:v>
                </c:pt>
                <c:pt idx="5">
                  <c:v>0.66500000000000004</c:v>
                </c:pt>
                <c:pt idx="6">
                  <c:v>0.66500000000000004</c:v>
                </c:pt>
                <c:pt idx="7">
                  <c:v>0.66500000000000004</c:v>
                </c:pt>
                <c:pt idx="8">
                  <c:v>0.66500000000000004</c:v>
                </c:pt>
                <c:pt idx="9">
                  <c:v>0.66500000000000004</c:v>
                </c:pt>
                <c:pt idx="10">
                  <c:v>0.66500000000000004</c:v>
                </c:pt>
                <c:pt idx="11">
                  <c:v>0.66500000000000004</c:v>
                </c:pt>
                <c:pt idx="12">
                  <c:v>0.66500000000000004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86-475B-9978-55070E884ED8}"/>
            </c:ext>
          </c:extLst>
        </c:ser>
        <c:ser>
          <c:idx val="4"/>
          <c:order val="3"/>
          <c:tx>
            <c:strRef>
              <c:f>'PZT-R Location Y1_BR'!$A$26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'PZT-R Location Y1_BR'!$B$26:$N$26</c:f>
              <c:numCache>
                <c:formatCode>General</c:formatCode>
                <c:ptCount val="13"/>
                <c:pt idx="0">
                  <c:v>0.61499999999999999</c:v>
                </c:pt>
                <c:pt idx="1">
                  <c:v>0.61499999999999999</c:v>
                </c:pt>
                <c:pt idx="2">
                  <c:v>0.61499999999999999</c:v>
                </c:pt>
                <c:pt idx="3">
                  <c:v>0.61499999999999999</c:v>
                </c:pt>
                <c:pt idx="4">
                  <c:v>0.61499999999999999</c:v>
                </c:pt>
                <c:pt idx="5">
                  <c:v>0.61499999999999999</c:v>
                </c:pt>
                <c:pt idx="6">
                  <c:v>0.61499999999999999</c:v>
                </c:pt>
                <c:pt idx="7">
                  <c:v>0.61499999999999999</c:v>
                </c:pt>
                <c:pt idx="8">
                  <c:v>0.61499999999999999</c:v>
                </c:pt>
                <c:pt idx="9">
                  <c:v>0.61499999999999999</c:v>
                </c:pt>
                <c:pt idx="10">
                  <c:v>0.61499999999999999</c:v>
                </c:pt>
                <c:pt idx="11">
                  <c:v>0.61499999999999999</c:v>
                </c:pt>
                <c:pt idx="12">
                  <c:v>0.61499999999999999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86-475B-9978-55070E884ED8}"/>
            </c:ext>
          </c:extLst>
        </c:ser>
        <c:ser>
          <c:idx val="2"/>
          <c:order val="4"/>
          <c:tx>
            <c:strRef>
              <c:f>'PZT-R Location Y1_BR'!$A$24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'PZT-R Location Y1_BR'!$B$24:$N$24</c:f>
              <c:numCache>
                <c:formatCode>General</c:formatCode>
                <c:ptCount val="13"/>
                <c:pt idx="0">
                  <c:v>0.64</c:v>
                </c:pt>
                <c:pt idx="1">
                  <c:v>0.64</c:v>
                </c:pt>
                <c:pt idx="2">
                  <c:v>0.64</c:v>
                </c:pt>
                <c:pt idx="3">
                  <c:v>0.64</c:v>
                </c:pt>
                <c:pt idx="4">
                  <c:v>0.64</c:v>
                </c:pt>
                <c:pt idx="5">
                  <c:v>0.64</c:v>
                </c:pt>
                <c:pt idx="6">
                  <c:v>0.64</c:v>
                </c:pt>
                <c:pt idx="7">
                  <c:v>0.64</c:v>
                </c:pt>
                <c:pt idx="8">
                  <c:v>0.64</c:v>
                </c:pt>
                <c:pt idx="9">
                  <c:v>0.64</c:v>
                </c:pt>
                <c:pt idx="10">
                  <c:v>0.64</c:v>
                </c:pt>
                <c:pt idx="11">
                  <c:v>0.64</c:v>
                </c:pt>
                <c:pt idx="12">
                  <c:v>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86-475B-9978-55070E884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9519"/>
        <c:axId val="1"/>
      </c:lineChart>
      <c:catAx>
        <c:axId val="5253795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0.610000000000000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9519"/>
        <c:crosses val="autoZero"/>
        <c:crossBetween val="between"/>
        <c:majorUnit val="1.0000000000000002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'PZT-R Location Y1_BR'!$A$7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'PZT-R Location Y1_BR'!$B$8:$N$8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Y1_BR'!$B$10:$N$10</c:f>
              <c:numCache>
                <c:formatCode>0.000</c:formatCode>
                <c:ptCount val="13"/>
                <c:pt idx="0">
                  <c:v>2.510533365199059E-3</c:v>
                </c:pt>
                <c:pt idx="1">
                  <c:v>4.3141756004028481E-3</c:v>
                </c:pt>
                <c:pt idx="2">
                  <c:v>2.4861617002922463E-3</c:v>
                </c:pt>
                <c:pt idx="3">
                  <c:v>4.4095981172387532E-3</c:v>
                </c:pt>
                <c:pt idx="4">
                  <c:v>2.3886072185364425E-3</c:v>
                </c:pt>
                <c:pt idx="5">
                  <c:v>3.5811388629255216E-3</c:v>
                </c:pt>
                <c:pt idx="6">
                  <c:v>1.7702479424582739E-3</c:v>
                </c:pt>
                <c:pt idx="7">
                  <c:v>3.857748335781151E-3</c:v>
                </c:pt>
                <c:pt idx="8">
                  <c:v>2.3761780703941931E-3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C-4CE8-85EC-BD3CA515A758}"/>
            </c:ext>
          </c:extLst>
        </c:ser>
        <c:ser>
          <c:idx val="1"/>
          <c:order val="1"/>
          <c:tx>
            <c:strRef>
              <c:f>'PZT-R Location Y1_BR'!$A$17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'PZT-R Location Y1_BR'!$B$8:$N$8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Y1_BR'!$B$20:$N$20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8C-4CE8-85EC-BD3CA515A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6607"/>
        <c:axId val="1"/>
      </c:lineChart>
      <c:catAx>
        <c:axId val="525376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6607"/>
        <c:crosses val="autoZero"/>
        <c:crossBetween val="between"/>
        <c:majorUnit val="2.0000000000000005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'PZT-R Location Y1_BR'!$A$7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'PZT-R Location Y1_BR'!$B$8:$N$8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Y1_BR'!$B$13:$N$13</c:f>
              <c:numCache>
                <c:formatCode>0.00</c:formatCode>
                <c:ptCount val="13"/>
                <c:pt idx="0">
                  <c:v>3.0471612550719649</c:v>
                </c:pt>
                <c:pt idx="1">
                  <c:v>1.8628510777160407</c:v>
                </c:pt>
                <c:pt idx="2">
                  <c:v>3.0421727325476469</c:v>
                </c:pt>
                <c:pt idx="3">
                  <c:v>1.8270750423196571</c:v>
                </c:pt>
                <c:pt idx="4">
                  <c:v>2.7784671398310286</c:v>
                </c:pt>
                <c:pt idx="5">
                  <c:v>2.301874808227681</c:v>
                </c:pt>
                <c:pt idx="6">
                  <c:v>4.263056312997004</c:v>
                </c:pt>
                <c:pt idx="7">
                  <c:v>1.8490924530173809</c:v>
                </c:pt>
                <c:pt idx="8">
                  <c:v>3.1871909886269547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7-41FD-B921-AAE3A4827783}"/>
            </c:ext>
          </c:extLst>
        </c:ser>
        <c:ser>
          <c:idx val="1"/>
          <c:order val="1"/>
          <c:tx>
            <c:strRef>
              <c:f>'PZT-R Location Y1_BR'!$A$17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'PZT-R Location Y1_BR'!$B$8:$N$8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Y1_BR'!$B$23:$N$23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7-41FD-B921-AAE3A4827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7023"/>
        <c:axId val="1"/>
      </c:lineChart>
      <c:catAx>
        <c:axId val="525377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7023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'L_Ag height LE'!$A$7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'L_Ag height LE'!$B$8:$N$8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'L_Ag height LE'!$B$9:$N$9</c:f>
              <c:numCache>
                <c:formatCode>0.000</c:formatCode>
                <c:ptCount val="13"/>
                <c:pt idx="0">
                  <c:v>1.6596428571428574E-2</c:v>
                </c:pt>
                <c:pt idx="1">
                  <c:v>1.6953571428571432E-2</c:v>
                </c:pt>
                <c:pt idx="2">
                  <c:v>1.7282142857142857E-2</c:v>
                </c:pt>
                <c:pt idx="3">
                  <c:v>1.6217857142857145E-2</c:v>
                </c:pt>
                <c:pt idx="4">
                  <c:v>1.8364285714285715E-2</c:v>
                </c:pt>
                <c:pt idx="5">
                  <c:v>1.8824999999999998E-2</c:v>
                </c:pt>
                <c:pt idx="6">
                  <c:v>1.7300000000000003E-2</c:v>
                </c:pt>
                <c:pt idx="7">
                  <c:v>1.7903571428571428E-2</c:v>
                </c:pt>
                <c:pt idx="8">
                  <c:v>1.7314285714285716E-2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F-4424-9980-3DC253A5D252}"/>
            </c:ext>
          </c:extLst>
        </c:ser>
        <c:ser>
          <c:idx val="1"/>
          <c:order val="1"/>
          <c:tx>
            <c:strRef>
              <c:f>'L_Ag height LE'!$A$17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'L_Ag height LE'!$B$19:$N$19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FF-4424-9980-3DC253A5D252}"/>
            </c:ext>
          </c:extLst>
        </c:ser>
        <c:ser>
          <c:idx val="3"/>
          <c:order val="2"/>
          <c:tx>
            <c:strRef>
              <c:f>'L_Ag height LE'!$A$25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'L_Ag height LE'!$B$25:$N$25</c:f>
              <c:numCache>
                <c:formatCode>General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FF-4424-9980-3DC253A5D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0015"/>
        <c:axId val="1"/>
      </c:lineChart>
      <c:catAx>
        <c:axId val="5253300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0015"/>
        <c:crosses val="autoZero"/>
        <c:crossBetween val="between"/>
        <c:majorUnit val="1.2000000000000002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'L_Ag height LE'!$A$7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'L_Ag height LE'!$B$8:$N$8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'L_Ag height LE'!$B$10:$N$10</c:f>
              <c:numCache>
                <c:formatCode>0.000</c:formatCode>
                <c:ptCount val="13"/>
                <c:pt idx="0">
                  <c:v>1.2254952567589254E-3</c:v>
                </c:pt>
                <c:pt idx="1">
                  <c:v>1.5631123138853799E-3</c:v>
                </c:pt>
                <c:pt idx="2">
                  <c:v>1.3086757715844953E-3</c:v>
                </c:pt>
                <c:pt idx="3">
                  <c:v>1.0784260037214632E-3</c:v>
                </c:pt>
                <c:pt idx="4">
                  <c:v>1.3578889622728491E-3</c:v>
                </c:pt>
                <c:pt idx="5">
                  <c:v>1.6219843813469149E-3</c:v>
                </c:pt>
                <c:pt idx="6">
                  <c:v>1.4236104336041748E-3</c:v>
                </c:pt>
                <c:pt idx="7">
                  <c:v>1.4650198185632397E-3</c:v>
                </c:pt>
                <c:pt idx="8">
                  <c:v>1.3810125876311801E-3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FB-4C27-BC94-3D703BC969C2}"/>
            </c:ext>
          </c:extLst>
        </c:ser>
        <c:ser>
          <c:idx val="1"/>
          <c:order val="1"/>
          <c:tx>
            <c:strRef>
              <c:f>'L_Ag height LE'!$A$17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'L_Ag height LE'!$B$8:$N$8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'L_Ag height LE'!$B$20:$N$20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FB-4C27-BC94-3D703BC96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3343"/>
        <c:axId val="1"/>
      </c:lineChart>
      <c:catAx>
        <c:axId val="5253333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3343"/>
        <c:crosses val="autoZero"/>
        <c:crossBetween val="between"/>
        <c:majorUnit val="2.0000000000000005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'L_Ag height LE'!$A$7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'L_Ag height LE'!$B$8:$N$8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'L_Ag height LE'!$B$13:$N$13</c:f>
              <c:numCache>
                <c:formatCode>0.00</c:formatCode>
                <c:ptCount val="13"/>
                <c:pt idx="0">
                  <c:v>9.0857339088943938</c:v>
                </c:pt>
                <c:pt idx="1">
                  <c:v>7.0471431212101221</c:v>
                </c:pt>
                <c:pt idx="2">
                  <c:v>8.3335785820714516</c:v>
                </c:pt>
                <c:pt idx="3">
                  <c:v>10.441805229895692</c:v>
                </c:pt>
                <c:pt idx="4">
                  <c:v>7.7659060410855414</c:v>
                </c:pt>
                <c:pt idx="5">
                  <c:v>6.4067612402268059</c:v>
                </c:pt>
                <c:pt idx="6">
                  <c:v>7.6565890096803484</c:v>
                </c:pt>
                <c:pt idx="7">
                  <c:v>7.3028428614037182</c:v>
                </c:pt>
                <c:pt idx="8">
                  <c:v>7.8893112146982345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AA-49FB-8633-18CE07D8D812}"/>
            </c:ext>
          </c:extLst>
        </c:ser>
        <c:ser>
          <c:idx val="1"/>
          <c:order val="1"/>
          <c:tx>
            <c:strRef>
              <c:f>'L_Ag height LE'!$A$17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'L_Ag height LE'!$B$8:$N$8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'L_Ag height LE'!$B$23:$N$23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AA-49FB-8633-18CE07D8D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4175"/>
        <c:axId val="1"/>
      </c:lineChart>
      <c:catAx>
        <c:axId val="525334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4175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'R_Ag height LE'!$A$7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'R_Ag height LE'!$B$8:$N$8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'R_Ag height LE'!$B$9:$N$9</c:f>
              <c:numCache>
                <c:formatCode>0.000</c:formatCode>
                <c:ptCount val="13"/>
                <c:pt idx="0">
                  <c:v>1.5853571428571429E-2</c:v>
                </c:pt>
                <c:pt idx="1">
                  <c:v>1.8282142857142858E-2</c:v>
                </c:pt>
                <c:pt idx="2">
                  <c:v>1.8067857142857146E-2</c:v>
                </c:pt>
                <c:pt idx="3">
                  <c:v>1.7300000000000003E-2</c:v>
                </c:pt>
                <c:pt idx="4">
                  <c:v>1.9374999999999996E-2</c:v>
                </c:pt>
                <c:pt idx="5">
                  <c:v>1.9850000000000003E-2</c:v>
                </c:pt>
                <c:pt idx="6">
                  <c:v>1.6832142857142861E-2</c:v>
                </c:pt>
                <c:pt idx="7">
                  <c:v>1.8178571428571429E-2</c:v>
                </c:pt>
                <c:pt idx="8">
                  <c:v>1.8071428571428572E-2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A-4B4F-9C00-97EB031224AC}"/>
            </c:ext>
          </c:extLst>
        </c:ser>
        <c:ser>
          <c:idx val="1"/>
          <c:order val="1"/>
          <c:tx>
            <c:strRef>
              <c:f>'R_Ag height LE'!$A$17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DB0A-4B4F-9C00-97EB031224AC}"/>
              </c:ext>
            </c:extLst>
          </c:dPt>
          <c:val>
            <c:numRef>
              <c:f>'R_Ag height LE'!$B$19:$N$19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0A-4B4F-9C00-97EB031224AC}"/>
            </c:ext>
          </c:extLst>
        </c:ser>
        <c:ser>
          <c:idx val="3"/>
          <c:order val="2"/>
          <c:tx>
            <c:strRef>
              <c:f>'R_Ag height LE'!$A$25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'R_Ag height LE'!$B$25:$N$25</c:f>
              <c:numCache>
                <c:formatCode>General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0A-4B4F-9C00-97EB03122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80351"/>
        <c:axId val="1"/>
      </c:lineChart>
      <c:catAx>
        <c:axId val="5253803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80351"/>
        <c:crosses val="autoZero"/>
        <c:crossBetween val="between"/>
        <c:majorUnit val="1.2000000000000002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'R_Ag height LE'!$A$7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'R_Ag height LE'!$B$8:$N$8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'R_Ag height LE'!$B$10:$N$10</c:f>
              <c:numCache>
                <c:formatCode>0.000</c:formatCode>
                <c:ptCount val="13"/>
                <c:pt idx="0">
                  <c:v>1.5469162018188752E-3</c:v>
                </c:pt>
                <c:pt idx="1">
                  <c:v>1.763215406984799E-3</c:v>
                </c:pt>
                <c:pt idx="2">
                  <c:v>1.4517048907911998E-3</c:v>
                </c:pt>
                <c:pt idx="3">
                  <c:v>1.783255450012701E-3</c:v>
                </c:pt>
                <c:pt idx="4">
                  <c:v>1.4838950247387599E-3</c:v>
                </c:pt>
                <c:pt idx="5">
                  <c:v>1.6335600749646515E-3</c:v>
                </c:pt>
                <c:pt idx="6">
                  <c:v>1.209546462729996E-3</c:v>
                </c:pt>
                <c:pt idx="7">
                  <c:v>1.6733991007122449E-3</c:v>
                </c:pt>
                <c:pt idx="8">
                  <c:v>1.7711383957588454E-3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44A2-886F-BD9BF1A45D1A}"/>
            </c:ext>
          </c:extLst>
        </c:ser>
        <c:ser>
          <c:idx val="1"/>
          <c:order val="1"/>
          <c:tx>
            <c:strRef>
              <c:f>'R_Ag height LE'!$A$17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'R_Ag height LE'!$B$8:$N$8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'R_Ag height LE'!$B$20:$N$20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E5-44A2-886F-BD9BF1A45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4527"/>
        <c:axId val="1"/>
      </c:lineChart>
      <c:catAx>
        <c:axId val="525374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4527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'R_Ag height LE'!$A$7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'R_Ag height LE'!$B$8:$N$8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'R_Ag height LE'!$B$13:$N$13</c:f>
              <c:numCache>
                <c:formatCode>0.00</c:formatCode>
                <c:ptCount val="13"/>
                <c:pt idx="0">
                  <c:v>7.3579569751481397</c:v>
                </c:pt>
                <c:pt idx="1">
                  <c:v>5.9962152132613458</c:v>
                </c:pt>
                <c:pt idx="2">
                  <c:v>7.332101508073352</c:v>
                </c:pt>
                <c:pt idx="3">
                  <c:v>6.112416479603282</c:v>
                </c:pt>
                <c:pt idx="4">
                  <c:v>6.8794174541629145</c:v>
                </c:pt>
                <c:pt idx="5">
                  <c:v>6.1522071664352298</c:v>
                </c:pt>
                <c:pt idx="6">
                  <c:v>9.1405768373698031</c:v>
                </c:pt>
                <c:pt idx="7">
                  <c:v>6.3386808637749139</c:v>
                </c:pt>
                <c:pt idx="8">
                  <c:v>6.0090488514858285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F4-4433-8B10-03336081699A}"/>
            </c:ext>
          </c:extLst>
        </c:ser>
        <c:ser>
          <c:idx val="1"/>
          <c:order val="1"/>
          <c:tx>
            <c:strRef>
              <c:f>'R_Ag height LE'!$A$17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'R_Ag height LE'!$B$8:$N$8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'R_Ag height LE'!$B$23:$N$23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F4-4433-8B10-033360816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9935"/>
        <c:axId val="1"/>
      </c:lineChart>
      <c:catAx>
        <c:axId val="525379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9935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'Lift tab edge height R1-ID'!$A$7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'Lift tab edge height R1-ID'!$B$8:$N$8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R1-ID'!$B$9:$N$9</c:f>
              <c:numCache>
                <c:formatCode>0.000</c:formatCode>
                <c:ptCount val="13"/>
                <c:pt idx="0">
                  <c:v>7.0400000000000003E-3</c:v>
                </c:pt>
                <c:pt idx="1">
                  <c:v>7.3399999999999993E-3</c:v>
                </c:pt>
                <c:pt idx="2">
                  <c:v>7.0200000000000011E-3</c:v>
                </c:pt>
                <c:pt idx="3">
                  <c:v>7.000000000000001E-3</c:v>
                </c:pt>
                <c:pt idx="4">
                  <c:v>6.6200000000000009E-3</c:v>
                </c:pt>
                <c:pt idx="5">
                  <c:v>6.6800000000000002E-3</c:v>
                </c:pt>
                <c:pt idx="6">
                  <c:v>6.6200000000000009E-3</c:v>
                </c:pt>
                <c:pt idx="7">
                  <c:v>7.1400000000000005E-3</c:v>
                </c:pt>
                <c:pt idx="8">
                  <c:v>6.7599999999999995E-3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24-49EC-AF40-A502D6E1FF5C}"/>
            </c:ext>
          </c:extLst>
        </c:ser>
        <c:ser>
          <c:idx val="1"/>
          <c:order val="1"/>
          <c:tx>
            <c:strRef>
              <c:f>'Lift tab edge height R1-ID'!$A$17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'Lift tab edge height R1-ID'!$B$19:$N$19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24-49EC-AF40-A502D6E1FF5C}"/>
            </c:ext>
          </c:extLst>
        </c:ser>
        <c:ser>
          <c:idx val="3"/>
          <c:order val="2"/>
          <c:tx>
            <c:strRef>
              <c:f>'Lift tab edge height R1-ID'!$A$25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'Lift tab edge height R1-ID'!$B$25:$N$25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24-49EC-AF40-A502D6E1FF5C}"/>
            </c:ext>
          </c:extLst>
        </c:ser>
        <c:ser>
          <c:idx val="4"/>
          <c:order val="3"/>
          <c:tx>
            <c:strRef>
              <c:f>'Lift tab edge height R1-ID'!$A$26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'Lift tab edge height R1-ID'!$B$26:$N$26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24-49EC-AF40-A502D6E1FF5C}"/>
            </c:ext>
          </c:extLst>
        </c:ser>
        <c:ser>
          <c:idx val="2"/>
          <c:order val="4"/>
          <c:tx>
            <c:strRef>
              <c:f>'Lift tab edge height R1-ID'!$A$24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'Lift tab edge height R1-ID'!$B$24:$N$24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24-49EC-AF40-A502D6E1F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17951"/>
        <c:axId val="1"/>
      </c:lineChart>
      <c:catAx>
        <c:axId val="525317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  <c:min val="4.000000000000001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17951"/>
        <c:crosses val="autoZero"/>
        <c:crossBetween val="between"/>
        <c:majorUnit val="1.0000000000000002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'Lift tab edge height R1-ID'!$A$7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'Lift tab edge height R1-ID'!$B$8:$N$8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R1-ID'!$B$10:$N$10</c:f>
              <c:numCache>
                <c:formatCode>0.000</c:formatCode>
                <c:ptCount val="13"/>
                <c:pt idx="0">
                  <c:v>3.9749213828703595E-4</c:v>
                </c:pt>
                <c:pt idx="1">
                  <c:v>1.1401754250991379E-4</c:v>
                </c:pt>
                <c:pt idx="2">
                  <c:v>2.1679483388678796E-4</c:v>
                </c:pt>
                <c:pt idx="3">
                  <c:v>6.7823299831252669E-4</c:v>
                </c:pt>
                <c:pt idx="4">
                  <c:v>7.3620649277223848E-4</c:v>
                </c:pt>
                <c:pt idx="5">
                  <c:v>4.2071367935925279E-4</c:v>
                </c:pt>
                <c:pt idx="6">
                  <c:v>5.5407580708780263E-4</c:v>
                </c:pt>
                <c:pt idx="7">
                  <c:v>3.8470768123342696E-4</c:v>
                </c:pt>
                <c:pt idx="8">
                  <c:v>2.3021728866442665E-4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4-4D6D-A7B2-BB49A6235C7E}"/>
            </c:ext>
          </c:extLst>
        </c:ser>
        <c:ser>
          <c:idx val="1"/>
          <c:order val="1"/>
          <c:tx>
            <c:strRef>
              <c:f>'Lift tab edge height R1-ID'!$A$17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'Lift tab edge height R1-ID'!$B$8:$N$8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R1-ID'!$B$20:$N$20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4-4D6D-A7B2-BB49A6235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21695"/>
        <c:axId val="1"/>
      </c:lineChart>
      <c:catAx>
        <c:axId val="525321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1E-3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21695"/>
        <c:crosses val="autoZero"/>
        <c:crossBetween val="between"/>
        <c:majorUnit val="1.0000000000000002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'Lift tab edge height R2-ID'!$A$7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'Lift tab edge height R2-ID'!$B$8:$N$8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R2-ID'!$B$9:$N$9</c:f>
              <c:numCache>
                <c:formatCode>0.000</c:formatCode>
                <c:ptCount val="13"/>
                <c:pt idx="0">
                  <c:v>5.9199999999999999E-3</c:v>
                </c:pt>
                <c:pt idx="1">
                  <c:v>6.0800000000000003E-3</c:v>
                </c:pt>
                <c:pt idx="2">
                  <c:v>5.8200000000000005E-3</c:v>
                </c:pt>
                <c:pt idx="3">
                  <c:v>5.6800000000000002E-3</c:v>
                </c:pt>
                <c:pt idx="4">
                  <c:v>5.6600000000000001E-3</c:v>
                </c:pt>
                <c:pt idx="5">
                  <c:v>5.7600000000000004E-3</c:v>
                </c:pt>
                <c:pt idx="6">
                  <c:v>5.6600000000000001E-3</c:v>
                </c:pt>
                <c:pt idx="7">
                  <c:v>6.1399999999999996E-3</c:v>
                </c:pt>
                <c:pt idx="8">
                  <c:v>5.7200000000000003E-3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C-432B-A76C-0128CE8E5968}"/>
            </c:ext>
          </c:extLst>
        </c:ser>
        <c:ser>
          <c:idx val="1"/>
          <c:order val="1"/>
          <c:tx>
            <c:strRef>
              <c:f>'Lift tab edge height R2-ID'!$A$17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'Lift tab edge height R2-ID'!$B$19:$N$19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C-432B-A76C-0128CE8E5968}"/>
            </c:ext>
          </c:extLst>
        </c:ser>
        <c:ser>
          <c:idx val="3"/>
          <c:order val="2"/>
          <c:tx>
            <c:strRef>
              <c:f>'Lift tab edge height R2-ID'!$A$25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'Lift tab edge height R2-ID'!$B$25:$N$25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EC-432B-A76C-0128CE8E5968}"/>
            </c:ext>
          </c:extLst>
        </c:ser>
        <c:ser>
          <c:idx val="4"/>
          <c:order val="3"/>
          <c:tx>
            <c:strRef>
              <c:f>'Lift tab edge height R2-ID'!$A$26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'Lift tab edge height R2-ID'!$B$26:$N$26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EC-432B-A76C-0128CE8E5968}"/>
            </c:ext>
          </c:extLst>
        </c:ser>
        <c:ser>
          <c:idx val="2"/>
          <c:order val="4"/>
          <c:tx>
            <c:strRef>
              <c:f>'Lift tab edge height R2-ID'!$A$24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'Lift tab edge height R2-ID'!$B$24:$N$24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EC-432B-A76C-0128CE8E5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22111"/>
        <c:axId val="1"/>
      </c:lineChart>
      <c:catAx>
        <c:axId val="525322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  <c:min val="4.000000000000001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22111"/>
        <c:crosses val="autoZero"/>
        <c:crossBetween val="between"/>
        <c:majorUnit val="1.0000000000000002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'Lift tab edge height R2-ID'!$A$7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'Lift tab edge height R2-ID'!$B$8:$N$8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R2-ID'!$B$10:$N$10</c:f>
              <c:numCache>
                <c:formatCode>0.000</c:formatCode>
                <c:ptCount val="13"/>
                <c:pt idx="0">
                  <c:v>3.7013511046643505E-4</c:v>
                </c:pt>
                <c:pt idx="1">
                  <c:v>3.1144823004794882E-4</c:v>
                </c:pt>
                <c:pt idx="2">
                  <c:v>3.5637059362410918E-4</c:v>
                </c:pt>
                <c:pt idx="3">
                  <c:v>3.834057902536162E-4</c:v>
                </c:pt>
                <c:pt idx="4">
                  <c:v>3.8470768123342696E-4</c:v>
                </c:pt>
                <c:pt idx="5">
                  <c:v>2.4083189157584611E-4</c:v>
                </c:pt>
                <c:pt idx="6">
                  <c:v>4.277849927241485E-4</c:v>
                </c:pt>
                <c:pt idx="7">
                  <c:v>3.5071355833500361E-4</c:v>
                </c:pt>
                <c:pt idx="8">
                  <c:v>5.8906705900092565E-4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B4-4495-8516-053C55475A1A}"/>
            </c:ext>
          </c:extLst>
        </c:ser>
        <c:ser>
          <c:idx val="1"/>
          <c:order val="1"/>
          <c:tx>
            <c:strRef>
              <c:f>'Lift tab edge height R2-ID'!$A$17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'Lift tab edge height R2-ID'!$B$8:$N$8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R2-ID'!$B$20:$N$20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4-4495-8516-053C55475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3759"/>
        <c:axId val="1"/>
      </c:lineChart>
      <c:catAx>
        <c:axId val="5253337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1E-3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3759"/>
        <c:crosses val="autoZero"/>
        <c:crossBetween val="between"/>
        <c:majorUnit val="1.0000000000000002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'Lift tab edge height R3-ID'!$A$7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'Lift tab edge height R3-ID'!$B$8:$N$8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R3-ID'!$B$9:$N$9</c:f>
              <c:numCache>
                <c:formatCode>0.000</c:formatCode>
                <c:ptCount val="13"/>
                <c:pt idx="0">
                  <c:v>4.1000000000000003E-3</c:v>
                </c:pt>
                <c:pt idx="1">
                  <c:v>3.8800000000000002E-3</c:v>
                </c:pt>
                <c:pt idx="2">
                  <c:v>4.0000000000000001E-3</c:v>
                </c:pt>
                <c:pt idx="3">
                  <c:v>3.5199999999999997E-3</c:v>
                </c:pt>
                <c:pt idx="4">
                  <c:v>3.3599999999999997E-3</c:v>
                </c:pt>
                <c:pt idx="5">
                  <c:v>3.3E-3</c:v>
                </c:pt>
                <c:pt idx="6">
                  <c:v>3.5599999999999998E-3</c:v>
                </c:pt>
                <c:pt idx="7">
                  <c:v>3.9999999999999992E-3</c:v>
                </c:pt>
                <c:pt idx="8">
                  <c:v>3.6000000000000003E-3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A-40A6-B430-772F82C01195}"/>
            </c:ext>
          </c:extLst>
        </c:ser>
        <c:ser>
          <c:idx val="1"/>
          <c:order val="1"/>
          <c:tx>
            <c:strRef>
              <c:f>'Lift tab edge height R3-ID'!$A$17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'Lift tab edge height R3-ID'!$B$19:$N$19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A-40A6-B430-772F82C01195}"/>
            </c:ext>
          </c:extLst>
        </c:ser>
        <c:ser>
          <c:idx val="3"/>
          <c:order val="2"/>
          <c:tx>
            <c:strRef>
              <c:f>'Lift tab edge height R3-ID'!$A$25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'Lift tab edge height R3-ID'!$B$25:$N$25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0A-40A6-B430-772F82C01195}"/>
            </c:ext>
          </c:extLst>
        </c:ser>
        <c:ser>
          <c:idx val="4"/>
          <c:order val="3"/>
          <c:tx>
            <c:strRef>
              <c:f>'Lift tab edge height R3-ID'!$A$26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'Lift tab edge height R3-ID'!$B$26:$N$26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0A-40A6-B430-772F82C01195}"/>
            </c:ext>
          </c:extLst>
        </c:ser>
        <c:ser>
          <c:idx val="2"/>
          <c:order val="4"/>
          <c:tx>
            <c:strRef>
              <c:f>'Lift tab edge height R3-ID'!$A$24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'Lift tab edge height R3-ID'!$B$24:$N$24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0A-40A6-B430-772F82C01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5423"/>
        <c:axId val="1"/>
      </c:lineChart>
      <c:catAx>
        <c:axId val="525335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8.0000000000000019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5423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'Lift tab edge height R3-ID'!$A$7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'Lift tab edge height R3-ID'!$B$8:$N$8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R3-ID'!$B$10:$N$10</c:f>
              <c:numCache>
                <c:formatCode>0.000</c:formatCode>
                <c:ptCount val="13"/>
                <c:pt idx="0">
                  <c:v>4.0000000000000007E-4</c:v>
                </c:pt>
                <c:pt idx="1">
                  <c:v>2.9495762407505258E-4</c:v>
                </c:pt>
                <c:pt idx="2">
                  <c:v>2.5495097567963939E-4</c:v>
                </c:pt>
                <c:pt idx="3">
                  <c:v>3.9623225512317909E-4</c:v>
                </c:pt>
                <c:pt idx="4">
                  <c:v>5.2725705305856269E-4</c:v>
                </c:pt>
                <c:pt idx="5">
                  <c:v>3.8078865529319548E-4</c:v>
                </c:pt>
                <c:pt idx="6">
                  <c:v>3.507135583350035E-4</c:v>
                </c:pt>
                <c:pt idx="7">
                  <c:v>3.7416573867739424E-4</c:v>
                </c:pt>
                <c:pt idx="8">
                  <c:v>4.5276925690687078E-4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4-44D3-80BC-1E2F80C1EB64}"/>
            </c:ext>
          </c:extLst>
        </c:ser>
        <c:ser>
          <c:idx val="1"/>
          <c:order val="1"/>
          <c:tx>
            <c:strRef>
              <c:f>'Lift tab edge height R3-ID'!$A$17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'Lift tab edge height R3-ID'!$B$8:$N$8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R3-ID'!$B$20:$N$20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64-44D3-80BC-1E2F80C1E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26271"/>
        <c:axId val="1"/>
      </c:lineChart>
      <c:catAx>
        <c:axId val="525326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1E-3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26271"/>
        <c:crosses val="autoZero"/>
        <c:crossBetween val="between"/>
        <c:majorUnit val="1.0000000000000002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'Lift tab edge height R1-OD'!$A$7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'Lift tab edge height R1-OD'!$B$8:$N$8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R1-OD'!$B$9:$N$9</c:f>
              <c:numCache>
                <c:formatCode>0.000</c:formatCode>
                <c:ptCount val="13"/>
                <c:pt idx="0">
                  <c:v>5.9199999999999999E-3</c:v>
                </c:pt>
                <c:pt idx="1">
                  <c:v>5.7400000000000003E-3</c:v>
                </c:pt>
                <c:pt idx="2">
                  <c:v>5.7599999999999995E-3</c:v>
                </c:pt>
                <c:pt idx="3">
                  <c:v>6.7000000000000002E-3</c:v>
                </c:pt>
                <c:pt idx="4">
                  <c:v>5.5999999999999999E-3</c:v>
                </c:pt>
                <c:pt idx="5">
                  <c:v>6.5600000000000007E-3</c:v>
                </c:pt>
                <c:pt idx="6">
                  <c:v>5.1799999999999997E-3</c:v>
                </c:pt>
                <c:pt idx="7">
                  <c:v>5.2199999999999998E-3</c:v>
                </c:pt>
                <c:pt idx="8">
                  <c:v>5.8399999999999997E-3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7-43A5-ACBB-5F7F4B829369}"/>
            </c:ext>
          </c:extLst>
        </c:ser>
        <c:ser>
          <c:idx val="1"/>
          <c:order val="1"/>
          <c:tx>
            <c:strRef>
              <c:f>'Lift tab edge height R1-OD'!$A$17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'Lift tab edge height R1-OD'!$B$19:$N$19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7-43A5-ACBB-5F7F4B829369}"/>
            </c:ext>
          </c:extLst>
        </c:ser>
        <c:ser>
          <c:idx val="3"/>
          <c:order val="2"/>
          <c:tx>
            <c:strRef>
              <c:f>'Lift tab edge height R1-OD'!$A$25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'Lift tab edge height R1-OD'!$B$25:$N$25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B7-43A5-ACBB-5F7F4B829369}"/>
            </c:ext>
          </c:extLst>
        </c:ser>
        <c:ser>
          <c:idx val="4"/>
          <c:order val="3"/>
          <c:tx>
            <c:strRef>
              <c:f>'Lift tab edge height R1-OD'!$A$26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'Lift tab edge height R1-OD'!$B$26:$N$26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B7-43A5-ACBB-5F7F4B829369}"/>
            </c:ext>
          </c:extLst>
        </c:ser>
        <c:ser>
          <c:idx val="2"/>
          <c:order val="4"/>
          <c:tx>
            <c:strRef>
              <c:f>'Lift tab edge height R1-OD'!$A$24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'Lift tab edge height R1-OD'!$B$24:$N$24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B7-43A5-ACBB-5F7F4B82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4591"/>
        <c:axId val="1"/>
      </c:lineChart>
      <c:catAx>
        <c:axId val="525334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4591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'Lift tab edge height R1-OD'!$A$7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'Lift tab edge height R1-OD'!$B$8:$N$8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R1-OD'!$B$10:$N$10</c:f>
              <c:numCache>
                <c:formatCode>0.000</c:formatCode>
                <c:ptCount val="13"/>
                <c:pt idx="0">
                  <c:v>8.5848704125339036E-4</c:v>
                </c:pt>
                <c:pt idx="1">
                  <c:v>5.6833088953531273E-4</c:v>
                </c:pt>
                <c:pt idx="2">
                  <c:v>5.2725705305856269E-4</c:v>
                </c:pt>
                <c:pt idx="3">
                  <c:v>6.5192024052026479E-4</c:v>
                </c:pt>
                <c:pt idx="4">
                  <c:v>2.8284271247461891E-4</c:v>
                </c:pt>
                <c:pt idx="5">
                  <c:v>5.176871642217914E-4</c:v>
                </c:pt>
                <c:pt idx="6">
                  <c:v>4.2661458015403068E-4</c:v>
                </c:pt>
                <c:pt idx="7">
                  <c:v>3.114482300479486E-4</c:v>
                </c:pt>
                <c:pt idx="8">
                  <c:v>6.0249481325568249E-4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75-4F77-8F77-65AB0DABCC64}"/>
            </c:ext>
          </c:extLst>
        </c:ser>
        <c:ser>
          <c:idx val="1"/>
          <c:order val="1"/>
          <c:tx>
            <c:strRef>
              <c:f>'Lift tab edge height R1-OD'!$A$17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'Lift tab edge height R1-OD'!$B$8:$N$8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R1-OD'!$B$20:$N$20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75-4F77-8F77-65AB0DABC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13791"/>
        <c:axId val="1"/>
      </c:lineChart>
      <c:catAx>
        <c:axId val="5253137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13791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'Lift tab edge height R2-OD'!$A$7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'Lift tab edge height R2-OD'!$B$8:$N$8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R2-OD'!$B$9:$N$9</c:f>
              <c:numCache>
                <c:formatCode>0.000</c:formatCode>
                <c:ptCount val="13"/>
                <c:pt idx="0">
                  <c:v>5.1800000000000006E-3</c:v>
                </c:pt>
                <c:pt idx="1">
                  <c:v>5.3E-3</c:v>
                </c:pt>
                <c:pt idx="2">
                  <c:v>5.1399999999999996E-3</c:v>
                </c:pt>
                <c:pt idx="3">
                  <c:v>6.2399999999999999E-3</c:v>
                </c:pt>
                <c:pt idx="4">
                  <c:v>5.5799999999999999E-3</c:v>
                </c:pt>
                <c:pt idx="5">
                  <c:v>6.1600000000000005E-3</c:v>
                </c:pt>
                <c:pt idx="6">
                  <c:v>5.1400000000000005E-3</c:v>
                </c:pt>
                <c:pt idx="7">
                  <c:v>5.0400000000000002E-3</c:v>
                </c:pt>
                <c:pt idx="8">
                  <c:v>5.2800000000000008E-3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2-4DF9-8125-8AF24C89ED6D}"/>
            </c:ext>
          </c:extLst>
        </c:ser>
        <c:ser>
          <c:idx val="1"/>
          <c:order val="1"/>
          <c:tx>
            <c:strRef>
              <c:f>'Lift tab edge height R2-OD'!$A$17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'Lift tab edge height R2-OD'!$B$19:$N$19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2-4DF9-8125-8AF24C89ED6D}"/>
            </c:ext>
          </c:extLst>
        </c:ser>
        <c:ser>
          <c:idx val="3"/>
          <c:order val="2"/>
          <c:tx>
            <c:strRef>
              <c:f>'Lift tab edge height R2-OD'!$A$25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'Lift tab edge height R2-OD'!$B$25:$N$25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22-4DF9-8125-8AF24C89ED6D}"/>
            </c:ext>
          </c:extLst>
        </c:ser>
        <c:ser>
          <c:idx val="4"/>
          <c:order val="3"/>
          <c:tx>
            <c:strRef>
              <c:f>'Lift tab edge height R2-OD'!$A$26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'Lift tab edge height R2-OD'!$B$26:$N$26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22-4DF9-8125-8AF24C89ED6D}"/>
            </c:ext>
          </c:extLst>
        </c:ser>
        <c:ser>
          <c:idx val="2"/>
          <c:order val="4"/>
          <c:tx>
            <c:strRef>
              <c:f>'Lift tab edge height R2-OD'!$A$24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'Lift tab edge height R2-OD'!$B$24:$N$24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22-4DF9-8125-8AF24C89E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0431"/>
        <c:axId val="1"/>
      </c:lineChart>
      <c:catAx>
        <c:axId val="5253304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0431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'Lift tab edge height R2-OD'!$A$7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'Lift tab edge height R2-OD'!$B$8:$N$8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R2-OD'!$B$10:$N$10</c:f>
              <c:numCache>
                <c:formatCode>0.000</c:formatCode>
                <c:ptCount val="13"/>
                <c:pt idx="0">
                  <c:v>3.5637059362410918E-4</c:v>
                </c:pt>
                <c:pt idx="1">
                  <c:v>3.162277660168381E-4</c:v>
                </c:pt>
                <c:pt idx="2">
                  <c:v>4.6151923036857282E-4</c:v>
                </c:pt>
                <c:pt idx="3">
                  <c:v>4.9799598391954923E-4</c:v>
                </c:pt>
                <c:pt idx="4">
                  <c:v>1.7888543819998296E-4</c:v>
                </c:pt>
                <c:pt idx="5">
                  <c:v>3.6469165057620938E-4</c:v>
                </c:pt>
                <c:pt idx="6">
                  <c:v>5.6391488719486748E-4</c:v>
                </c:pt>
                <c:pt idx="7">
                  <c:v>3.2863353450309982E-4</c:v>
                </c:pt>
                <c:pt idx="8">
                  <c:v>6.6105975524153638E-4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E-4725-AA8F-90C8A191E9F9}"/>
            </c:ext>
          </c:extLst>
        </c:ser>
        <c:ser>
          <c:idx val="1"/>
          <c:order val="1"/>
          <c:tx>
            <c:strRef>
              <c:f>'Lift tab edge height R2-OD'!$A$17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'Lift tab edge height R2-OD'!$B$8:$N$8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R2-OD'!$B$20:$N$20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E-4725-AA8F-90C8A191E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18783"/>
        <c:axId val="1"/>
      </c:lineChart>
      <c:catAx>
        <c:axId val="5253187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1E-3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18783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'Lift tab edge height R3-OD'!$A$7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'Lift tab edge height R3-OD'!$B$8:$N$8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R3-OD'!$B$9:$N$9</c:f>
              <c:numCache>
                <c:formatCode>0.000</c:formatCode>
                <c:ptCount val="13"/>
                <c:pt idx="0">
                  <c:v>4.2000000000000006E-3</c:v>
                </c:pt>
                <c:pt idx="1">
                  <c:v>4.2199999999999998E-3</c:v>
                </c:pt>
                <c:pt idx="2">
                  <c:v>4.4800000000000005E-3</c:v>
                </c:pt>
                <c:pt idx="3">
                  <c:v>5.1200000000000004E-3</c:v>
                </c:pt>
                <c:pt idx="4">
                  <c:v>4.4600000000000004E-3</c:v>
                </c:pt>
                <c:pt idx="5">
                  <c:v>5.0000000000000001E-3</c:v>
                </c:pt>
                <c:pt idx="6">
                  <c:v>4.0999999999999995E-3</c:v>
                </c:pt>
                <c:pt idx="7">
                  <c:v>4.0200000000000001E-3</c:v>
                </c:pt>
                <c:pt idx="8">
                  <c:v>4.3800000000000002E-3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FF-4557-8D0E-48DD06AB0729}"/>
            </c:ext>
          </c:extLst>
        </c:ser>
        <c:ser>
          <c:idx val="1"/>
          <c:order val="1"/>
          <c:tx>
            <c:strRef>
              <c:f>'Lift tab edge height R3-OD'!$A$17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'Lift tab edge height R3-OD'!$B$19:$N$19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FF-4557-8D0E-48DD06AB0729}"/>
            </c:ext>
          </c:extLst>
        </c:ser>
        <c:ser>
          <c:idx val="3"/>
          <c:order val="2"/>
          <c:tx>
            <c:strRef>
              <c:f>'Lift tab edge height R3-OD'!$A$25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'Lift tab edge height R3-OD'!$B$25:$N$25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FF-4557-8D0E-48DD06AB0729}"/>
            </c:ext>
          </c:extLst>
        </c:ser>
        <c:ser>
          <c:idx val="4"/>
          <c:order val="3"/>
          <c:tx>
            <c:strRef>
              <c:f>'Lift tab edge height R3-OD'!$A$26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'Lift tab edge height R3-OD'!$B$26:$N$26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FF-4557-8D0E-48DD06AB0729}"/>
            </c:ext>
          </c:extLst>
        </c:ser>
        <c:ser>
          <c:idx val="2"/>
          <c:order val="4"/>
          <c:tx>
            <c:strRef>
              <c:f>'Lift tab edge height R3-OD'!$A$24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'Lift tab edge height R3-OD'!$B$24:$N$24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FF-4557-8D0E-48DD06AB0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19199"/>
        <c:axId val="1"/>
      </c:lineChart>
      <c:catAx>
        <c:axId val="525319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1919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'Lift tab edge height R3-OD'!$A$7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'Lift tab edge height R3-OD'!$B$8:$N$8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R3-OD'!$B$10:$N$10</c:f>
              <c:numCache>
                <c:formatCode>0.000</c:formatCode>
                <c:ptCount val="13"/>
                <c:pt idx="0">
                  <c:v>2.4494897427831773E-4</c:v>
                </c:pt>
                <c:pt idx="1">
                  <c:v>6.7230945255886446E-4</c:v>
                </c:pt>
                <c:pt idx="2">
                  <c:v>2.4899799195977456E-4</c:v>
                </c:pt>
                <c:pt idx="3">
                  <c:v>3.420526275297413E-4</c:v>
                </c:pt>
                <c:pt idx="4">
                  <c:v>3.3615472627943218E-4</c:v>
                </c:pt>
                <c:pt idx="5">
                  <c:v>4.8476798574163295E-4</c:v>
                </c:pt>
                <c:pt idx="6">
                  <c:v>4.5825756949558383E-4</c:v>
                </c:pt>
                <c:pt idx="7">
                  <c:v>3.7682887362833531E-4</c:v>
                </c:pt>
                <c:pt idx="8">
                  <c:v>5.3572380943915502E-4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9-4812-BD4E-B71D786E3B6C}"/>
            </c:ext>
          </c:extLst>
        </c:ser>
        <c:ser>
          <c:idx val="1"/>
          <c:order val="1"/>
          <c:tx>
            <c:strRef>
              <c:f>'Lift tab edge height R3-OD'!$A$17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'Lift tab edge height R3-OD'!$B$8:$N$8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'Lift tab edge height R3-OD'!$B$20:$N$20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9-4812-BD4E-B71D786E3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25855"/>
        <c:axId val="1"/>
      </c:lineChart>
      <c:catAx>
        <c:axId val="5253258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1E-3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25855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'Pitch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'Pitch Stiffness'!$B$8:$N$8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'Pitch Stiffness'!$B$9:$N$9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66-4CC9-93EA-89ED6F4D0642}"/>
            </c:ext>
          </c:extLst>
        </c:ser>
        <c:ser>
          <c:idx val="1"/>
          <c:order val="1"/>
          <c:tx>
            <c:strRef>
              <c:f>'Pitch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8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Pt>
            <c:idx val="12"/>
            <c:marker>
              <c:symbol val="triangle"/>
              <c:size val="4"/>
            </c:marker>
            <c:bubble3D val="0"/>
            <c:extLst>
              <c:ext xmlns:c16="http://schemas.microsoft.com/office/drawing/2014/chart" uri="{C3380CC4-5D6E-409C-BE32-E72D297353CC}">
                <c16:uniqueId val="{00000002-0F66-4CC9-93EA-89ED6F4D0642}"/>
              </c:ext>
            </c:extLst>
          </c:dPt>
          <c:val>
            <c:numRef>
              <c:f>'Pitch Stiffness'!$B$19:$N$19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66-4CC9-93EA-89ED6F4D0642}"/>
            </c:ext>
          </c:extLst>
        </c:ser>
        <c:ser>
          <c:idx val="3"/>
          <c:order val="2"/>
          <c:tx>
            <c:strRef>
              <c:f>'Pitch Stiffness'!$A$25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'Pitch Stiffness'!$B$25:$N$25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66-4CC9-93EA-89ED6F4D0642}"/>
            </c:ext>
          </c:extLst>
        </c:ser>
        <c:ser>
          <c:idx val="4"/>
          <c:order val="3"/>
          <c:tx>
            <c:strRef>
              <c:f>'Pitch Stiffness'!$A$26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'Pitch Stiffness'!$B$26:$N$26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66-4CC9-93EA-89ED6F4D0642}"/>
            </c:ext>
          </c:extLst>
        </c:ser>
        <c:ser>
          <c:idx val="2"/>
          <c:order val="4"/>
          <c:tx>
            <c:strRef>
              <c:f>'Pitch Stiffness'!$A$24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'Pitch Stiffness'!$B$24:$N$24</c:f>
              <c:numCache>
                <c:formatCode>General</c:formatCode>
                <c:ptCount val="1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66-4CC9-93EA-89ED6F4D0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27935"/>
        <c:axId val="1"/>
      </c:lineChart>
      <c:catAx>
        <c:axId val="525327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0.9"/>
          <c:min val="0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27935"/>
        <c:crosses val="autoZero"/>
        <c:crossBetween val="between"/>
        <c:majorUnit val="0.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'Pitch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'Pitch Stiffness'!$B$8:$N$8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'Pitch Stiffness'!$B$10:$N$10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6-4683-8358-A10AB0A2B227}"/>
            </c:ext>
          </c:extLst>
        </c:ser>
        <c:ser>
          <c:idx val="1"/>
          <c:order val="1"/>
          <c:tx>
            <c:strRef>
              <c:f>'Pitch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'Pitch Stiffness'!$B$8:$N$8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'Pitch Stiffness'!$B$20:$N$20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6-4683-8358-A10AB0A2B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1263"/>
        <c:axId val="1"/>
      </c:lineChart>
      <c:catAx>
        <c:axId val="5253312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1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1263"/>
        <c:crosses val="autoZero"/>
        <c:crossBetween val="between"/>
        <c:majorUnit val="2.5000000000000005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'Roll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'Roll Stiffness'!$B$8:$N$8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'Roll Stiffness'!$B$9:$N$9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4-45C1-AAE1-1B8E248F9B99}"/>
            </c:ext>
          </c:extLst>
        </c:ser>
        <c:ser>
          <c:idx val="1"/>
          <c:order val="1"/>
          <c:tx>
            <c:strRef>
              <c:f>'Roll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8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Pt>
            <c:idx val="12"/>
            <c:marker>
              <c:symbol val="triangle"/>
              <c:size val="4"/>
            </c:marker>
            <c:bubble3D val="0"/>
            <c:extLst>
              <c:ext xmlns:c16="http://schemas.microsoft.com/office/drawing/2014/chart" uri="{C3380CC4-5D6E-409C-BE32-E72D297353CC}">
                <c16:uniqueId val="{00000002-3704-45C1-AAE1-1B8E248F9B99}"/>
              </c:ext>
            </c:extLst>
          </c:dPt>
          <c:val>
            <c:numRef>
              <c:f>'Roll Stiffness'!$B$19:$N$19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04-45C1-AAE1-1B8E248F9B99}"/>
            </c:ext>
          </c:extLst>
        </c:ser>
        <c:ser>
          <c:idx val="3"/>
          <c:order val="2"/>
          <c:tx>
            <c:strRef>
              <c:f>'Roll Stiffness'!$A$25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'Roll Stiffness'!$B$25:$N$25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04-45C1-AAE1-1B8E248F9B99}"/>
            </c:ext>
          </c:extLst>
        </c:ser>
        <c:ser>
          <c:idx val="4"/>
          <c:order val="3"/>
          <c:tx>
            <c:strRef>
              <c:f>'Roll Stiffness'!$A$26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'Roll Stiffness'!$B$26:$N$26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04-45C1-AAE1-1B8E248F9B99}"/>
            </c:ext>
          </c:extLst>
        </c:ser>
        <c:ser>
          <c:idx val="2"/>
          <c:order val="4"/>
          <c:tx>
            <c:strRef>
              <c:f>'Roll Stiffness'!$A$24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'Roll Stiffness'!$B$24:$N$24</c:f>
              <c:numCache>
                <c:formatCode>General</c:formatCode>
                <c:ptCount val="13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04-45C1-AAE1-1B8E248F9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6207"/>
        <c:axId val="1"/>
      </c:lineChart>
      <c:catAx>
        <c:axId val="525366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.1000000000000001"/>
          <c:min val="0.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6207"/>
        <c:crosses val="autoZero"/>
        <c:crossBetween val="between"/>
        <c:majorUnit val="0.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'Roll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'Roll Stiffness'!$B$8:$N$8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'Roll Stiffness'!$B$10:$N$10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6-404F-A3E6-09C4D5D8DCBE}"/>
            </c:ext>
          </c:extLst>
        </c:ser>
        <c:ser>
          <c:idx val="1"/>
          <c:order val="1"/>
          <c:tx>
            <c:strRef>
              <c:f>'Roll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'Roll Stiffness'!$B$8:$N$8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'Roll Stiffness'!$B$20:$N$20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6-404F-A3E6-09C4D5D8D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84511"/>
        <c:axId val="1"/>
      </c:lineChart>
      <c:catAx>
        <c:axId val="5253845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1500000000000000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84511"/>
        <c:crosses val="autoZero"/>
        <c:crossBetween val="between"/>
        <c:majorUnit val="3.0000000000000006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Frequency'!$B$9:$N$9</c:f>
              <c:numCache>
                <c:formatCode>0.000</c:formatCode>
                <c:ptCount val="13"/>
                <c:pt idx="0">
                  <c:v>6536.8</c:v>
                </c:pt>
                <c:pt idx="1">
                  <c:v>6524</c:v>
                </c:pt>
                <c:pt idx="2">
                  <c:v>6524</c:v>
                </c:pt>
                <c:pt idx="3">
                  <c:v>6639.2</c:v>
                </c:pt>
                <c:pt idx="4">
                  <c:v>6530.4</c:v>
                </c:pt>
                <c:pt idx="5">
                  <c:v>6600.8</c:v>
                </c:pt>
                <c:pt idx="6">
                  <c:v>6645.6</c:v>
                </c:pt>
                <c:pt idx="7">
                  <c:v>6408.8</c:v>
                </c:pt>
                <c:pt idx="8">
                  <c:v>6466.4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8-4CD8-9B5E-9B1FED1A15B8}"/>
            </c:ext>
          </c:extLst>
        </c:ser>
        <c:ser>
          <c:idx val="1"/>
          <c:order val="1"/>
          <c:tx>
            <c:strRef>
              <c:f>'T1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'T1 Frequency'!$B$19:$N$19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98-4CD8-9B5E-9B1FED1A15B8}"/>
            </c:ext>
          </c:extLst>
        </c:ser>
        <c:ser>
          <c:idx val="3"/>
          <c:order val="2"/>
          <c:tx>
            <c:strRef>
              <c:f>'T1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'T1 Frequency'!$B$25:$N$25</c:f>
              <c:numCache>
                <c:formatCode>General</c:formatCode>
                <c:ptCount val="13"/>
                <c:pt idx="0">
                  <c:v>7500</c:v>
                </c:pt>
                <c:pt idx="1">
                  <c:v>7500</c:v>
                </c:pt>
                <c:pt idx="2">
                  <c:v>7500</c:v>
                </c:pt>
                <c:pt idx="3">
                  <c:v>7500</c:v>
                </c:pt>
                <c:pt idx="4">
                  <c:v>7500</c:v>
                </c:pt>
                <c:pt idx="5">
                  <c:v>7500</c:v>
                </c:pt>
                <c:pt idx="6">
                  <c:v>7500</c:v>
                </c:pt>
                <c:pt idx="7">
                  <c:v>7500</c:v>
                </c:pt>
                <c:pt idx="8">
                  <c:v>7500</c:v>
                </c:pt>
                <c:pt idx="9">
                  <c:v>7500</c:v>
                </c:pt>
                <c:pt idx="10">
                  <c:v>7500</c:v>
                </c:pt>
                <c:pt idx="11">
                  <c:v>7500</c:v>
                </c:pt>
                <c:pt idx="12">
                  <c:v>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98-4CD8-9B5E-9B1FED1A15B8}"/>
            </c:ext>
          </c:extLst>
        </c:ser>
        <c:ser>
          <c:idx val="4"/>
          <c:order val="3"/>
          <c:tx>
            <c:strRef>
              <c:f>'T1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'T1 Frequency'!$B$26:$N$26</c:f>
              <c:numCache>
                <c:formatCode>General</c:formatCode>
                <c:ptCount val="13"/>
                <c:pt idx="0">
                  <c:v>5700</c:v>
                </c:pt>
                <c:pt idx="1">
                  <c:v>5700</c:v>
                </c:pt>
                <c:pt idx="2">
                  <c:v>5700</c:v>
                </c:pt>
                <c:pt idx="3">
                  <c:v>5700</c:v>
                </c:pt>
                <c:pt idx="4">
                  <c:v>5700</c:v>
                </c:pt>
                <c:pt idx="5">
                  <c:v>5700</c:v>
                </c:pt>
                <c:pt idx="6">
                  <c:v>5700</c:v>
                </c:pt>
                <c:pt idx="7">
                  <c:v>5700</c:v>
                </c:pt>
                <c:pt idx="8">
                  <c:v>5700</c:v>
                </c:pt>
                <c:pt idx="9">
                  <c:v>5700</c:v>
                </c:pt>
                <c:pt idx="10">
                  <c:v>5700</c:v>
                </c:pt>
                <c:pt idx="11">
                  <c:v>5700</c:v>
                </c:pt>
                <c:pt idx="12">
                  <c:v>5700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98-4CD8-9B5E-9B1FED1A15B8}"/>
            </c:ext>
          </c:extLst>
        </c:ser>
        <c:ser>
          <c:idx val="2"/>
          <c:order val="4"/>
          <c:tx>
            <c:strRef>
              <c:f>'T1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'T1 Frequency'!$B$24:$N$24</c:f>
              <c:numCache>
                <c:formatCode>General</c:formatCode>
                <c:ptCount val="13"/>
                <c:pt idx="0">
                  <c:v>6600</c:v>
                </c:pt>
                <c:pt idx="1">
                  <c:v>6600</c:v>
                </c:pt>
                <c:pt idx="2">
                  <c:v>6600</c:v>
                </c:pt>
                <c:pt idx="3">
                  <c:v>6600</c:v>
                </c:pt>
                <c:pt idx="4">
                  <c:v>6600</c:v>
                </c:pt>
                <c:pt idx="5">
                  <c:v>6600</c:v>
                </c:pt>
                <c:pt idx="6">
                  <c:v>6600</c:v>
                </c:pt>
                <c:pt idx="7">
                  <c:v>6600</c:v>
                </c:pt>
                <c:pt idx="8">
                  <c:v>6600</c:v>
                </c:pt>
                <c:pt idx="9">
                  <c:v>6600</c:v>
                </c:pt>
                <c:pt idx="10">
                  <c:v>6600</c:v>
                </c:pt>
                <c:pt idx="11">
                  <c:v>6600</c:v>
                </c:pt>
                <c:pt idx="12">
                  <c:v>6600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98-4CD8-9B5E-9B1FED1A1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23615"/>
        <c:axId val="1"/>
      </c:lineChart>
      <c:catAx>
        <c:axId val="5254236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54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23615"/>
        <c:crosses val="autoZero"/>
        <c:crossBetween val="between"/>
        <c:majorUnit val="4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Frequency'!$B$10:$N$10</c:f>
              <c:numCache>
                <c:formatCode>0.000</c:formatCode>
                <c:ptCount val="13"/>
                <c:pt idx="0">
                  <c:v>48.53040284192992</c:v>
                </c:pt>
                <c:pt idx="1">
                  <c:v>50.596442562694072</c:v>
                </c:pt>
                <c:pt idx="2">
                  <c:v>64</c:v>
                </c:pt>
                <c:pt idx="3">
                  <c:v>53.546241698180836</c:v>
                </c:pt>
                <c:pt idx="4">
                  <c:v>94.386439704016794</c:v>
                </c:pt>
                <c:pt idx="5">
                  <c:v>97.586884364652192</c:v>
                </c:pt>
                <c:pt idx="6">
                  <c:v>82.82994627548662</c:v>
                </c:pt>
                <c:pt idx="7">
                  <c:v>127.19748425185145</c:v>
                </c:pt>
                <c:pt idx="8">
                  <c:v>159.03710258930147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9-4111-A7AB-26C311360B38}"/>
            </c:ext>
          </c:extLst>
        </c:ser>
        <c:ser>
          <c:idx val="1"/>
          <c:order val="1"/>
          <c:tx>
            <c:strRef>
              <c:f>'T1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Frequency'!$B$20:$N$20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9-4111-A7AB-26C311360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44415"/>
        <c:axId val="1"/>
      </c:lineChart>
      <c:catAx>
        <c:axId val="525444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44415"/>
        <c:crosses val="autoZero"/>
        <c:crossBetween val="between"/>
        <c:majorUnit val="8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Frequency'!$B$13:$N$13</c:f>
              <c:numCache>
                <c:formatCode>0.00</c:formatCode>
                <c:ptCount val="13"/>
                <c:pt idx="0">
                  <c:v>5.747599793099945</c:v>
                </c:pt>
                <c:pt idx="1">
                  <c:v>5.4285766499557182</c:v>
                </c:pt>
                <c:pt idx="2">
                  <c:v>4.291666666666667</c:v>
                </c:pt>
                <c:pt idx="3">
                  <c:v>5.3586082651825322</c:v>
                </c:pt>
                <c:pt idx="4">
                  <c:v>2.9326246531600035</c:v>
                </c:pt>
                <c:pt idx="5">
                  <c:v>3.0714509975881792</c:v>
                </c:pt>
                <c:pt idx="6">
                  <c:v>3.4383699713238371</c:v>
                </c:pt>
                <c:pt idx="7">
                  <c:v>1.8574790850333009</c:v>
                </c:pt>
                <c:pt idx="8">
                  <c:v>1.606333758018627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7-43D2-893F-A2FBAE8B866D}"/>
            </c:ext>
          </c:extLst>
        </c:ser>
        <c:ser>
          <c:idx val="1"/>
          <c:order val="1"/>
          <c:tx>
            <c:strRef>
              <c:f>'T1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Frequency'!$B$23:$N$23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7-43D2-893F-A2FBAE8B8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82015"/>
        <c:axId val="1"/>
      </c:lineChart>
      <c:catAx>
        <c:axId val="5253820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82015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'T1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Gain'!$B$9:$N$9</c:f>
              <c:numCache>
                <c:formatCode>0.000</c:formatCode>
                <c:ptCount val="13"/>
                <c:pt idx="0">
                  <c:v>0.80579999999999996</c:v>
                </c:pt>
                <c:pt idx="1">
                  <c:v>0.80659999999999987</c:v>
                </c:pt>
                <c:pt idx="2">
                  <c:v>0.78220000000000001</c:v>
                </c:pt>
                <c:pt idx="3">
                  <c:v>0.88019999999999998</c:v>
                </c:pt>
                <c:pt idx="4">
                  <c:v>0.79959999999999998</c:v>
                </c:pt>
                <c:pt idx="5">
                  <c:v>0.82940000000000003</c:v>
                </c:pt>
                <c:pt idx="6">
                  <c:v>0.88460000000000005</c:v>
                </c:pt>
                <c:pt idx="7">
                  <c:v>0.78459999999999996</c:v>
                </c:pt>
                <c:pt idx="8">
                  <c:v>0.78939999999999999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5-41EA-B2CA-1D5D495D443C}"/>
            </c:ext>
          </c:extLst>
        </c:ser>
        <c:ser>
          <c:idx val="1"/>
          <c:order val="1"/>
          <c:tx>
            <c:strRef>
              <c:f>'T1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'T1 Gain'!$B$19:$N$19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E5-41EA-B2CA-1D5D495D443C}"/>
            </c:ext>
          </c:extLst>
        </c:ser>
        <c:ser>
          <c:idx val="3"/>
          <c:order val="2"/>
          <c:tx>
            <c:strRef>
              <c:f>'T1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'T1 Gain'!$B$25:$N$25</c:f>
              <c:numCache>
                <c:formatCode>General</c:formatCode>
                <c:ptCount val="1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E5-41EA-B2CA-1D5D495D4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73072"/>
        <c:axId val="1"/>
      </c:lineChart>
      <c:catAx>
        <c:axId val="1879773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7307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'T1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Gain'!$B$10:$N$10</c:f>
              <c:numCache>
                <c:formatCode>0.000</c:formatCode>
                <c:ptCount val="13"/>
                <c:pt idx="0">
                  <c:v>4.8054136138317986E-2</c:v>
                </c:pt>
                <c:pt idx="1">
                  <c:v>5.1964410898229181E-2</c:v>
                </c:pt>
                <c:pt idx="2">
                  <c:v>2.2993477335975107E-2</c:v>
                </c:pt>
                <c:pt idx="3">
                  <c:v>4.5718705143518709E-2</c:v>
                </c:pt>
                <c:pt idx="4">
                  <c:v>6.9399567721996666E-2</c:v>
                </c:pt>
                <c:pt idx="5">
                  <c:v>3.2989392234474391E-2</c:v>
                </c:pt>
                <c:pt idx="6">
                  <c:v>9.0836666605506836E-2</c:v>
                </c:pt>
                <c:pt idx="7">
                  <c:v>6.2787737656329043E-2</c:v>
                </c:pt>
                <c:pt idx="8">
                  <c:v>5.862422707379604E-2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CA-4507-9385-C98EC6C3709F}"/>
            </c:ext>
          </c:extLst>
        </c:ser>
        <c:ser>
          <c:idx val="1"/>
          <c:order val="1"/>
          <c:tx>
            <c:strRef>
              <c:f>'T1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'T1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Gain'!$B$20:$N$20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CA-4507-9385-C98EC6C37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78896"/>
        <c:axId val="1"/>
      </c:lineChart>
      <c:catAx>
        <c:axId val="187977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78896"/>
        <c:crosses val="autoZero"/>
        <c:crossBetween val="between"/>
        <c:majorUnit val="0.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'T1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Gain'!$B$13:$N$13</c:f>
              <c:numCache>
                <c:formatCode>0.00</c:formatCode>
                <c:ptCount val="13"/>
                <c:pt idx="0">
                  <c:v>29.093576100140513</c:v>
                </c:pt>
                <c:pt idx="1">
                  <c:v>26.899179185107123</c:v>
                </c:pt>
                <c:pt idx="2">
                  <c:v>61.144876557389601</c:v>
                </c:pt>
                <c:pt idx="3">
                  <c:v>30.037304476488377</c:v>
                </c:pt>
                <c:pt idx="4">
                  <c:v>20.174957557978445</c:v>
                </c:pt>
                <c:pt idx="5">
                  <c:v>42.140818785598029</c:v>
                </c:pt>
                <c:pt idx="6">
                  <c:v>15.101831135631267</c:v>
                </c:pt>
                <c:pt idx="7">
                  <c:v>22.379104356719804</c:v>
                </c:pt>
                <c:pt idx="8">
                  <c:v>23.94118273945973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B-4DBB-A8C1-C561C6E065D6}"/>
            </c:ext>
          </c:extLst>
        </c:ser>
        <c:ser>
          <c:idx val="1"/>
          <c:order val="1"/>
          <c:tx>
            <c:strRef>
              <c:f>'T1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'T1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Gain'!$B$23:$N$23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AB-4DBB-A8C1-C561C6E06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88880"/>
        <c:axId val="1"/>
      </c:lineChart>
      <c:catAx>
        <c:axId val="187978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88880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Frequency'!$B$9:$N$9</c:f>
              <c:numCache>
                <c:formatCode>0.000</c:formatCode>
                <c:ptCount val="13"/>
                <c:pt idx="0">
                  <c:v>30549.599999999999</c:v>
                </c:pt>
                <c:pt idx="1">
                  <c:v>30434.400000000001</c:v>
                </c:pt>
                <c:pt idx="2">
                  <c:v>29871.200000000001</c:v>
                </c:pt>
                <c:pt idx="3">
                  <c:v>30005.599999999999</c:v>
                </c:pt>
                <c:pt idx="4">
                  <c:v>30005.599999999999</c:v>
                </c:pt>
                <c:pt idx="5">
                  <c:v>30050.400000000001</c:v>
                </c:pt>
                <c:pt idx="6">
                  <c:v>29954.400000000001</c:v>
                </c:pt>
                <c:pt idx="7">
                  <c:v>29845.599999999999</c:v>
                </c:pt>
                <c:pt idx="8">
                  <c:v>29845.599999999999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F-4DF3-BC7F-DD0B066BB893}"/>
            </c:ext>
          </c:extLst>
        </c:ser>
        <c:ser>
          <c:idx val="1"/>
          <c:order val="1"/>
          <c:tx>
            <c:strRef>
              <c:f>'1st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'1st Sway Frequency'!$B$19:$N$19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F-4DF3-BC7F-DD0B066BB893}"/>
            </c:ext>
          </c:extLst>
        </c:ser>
        <c:ser>
          <c:idx val="3"/>
          <c:order val="2"/>
          <c:tx>
            <c:strRef>
              <c:f>'1st Sway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'1st Sway Frequency'!$B$25:$N$25</c:f>
              <c:numCache>
                <c:formatCode>General</c:formatCode>
                <c:ptCount val="13"/>
                <c:pt idx="0">
                  <c:v>32000</c:v>
                </c:pt>
                <c:pt idx="1">
                  <c:v>32000</c:v>
                </c:pt>
                <c:pt idx="2">
                  <c:v>32000</c:v>
                </c:pt>
                <c:pt idx="3">
                  <c:v>32000</c:v>
                </c:pt>
                <c:pt idx="4">
                  <c:v>32000</c:v>
                </c:pt>
                <c:pt idx="5">
                  <c:v>32000</c:v>
                </c:pt>
                <c:pt idx="6">
                  <c:v>32000</c:v>
                </c:pt>
                <c:pt idx="7">
                  <c:v>32000</c:v>
                </c:pt>
                <c:pt idx="8">
                  <c:v>32000</c:v>
                </c:pt>
                <c:pt idx="9">
                  <c:v>32000</c:v>
                </c:pt>
                <c:pt idx="10">
                  <c:v>32000</c:v>
                </c:pt>
                <c:pt idx="11">
                  <c:v>32000</c:v>
                </c:pt>
                <c:pt idx="12">
                  <c:v>32000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F-4DF3-BC7F-DD0B066BB893}"/>
            </c:ext>
          </c:extLst>
        </c:ser>
        <c:ser>
          <c:idx val="4"/>
          <c:order val="3"/>
          <c:tx>
            <c:strRef>
              <c:f>'1st Sway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'1st Sway Frequency'!$B$26:$N$26</c:f>
              <c:numCache>
                <c:formatCode>General</c:formatCode>
                <c:ptCount val="13"/>
                <c:pt idx="0">
                  <c:v>28000</c:v>
                </c:pt>
                <c:pt idx="1">
                  <c:v>28000</c:v>
                </c:pt>
                <c:pt idx="2">
                  <c:v>28000</c:v>
                </c:pt>
                <c:pt idx="3">
                  <c:v>28000</c:v>
                </c:pt>
                <c:pt idx="4">
                  <c:v>28000</c:v>
                </c:pt>
                <c:pt idx="5">
                  <c:v>28000</c:v>
                </c:pt>
                <c:pt idx="6">
                  <c:v>28000</c:v>
                </c:pt>
                <c:pt idx="7">
                  <c:v>28000</c:v>
                </c:pt>
                <c:pt idx="8">
                  <c:v>28000</c:v>
                </c:pt>
                <c:pt idx="9">
                  <c:v>28000</c:v>
                </c:pt>
                <c:pt idx="10">
                  <c:v>28000</c:v>
                </c:pt>
                <c:pt idx="11">
                  <c:v>28000</c:v>
                </c:pt>
                <c:pt idx="12">
                  <c:v>28000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0F-4DF3-BC7F-DD0B066BB893}"/>
            </c:ext>
          </c:extLst>
        </c:ser>
        <c:ser>
          <c:idx val="2"/>
          <c:order val="4"/>
          <c:tx>
            <c:strRef>
              <c:f>'1st Sway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'1st Sway Frequency'!$B$24:$N$24</c:f>
              <c:numCache>
                <c:formatCode>General</c:formatCode>
                <c:ptCount val="13"/>
                <c:pt idx="0">
                  <c:v>30000</c:v>
                </c:pt>
                <c:pt idx="1">
                  <c:v>30000</c:v>
                </c:pt>
                <c:pt idx="2">
                  <c:v>30000</c:v>
                </c:pt>
                <c:pt idx="3">
                  <c:v>30000</c:v>
                </c:pt>
                <c:pt idx="4">
                  <c:v>30000</c:v>
                </c:pt>
                <c:pt idx="5">
                  <c:v>30000</c:v>
                </c:pt>
                <c:pt idx="6">
                  <c:v>30000</c:v>
                </c:pt>
                <c:pt idx="7">
                  <c:v>30000</c:v>
                </c:pt>
                <c:pt idx="8">
                  <c:v>30000</c:v>
                </c:pt>
                <c:pt idx="9">
                  <c:v>30000</c:v>
                </c:pt>
                <c:pt idx="10">
                  <c:v>30000</c:v>
                </c:pt>
                <c:pt idx="11">
                  <c:v>30000</c:v>
                </c:pt>
                <c:pt idx="12">
                  <c:v>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0F-4DF3-BC7F-DD0B066BB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23199"/>
        <c:axId val="1"/>
      </c:lineChart>
      <c:catAx>
        <c:axId val="525423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32400"/>
          <c:min val="276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23199"/>
        <c:crosses val="autoZero"/>
        <c:crossBetween val="between"/>
        <c:majorUnit val="8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Frequency'!$B$10:$N$10</c:f>
              <c:numCache>
                <c:formatCode>0.000</c:formatCode>
                <c:ptCount val="13"/>
                <c:pt idx="0">
                  <c:v>145.59120852578977</c:v>
                </c:pt>
                <c:pt idx="1">
                  <c:v>126.79432163941728</c:v>
                </c:pt>
                <c:pt idx="2">
                  <c:v>179.02848935295188</c:v>
                </c:pt>
                <c:pt idx="3">
                  <c:v>102.19980430509639</c:v>
                </c:pt>
                <c:pt idx="4">
                  <c:v>209.10475843461813</c:v>
                </c:pt>
                <c:pt idx="5">
                  <c:v>206.64171892432563</c:v>
                </c:pt>
                <c:pt idx="6">
                  <c:v>88.79639632327428</c:v>
                </c:pt>
                <c:pt idx="7">
                  <c:v>245.17096076003781</c:v>
                </c:pt>
                <c:pt idx="8">
                  <c:v>114.03858995971495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B-4FBF-9E83-9632E8B5236C}"/>
            </c:ext>
          </c:extLst>
        </c:ser>
        <c:ser>
          <c:idx val="1"/>
          <c:order val="1"/>
          <c:tx>
            <c:strRef>
              <c:f>'1st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Frequency'!$B$20:$N$20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B-4FBF-9E83-9632E8B52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1103"/>
        <c:axId val="1"/>
      </c:lineChart>
      <c:catAx>
        <c:axId val="525431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5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1103"/>
        <c:crosses val="autoZero"/>
        <c:crossBetween val="between"/>
        <c:majorUnit val="11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Frequency'!$B$13:$N$13</c:f>
              <c:numCache>
                <c:formatCode>0.00</c:formatCode>
                <c:ptCount val="13"/>
                <c:pt idx="0">
                  <c:v>3.3207133285182304</c:v>
                </c:pt>
                <c:pt idx="1">
                  <c:v>4.1158520343739946</c:v>
                </c:pt>
                <c:pt idx="2">
                  <c:v>3.4839892554958278</c:v>
                </c:pt>
                <c:pt idx="3">
                  <c:v>6.5049048236469957</c:v>
                </c:pt>
                <c:pt idx="4">
                  <c:v>3.1792676789221272</c:v>
                </c:pt>
                <c:pt idx="5">
                  <c:v>3.1448957647543296</c:v>
                </c:pt>
                <c:pt idx="6">
                  <c:v>7.3366340712175084</c:v>
                </c:pt>
                <c:pt idx="7">
                  <c:v>2.5092694424040265</c:v>
                </c:pt>
                <c:pt idx="8">
                  <c:v>5.3946650885224363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3-46ED-842B-A41B7DB1A2A7}"/>
            </c:ext>
          </c:extLst>
        </c:ser>
        <c:ser>
          <c:idx val="1"/>
          <c:order val="1"/>
          <c:tx>
            <c:strRef>
              <c:f>'1st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Frequency'!$B$23:$N$23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3-46ED-842B-A41B7DB1A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21119"/>
        <c:axId val="1"/>
      </c:lineChart>
      <c:catAx>
        <c:axId val="525421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21119"/>
        <c:crosses val="autoZero"/>
        <c:crossBetween val="between"/>
        <c:majorUnit val="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Gain'!$B$9:$N$9</c:f>
              <c:numCache>
                <c:formatCode>0.000</c:formatCode>
                <c:ptCount val="13"/>
                <c:pt idx="0">
                  <c:v>40.520800000000001</c:v>
                </c:pt>
                <c:pt idx="1">
                  <c:v>39.438400000000001</c:v>
                </c:pt>
                <c:pt idx="2">
                  <c:v>41.493200000000002</c:v>
                </c:pt>
                <c:pt idx="3">
                  <c:v>40.604399999999998</c:v>
                </c:pt>
                <c:pt idx="4">
                  <c:v>40.126800000000003</c:v>
                </c:pt>
                <c:pt idx="5">
                  <c:v>39.797400000000003</c:v>
                </c:pt>
                <c:pt idx="6">
                  <c:v>40.901199999999996</c:v>
                </c:pt>
                <c:pt idx="7">
                  <c:v>40.321199999999997</c:v>
                </c:pt>
                <c:pt idx="8">
                  <c:v>40.2532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E-4E62-8725-4834B3017F1D}"/>
            </c:ext>
          </c:extLst>
        </c:ser>
        <c:ser>
          <c:idx val="1"/>
          <c:order val="1"/>
          <c:tx>
            <c:strRef>
              <c:f>'1st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'1st Sway Gain'!$B$19:$N$19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E-4E62-8725-4834B3017F1D}"/>
            </c:ext>
          </c:extLst>
        </c:ser>
        <c:ser>
          <c:idx val="3"/>
          <c:order val="2"/>
          <c:tx>
            <c:strRef>
              <c:f>'1st Sway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'1st Sway Gain'!$B$25:$N$25</c:f>
              <c:numCache>
                <c:formatCode>General</c:formatCode>
                <c:ptCount val="1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CE-4E62-8725-4834B3017F1D}"/>
            </c:ext>
          </c:extLst>
        </c:ser>
        <c:ser>
          <c:idx val="4"/>
          <c:order val="3"/>
          <c:tx>
            <c:strRef>
              <c:f>'1st Sway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'1st Sway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CE-4E62-8725-4834B3017F1D}"/>
            </c:ext>
          </c:extLst>
        </c:ser>
        <c:ser>
          <c:idx val="2"/>
          <c:order val="4"/>
          <c:tx>
            <c:strRef>
              <c:f>'1st Sway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'1st Sway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CE-4E62-8725-4834B3017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25695"/>
        <c:axId val="1"/>
      </c:lineChart>
      <c:catAx>
        <c:axId val="525425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6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25695"/>
        <c:crosses val="autoZero"/>
        <c:crossBetween val="between"/>
        <c:majorUnit val="1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Gain'!$B$10:$N$10</c:f>
              <c:numCache>
                <c:formatCode>0.000</c:formatCode>
                <c:ptCount val="13"/>
                <c:pt idx="0">
                  <c:v>0.9151806925410968</c:v>
                </c:pt>
                <c:pt idx="1">
                  <c:v>1.785772045922994</c:v>
                </c:pt>
                <c:pt idx="2">
                  <c:v>0.51845366234601808</c:v>
                </c:pt>
                <c:pt idx="3">
                  <c:v>0.80629944809605136</c:v>
                </c:pt>
                <c:pt idx="4">
                  <c:v>1.0954840026216732</c:v>
                </c:pt>
                <c:pt idx="5">
                  <c:v>1.0151444724767009</c:v>
                </c:pt>
                <c:pt idx="6">
                  <c:v>0.9439158860830783</c:v>
                </c:pt>
                <c:pt idx="7">
                  <c:v>0.64980666355463035</c:v>
                </c:pt>
                <c:pt idx="8">
                  <c:v>1.1972191528705183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9-40D7-BBDD-89CD2C2D8F51}"/>
            </c:ext>
          </c:extLst>
        </c:ser>
        <c:ser>
          <c:idx val="1"/>
          <c:order val="1"/>
          <c:tx>
            <c:strRef>
              <c:f>'1st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Gain'!$B$20:$N$20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9-40D7-BBDD-89CD2C2D8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33183"/>
        <c:axId val="1"/>
      </c:lineChart>
      <c:catAx>
        <c:axId val="5254331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33183"/>
        <c:crosses val="autoZero"/>
        <c:crossBetween val="between"/>
        <c:majorUnit val="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Gain'!$B$13:$N$13</c:f>
              <c:numCache>
                <c:formatCode>0.00</c:formatCode>
                <c:ptCount val="13"/>
                <c:pt idx="0">
                  <c:v>3.4525786646132106</c:v>
                </c:pt>
                <c:pt idx="1">
                  <c:v>1.9714348991915764</c:v>
                </c:pt>
                <c:pt idx="2">
                  <c:v>5.4693412467544853</c:v>
                </c:pt>
                <c:pt idx="3">
                  <c:v>3.8842475634357374</c:v>
                </c:pt>
                <c:pt idx="4">
                  <c:v>3.0042124383291791</c:v>
                </c:pt>
                <c:pt idx="5">
                  <c:v>3.3501307044202226</c:v>
                </c:pt>
                <c:pt idx="6">
                  <c:v>3.2131394100367885</c:v>
                </c:pt>
                <c:pt idx="7">
                  <c:v>4.9649639617698842</c:v>
                </c:pt>
                <c:pt idx="8">
                  <c:v>2.713733175370201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D-488D-8F78-7F72E5A77CD9}"/>
            </c:ext>
          </c:extLst>
        </c:ser>
        <c:ser>
          <c:idx val="1"/>
          <c:order val="1"/>
          <c:tx>
            <c:strRef>
              <c:f>'1st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Gain'!$B$23:$N$23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D-488D-8F78-7F72E5A77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26111"/>
        <c:axId val="1"/>
      </c:lineChart>
      <c:catAx>
        <c:axId val="52542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26111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Notch'!$A$7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'T1 Notch'!$B$8:$N$8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Notch'!$B$9:$N$9</c:f>
              <c:numCache>
                <c:formatCode>0.000</c:formatCode>
                <c:ptCount val="13"/>
                <c:pt idx="0">
                  <c:v>0.56933333333333336</c:v>
                </c:pt>
                <c:pt idx="1">
                  <c:v>0.56566666666666665</c:v>
                </c:pt>
                <c:pt idx="2">
                  <c:v>0.54300000000000004</c:v>
                </c:pt>
                <c:pt idx="3">
                  <c:v>0.5013333333333333</c:v>
                </c:pt>
                <c:pt idx="4">
                  <c:v>0.52733333333333343</c:v>
                </c:pt>
                <c:pt idx="5">
                  <c:v>0.52100000000000002</c:v>
                </c:pt>
                <c:pt idx="6">
                  <c:v>0.48866666666666664</c:v>
                </c:pt>
                <c:pt idx="7">
                  <c:v>0.5083333333333333</c:v>
                </c:pt>
                <c:pt idx="8">
                  <c:v>0.50866666666666671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C-4E3E-BE6A-7F25E91A861C}"/>
            </c:ext>
          </c:extLst>
        </c:ser>
        <c:ser>
          <c:idx val="1"/>
          <c:order val="1"/>
          <c:tx>
            <c:strRef>
              <c:f>'T1 Notch'!$A$17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'T1 Notch'!$B$19:$N$19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C-4E3E-BE6A-7F25E91A861C}"/>
            </c:ext>
          </c:extLst>
        </c:ser>
        <c:ser>
          <c:idx val="3"/>
          <c:order val="2"/>
          <c:tx>
            <c:strRef>
              <c:f>'T1 Notch'!$A$25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'T1 Notch'!$B$25:$N$25</c:f>
              <c:numCache>
                <c:formatCode>General</c:formatCode>
                <c:ptCount val="13"/>
                <c:pt idx="0">
                  <c:v>0.57499999999999996</c:v>
                </c:pt>
                <c:pt idx="1">
                  <c:v>0.57499999999999996</c:v>
                </c:pt>
                <c:pt idx="2">
                  <c:v>0.57499999999999996</c:v>
                </c:pt>
                <c:pt idx="3">
                  <c:v>0.57499999999999996</c:v>
                </c:pt>
                <c:pt idx="4">
                  <c:v>0.57499999999999996</c:v>
                </c:pt>
                <c:pt idx="5">
                  <c:v>0.57499999999999996</c:v>
                </c:pt>
                <c:pt idx="6">
                  <c:v>0.57499999999999996</c:v>
                </c:pt>
                <c:pt idx="7">
                  <c:v>0.57499999999999996</c:v>
                </c:pt>
                <c:pt idx="8">
                  <c:v>0.57499999999999996</c:v>
                </c:pt>
                <c:pt idx="9">
                  <c:v>0.57499999999999996</c:v>
                </c:pt>
                <c:pt idx="10">
                  <c:v>0.57499999999999996</c:v>
                </c:pt>
                <c:pt idx="11">
                  <c:v>0.57499999999999996</c:v>
                </c:pt>
                <c:pt idx="12">
                  <c:v>0.57499999999999996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C-4E3E-BE6A-7F25E91A861C}"/>
            </c:ext>
          </c:extLst>
        </c:ser>
        <c:ser>
          <c:idx val="4"/>
          <c:order val="3"/>
          <c:tx>
            <c:strRef>
              <c:f>'T1 Notch'!$A$26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'T1 Notch'!$B$26:$N$26</c:f>
              <c:numCache>
                <c:formatCode>General</c:formatCode>
                <c:ptCount val="13"/>
                <c:pt idx="0">
                  <c:v>0.42499999999999999</c:v>
                </c:pt>
                <c:pt idx="1">
                  <c:v>0.42499999999999999</c:v>
                </c:pt>
                <c:pt idx="2">
                  <c:v>0.42499999999999999</c:v>
                </c:pt>
                <c:pt idx="3">
                  <c:v>0.42499999999999999</c:v>
                </c:pt>
                <c:pt idx="4">
                  <c:v>0.42499999999999999</c:v>
                </c:pt>
                <c:pt idx="5">
                  <c:v>0.42499999999999999</c:v>
                </c:pt>
                <c:pt idx="6">
                  <c:v>0.42499999999999999</c:v>
                </c:pt>
                <c:pt idx="7">
                  <c:v>0.42499999999999999</c:v>
                </c:pt>
                <c:pt idx="8">
                  <c:v>0.42499999999999999</c:v>
                </c:pt>
                <c:pt idx="9">
                  <c:v>0.42499999999999999</c:v>
                </c:pt>
                <c:pt idx="10">
                  <c:v>0.42499999999999999</c:v>
                </c:pt>
                <c:pt idx="11">
                  <c:v>0.42499999999999999</c:v>
                </c:pt>
                <c:pt idx="12">
                  <c:v>0.42499999999999999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3C-4E3E-BE6A-7F25E91A861C}"/>
            </c:ext>
          </c:extLst>
        </c:ser>
        <c:ser>
          <c:idx val="2"/>
          <c:order val="4"/>
          <c:tx>
            <c:strRef>
              <c:f>'T1 Notch'!$A$24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'T1 Notch'!$B$24:$N$24</c:f>
              <c:numCache>
                <c:formatCode>General</c:formatCode>
                <c:ptCount val="1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3C-4E3E-BE6A-7F25E91A8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90128"/>
        <c:axId val="1"/>
      </c:lineChart>
      <c:catAx>
        <c:axId val="187979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60500000000000009"/>
          <c:min val="0.3950000000000000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90128"/>
        <c:crosses val="autoZero"/>
        <c:crossBetween val="between"/>
        <c:majorUnit val="3.5000000000000003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Notch'!$A$7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'T1 Notch'!$B$8:$N$8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Notch'!$B$10:$N$10</c:f>
              <c:numCache>
                <c:formatCode>0.000</c:formatCode>
                <c:ptCount val="13"/>
                <c:pt idx="0">
                  <c:v>1.8717193521821895E-2</c:v>
                </c:pt>
                <c:pt idx="1">
                  <c:v>6.8068592855539895E-3</c:v>
                </c:pt>
                <c:pt idx="2">
                  <c:v>9.000000000000008E-3</c:v>
                </c:pt>
                <c:pt idx="3">
                  <c:v>1.6563010998406472E-2</c:v>
                </c:pt>
                <c:pt idx="4">
                  <c:v>1.5275252316519481E-3</c:v>
                </c:pt>
                <c:pt idx="5">
                  <c:v>2.6057628441590788E-2</c:v>
                </c:pt>
                <c:pt idx="6">
                  <c:v>9.7125348562223188E-3</c:v>
                </c:pt>
                <c:pt idx="7">
                  <c:v>8.0829037686547672E-3</c:v>
                </c:pt>
                <c:pt idx="8">
                  <c:v>3.4486712417006862E-2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0-40D9-8611-53554CB18900}"/>
            </c:ext>
          </c:extLst>
        </c:ser>
        <c:ser>
          <c:idx val="1"/>
          <c:order val="1"/>
          <c:tx>
            <c:strRef>
              <c:f>'T1 Notch'!$A$17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'T1 Notch'!$B$8:$N$8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Notch'!$B$20:$N$20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0-40D9-8611-53554CB18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87216"/>
        <c:axId val="1"/>
      </c:lineChart>
      <c:catAx>
        <c:axId val="187978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1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87216"/>
        <c:crosses val="autoZero"/>
        <c:crossBetween val="between"/>
        <c:majorUnit val="2.0000000000000004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Notch'!$A$7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'T1 Notch'!$B$8:$N$8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Notch'!$B$13:$N$13</c:f>
              <c:numCache>
                <c:formatCode>0.00</c:formatCode>
                <c:ptCount val="13"/>
                <c:pt idx="0">
                  <c:v>0.10091731362859817</c:v>
                </c:pt>
                <c:pt idx="1">
                  <c:v>0.45705529974943465</c:v>
                </c:pt>
                <c:pt idx="2">
                  <c:v>1.1851851851851811</c:v>
                </c:pt>
                <c:pt idx="3">
                  <c:v>1.4825538398735618</c:v>
                </c:pt>
                <c:pt idx="4">
                  <c:v>10.401719434582262</c:v>
                </c:pt>
                <c:pt idx="5">
                  <c:v>0.6907766008080013</c:v>
                </c:pt>
                <c:pt idx="6">
                  <c:v>2.1850343433904111</c:v>
                </c:pt>
                <c:pt idx="7">
                  <c:v>2.7492869961410724</c:v>
                </c:pt>
                <c:pt idx="8">
                  <c:v>0.64114870805160173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7-4821-99FE-D45C52E7EDEF}"/>
            </c:ext>
          </c:extLst>
        </c:ser>
        <c:ser>
          <c:idx val="1"/>
          <c:order val="1"/>
          <c:tx>
            <c:strRef>
              <c:f>'T1 Notch'!$A$17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'T1 Notch'!$B$8:$N$8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Notch'!$B$23:$N$23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97-4821-99FE-D45C52E7E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91792"/>
        <c:axId val="1"/>
      </c:lineChart>
      <c:catAx>
        <c:axId val="187979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9791792"/>
        <c:crosses val="autoZero"/>
        <c:crossBetween val="between"/>
        <c:majorUnit val="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T1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 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Frequency '!$B$9:$N$9</c:f>
              <c:numCache>
                <c:formatCode>0.000</c:formatCode>
                <c:ptCount val="13"/>
                <c:pt idx="0">
                  <c:v>6536.8</c:v>
                </c:pt>
                <c:pt idx="1">
                  <c:v>6440.8</c:v>
                </c:pt>
                <c:pt idx="2">
                  <c:v>6504.8</c:v>
                </c:pt>
                <c:pt idx="3">
                  <c:v>6421.6</c:v>
                </c:pt>
                <c:pt idx="4">
                  <c:v>6524</c:v>
                </c:pt>
                <c:pt idx="5">
                  <c:v>6549.6</c:v>
                </c:pt>
                <c:pt idx="6">
                  <c:v>6607.2</c:v>
                </c:pt>
                <c:pt idx="7">
                  <c:v>6645.6</c:v>
                </c:pt>
                <c:pt idx="8">
                  <c:v>6639.2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CF-4C8F-86CC-737D25E10816}"/>
            </c:ext>
          </c:extLst>
        </c:ser>
        <c:ser>
          <c:idx val="1"/>
          <c:order val="1"/>
          <c:tx>
            <c:strRef>
              <c:f>'PZT_N T1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 T1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CF-4C8F-86CC-737D25E10816}"/>
            </c:ext>
          </c:extLst>
        </c:ser>
        <c:ser>
          <c:idx val="3"/>
          <c:order val="2"/>
          <c:tx>
            <c:strRef>
              <c:f>'PZT_N T1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T1 Frequency '!$B$25:$N$25</c:f>
              <c:numCache>
                <c:formatCode>General</c:formatCode>
                <c:ptCount val="13"/>
                <c:pt idx="0">
                  <c:v>7500</c:v>
                </c:pt>
                <c:pt idx="1">
                  <c:v>7500</c:v>
                </c:pt>
                <c:pt idx="2">
                  <c:v>7500</c:v>
                </c:pt>
                <c:pt idx="3">
                  <c:v>7500</c:v>
                </c:pt>
                <c:pt idx="4">
                  <c:v>7500</c:v>
                </c:pt>
                <c:pt idx="5">
                  <c:v>7500</c:v>
                </c:pt>
                <c:pt idx="6">
                  <c:v>7500</c:v>
                </c:pt>
                <c:pt idx="7">
                  <c:v>7500</c:v>
                </c:pt>
                <c:pt idx="8">
                  <c:v>7500</c:v>
                </c:pt>
                <c:pt idx="9">
                  <c:v>7500</c:v>
                </c:pt>
                <c:pt idx="10">
                  <c:v>7500</c:v>
                </c:pt>
                <c:pt idx="11">
                  <c:v>7500</c:v>
                </c:pt>
                <c:pt idx="12">
                  <c:v>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CF-4C8F-86CC-737D25E10816}"/>
            </c:ext>
          </c:extLst>
        </c:ser>
        <c:ser>
          <c:idx val="4"/>
          <c:order val="3"/>
          <c:tx>
            <c:strRef>
              <c:f>'PZT_N T1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T1 Frequency '!$B$26:$N$26</c:f>
              <c:numCache>
                <c:formatCode>General</c:formatCode>
                <c:ptCount val="13"/>
                <c:pt idx="0">
                  <c:v>5700</c:v>
                </c:pt>
                <c:pt idx="1">
                  <c:v>5700</c:v>
                </c:pt>
                <c:pt idx="2">
                  <c:v>5700</c:v>
                </c:pt>
                <c:pt idx="3">
                  <c:v>5700</c:v>
                </c:pt>
                <c:pt idx="4">
                  <c:v>5700</c:v>
                </c:pt>
                <c:pt idx="5">
                  <c:v>5700</c:v>
                </c:pt>
                <c:pt idx="6">
                  <c:v>5700</c:v>
                </c:pt>
                <c:pt idx="7">
                  <c:v>5700</c:v>
                </c:pt>
                <c:pt idx="8">
                  <c:v>5700</c:v>
                </c:pt>
                <c:pt idx="9">
                  <c:v>5700</c:v>
                </c:pt>
                <c:pt idx="10">
                  <c:v>5700</c:v>
                </c:pt>
                <c:pt idx="11">
                  <c:v>5700</c:v>
                </c:pt>
                <c:pt idx="12">
                  <c:v>5700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CF-4C8F-86CC-737D25E10816}"/>
            </c:ext>
          </c:extLst>
        </c:ser>
        <c:ser>
          <c:idx val="2"/>
          <c:order val="4"/>
          <c:tx>
            <c:strRef>
              <c:f>'PZT_N T1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 T1 Frequency '!$B$24:$N$24</c:f>
              <c:numCache>
                <c:formatCode>General</c:formatCode>
                <c:ptCount val="13"/>
                <c:pt idx="0">
                  <c:v>6600</c:v>
                </c:pt>
                <c:pt idx="1">
                  <c:v>6600</c:v>
                </c:pt>
                <c:pt idx="2">
                  <c:v>6600</c:v>
                </c:pt>
                <c:pt idx="3">
                  <c:v>6600</c:v>
                </c:pt>
                <c:pt idx="4">
                  <c:v>6600</c:v>
                </c:pt>
                <c:pt idx="5">
                  <c:v>6600</c:v>
                </c:pt>
                <c:pt idx="6">
                  <c:v>6600</c:v>
                </c:pt>
                <c:pt idx="7">
                  <c:v>6600</c:v>
                </c:pt>
                <c:pt idx="8">
                  <c:v>6600</c:v>
                </c:pt>
                <c:pt idx="9">
                  <c:v>6600</c:v>
                </c:pt>
                <c:pt idx="10">
                  <c:v>6600</c:v>
                </c:pt>
                <c:pt idx="11">
                  <c:v>6600</c:v>
                </c:pt>
                <c:pt idx="12">
                  <c:v>6600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CF-4C8F-86CC-737D25E10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3631"/>
        <c:axId val="1"/>
      </c:lineChart>
      <c:catAx>
        <c:axId val="525413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54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3631"/>
        <c:crosses val="autoZero"/>
        <c:crossBetween val="between"/>
        <c:majorUnit val="4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T1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 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Frequency '!$B$10:$N$10</c:f>
              <c:numCache>
                <c:formatCode>0.000</c:formatCode>
                <c:ptCount val="13"/>
                <c:pt idx="0">
                  <c:v>136.89119767172761</c:v>
                </c:pt>
                <c:pt idx="1">
                  <c:v>107.56951240941831</c:v>
                </c:pt>
                <c:pt idx="2">
                  <c:v>83.445790786593903</c:v>
                </c:pt>
                <c:pt idx="3">
                  <c:v>79.679357427127883</c:v>
                </c:pt>
                <c:pt idx="4">
                  <c:v>0</c:v>
                </c:pt>
                <c:pt idx="5">
                  <c:v>104.6747342962952</c:v>
                </c:pt>
                <c:pt idx="6">
                  <c:v>159.35871485425577</c:v>
                </c:pt>
                <c:pt idx="7">
                  <c:v>111.77119485806708</c:v>
                </c:pt>
                <c:pt idx="8">
                  <c:v>83.445790786593903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AD-4749-BCCB-BC7542E52A79}"/>
            </c:ext>
          </c:extLst>
        </c:ser>
        <c:ser>
          <c:idx val="1"/>
          <c:order val="1"/>
          <c:tx>
            <c:strRef>
              <c:f>'PZT_N T1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 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AD-4749-BCCB-BC7542E52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5295"/>
        <c:axId val="1"/>
      </c:lineChart>
      <c:catAx>
        <c:axId val="525415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5295"/>
        <c:crosses val="autoZero"/>
        <c:crossBetween val="between"/>
        <c:majorUnit val="8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T1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 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Frequency '!$B$13:$N$13</c:f>
              <c:numCache>
                <c:formatCode>0.00</c:formatCode>
                <c:ptCount val="13"/>
                <c:pt idx="0">
                  <c:v>2.0376279708081038</c:v>
                </c:pt>
                <c:pt idx="1">
                  <c:v>2.2955698859495155</c:v>
                </c:pt>
                <c:pt idx="2">
                  <c:v>3.2148615782518952</c:v>
                </c:pt>
                <c:pt idx="3">
                  <c:v>3.0187659777918934</c:v>
                </c:pt>
                <c:pt idx="4">
                  <c:v>0</c:v>
                </c:pt>
                <c:pt idx="5">
                  <c:v>2.7055239442821644</c:v>
                </c:pt>
                <c:pt idx="6">
                  <c:v>1.8674849396983104</c:v>
                </c:pt>
                <c:pt idx="7">
                  <c:v>2.5480625876967125</c:v>
                </c:pt>
                <c:pt idx="8">
                  <c:v>3.4385596999990446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C-4EE8-A7F6-E06389046BF3}"/>
            </c:ext>
          </c:extLst>
        </c:ser>
        <c:ser>
          <c:idx val="1"/>
          <c:order val="1"/>
          <c:tx>
            <c:strRef>
              <c:f>'PZT_N T1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 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C-4EE8-A7F6-E06389046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5391"/>
        <c:axId val="1"/>
      </c:lineChart>
      <c:catAx>
        <c:axId val="525355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5391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 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Gain '!$B$9:$N$9</c:f>
              <c:numCache>
                <c:formatCode>0.000</c:formatCode>
                <c:ptCount val="13"/>
                <c:pt idx="0">
                  <c:v>9.0199999999999989E-2</c:v>
                </c:pt>
                <c:pt idx="1">
                  <c:v>8.8599999999999984E-2</c:v>
                </c:pt>
                <c:pt idx="2">
                  <c:v>9.7599999999999992E-2</c:v>
                </c:pt>
                <c:pt idx="3">
                  <c:v>0.13420000000000001</c:v>
                </c:pt>
                <c:pt idx="4">
                  <c:v>0.11179999999999998</c:v>
                </c:pt>
                <c:pt idx="5">
                  <c:v>4.58E-2</c:v>
                </c:pt>
                <c:pt idx="6">
                  <c:v>9.5000000000000001E-2</c:v>
                </c:pt>
                <c:pt idx="7">
                  <c:v>7.22E-2</c:v>
                </c:pt>
                <c:pt idx="8">
                  <c:v>0.1176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D-4700-ABD9-778C7F3B26D0}"/>
            </c:ext>
          </c:extLst>
        </c:ser>
        <c:ser>
          <c:idx val="1"/>
          <c:order val="1"/>
          <c:tx>
            <c:strRef>
              <c:f>'PZT_N 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 T1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D-4700-ABD9-778C7F3B26D0}"/>
            </c:ext>
          </c:extLst>
        </c:ser>
        <c:ser>
          <c:idx val="3"/>
          <c:order val="2"/>
          <c:tx>
            <c:strRef>
              <c:f>'PZT_N T1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T1 Gain '!$B$25:$N$25</c:f>
              <c:numCache>
                <c:formatCode>General</c:formatCode>
                <c:ptCount val="1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3D-4700-ABD9-778C7F3B26D0}"/>
            </c:ext>
          </c:extLst>
        </c:ser>
        <c:ser>
          <c:idx val="4"/>
          <c:order val="3"/>
          <c:tx>
            <c:strRef>
              <c:f>'PZT_N T1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T1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3D-4700-ABD9-778C7F3B26D0}"/>
            </c:ext>
          </c:extLst>
        </c:ser>
        <c:ser>
          <c:idx val="2"/>
          <c:order val="4"/>
          <c:tx>
            <c:strRef>
              <c:f>'PZT_N T1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 T1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3D-4700-ABD9-778C7F3B2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1631"/>
        <c:axId val="1"/>
      </c:lineChart>
      <c:catAx>
        <c:axId val="525361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1631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 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Gain '!$B$10:$N$10</c:f>
              <c:numCache>
                <c:formatCode>0.000</c:formatCode>
                <c:ptCount val="13"/>
                <c:pt idx="0">
                  <c:v>5.2217813052635613E-2</c:v>
                </c:pt>
                <c:pt idx="1">
                  <c:v>1.7271363582531726E-2</c:v>
                </c:pt>
                <c:pt idx="2">
                  <c:v>2.4925890154616378E-2</c:v>
                </c:pt>
                <c:pt idx="3">
                  <c:v>4.2728210821423307E-2</c:v>
                </c:pt>
                <c:pt idx="4">
                  <c:v>5.8742659115841908E-2</c:v>
                </c:pt>
                <c:pt idx="5">
                  <c:v>6.2021770371378473E-2</c:v>
                </c:pt>
                <c:pt idx="6">
                  <c:v>4.6486557196677852E-2</c:v>
                </c:pt>
                <c:pt idx="7">
                  <c:v>4.3768710284859895E-2</c:v>
                </c:pt>
                <c:pt idx="8">
                  <c:v>4.9742336093110885E-2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E-4EE7-AF79-5B113D24FD37}"/>
            </c:ext>
          </c:extLst>
        </c:ser>
        <c:ser>
          <c:idx val="1"/>
          <c:order val="1"/>
          <c:tx>
            <c:strRef>
              <c:f>'PZT_N 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 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E-4EE7-AF79-5B113D24F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82847"/>
        <c:axId val="1"/>
      </c:lineChart>
      <c:catAx>
        <c:axId val="5253828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3000000000000000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82847"/>
        <c:crosses val="autoZero"/>
        <c:crossBetween val="between"/>
        <c:majorUnit val="6.0000000000000012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 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Gain '!$B$13:$N$13</c:f>
              <c:numCache>
                <c:formatCode>0.00</c:formatCode>
                <c:ptCount val="13"/>
                <c:pt idx="0">
                  <c:v>31.341795152361229</c:v>
                </c:pt>
                <c:pt idx="1">
                  <c:v>94.788887137384563</c:v>
                </c:pt>
                <c:pt idx="2">
                  <c:v>65.559678037443533</c:v>
                </c:pt>
                <c:pt idx="3">
                  <c:v>37.959308432360558</c:v>
                </c:pt>
                <c:pt idx="4">
                  <c:v>27.737933973788707</c:v>
                </c:pt>
                <c:pt idx="5">
                  <c:v>26.626134502637168</c:v>
                </c:pt>
                <c:pt idx="6">
                  <c:v>35.171458128907098</c:v>
                </c:pt>
                <c:pt idx="7">
                  <c:v>37.529093028089392</c:v>
                </c:pt>
                <c:pt idx="8">
                  <c:v>32.717937967775988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FC-43BE-924E-6F8001ECECF5}"/>
            </c:ext>
          </c:extLst>
        </c:ser>
        <c:ser>
          <c:idx val="1"/>
          <c:order val="1"/>
          <c:tx>
            <c:strRef>
              <c:f>'PZT_N 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 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FC-43BE-924E-6F8001ECE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0367"/>
        <c:axId val="1"/>
      </c:lineChart>
      <c:catAx>
        <c:axId val="5253703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0367"/>
        <c:crosses val="autoZero"/>
        <c:crossBetween val="between"/>
        <c:majorUnit val="3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'PZT_N_G1T Frequency '!$B$9:$N$9</c:f>
              <c:numCache>
                <c:formatCode>0.000</c:formatCode>
                <c:ptCount val="13"/>
                <c:pt idx="0">
                  <c:v>10517.6</c:v>
                </c:pt>
                <c:pt idx="1">
                  <c:v>10568.8</c:v>
                </c:pt>
                <c:pt idx="2">
                  <c:v>10408.799999999999</c:v>
                </c:pt>
                <c:pt idx="3">
                  <c:v>10485.6</c:v>
                </c:pt>
                <c:pt idx="4">
                  <c:v>10632.8</c:v>
                </c:pt>
                <c:pt idx="5">
                  <c:v>10511.2</c:v>
                </c:pt>
                <c:pt idx="6">
                  <c:v>10492</c:v>
                </c:pt>
                <c:pt idx="7">
                  <c:v>10620</c:v>
                </c:pt>
                <c:pt idx="8">
                  <c:v>10415.200000000001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6-4B26-9BA3-87393A654111}"/>
            </c:ext>
          </c:extLst>
        </c:ser>
        <c:ser>
          <c:idx val="1"/>
          <c:order val="1"/>
          <c:tx>
            <c:strRef>
              <c:f>'PZT_N_G1T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'PZT_N_G1T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96-4B26-9BA3-87393A654111}"/>
            </c:ext>
          </c:extLst>
        </c:ser>
        <c:ser>
          <c:idx val="3"/>
          <c:order val="2"/>
          <c:tx>
            <c:strRef>
              <c:f>'PZT_N_G1T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'PZT_N_G1T Frequency '!$B$25:$N$25</c:f>
              <c:numCache>
                <c:formatCode>General</c:formatCode>
                <c:ptCount val="13"/>
                <c:pt idx="0">
                  <c:v>12300</c:v>
                </c:pt>
                <c:pt idx="1">
                  <c:v>12300</c:v>
                </c:pt>
                <c:pt idx="2">
                  <c:v>12300</c:v>
                </c:pt>
                <c:pt idx="3">
                  <c:v>12300</c:v>
                </c:pt>
                <c:pt idx="4">
                  <c:v>12300</c:v>
                </c:pt>
                <c:pt idx="5">
                  <c:v>12300</c:v>
                </c:pt>
                <c:pt idx="6">
                  <c:v>12300</c:v>
                </c:pt>
                <c:pt idx="7">
                  <c:v>12300</c:v>
                </c:pt>
                <c:pt idx="8">
                  <c:v>12300</c:v>
                </c:pt>
                <c:pt idx="9">
                  <c:v>12300</c:v>
                </c:pt>
                <c:pt idx="10">
                  <c:v>12300</c:v>
                </c:pt>
                <c:pt idx="11">
                  <c:v>12300</c:v>
                </c:pt>
                <c:pt idx="12">
                  <c:v>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96-4B26-9BA3-87393A654111}"/>
            </c:ext>
          </c:extLst>
        </c:ser>
        <c:ser>
          <c:idx val="4"/>
          <c:order val="3"/>
          <c:tx>
            <c:strRef>
              <c:f>'PZT_N_G1T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'PZT_N_G1T Frequency '!$B$26:$N$26</c:f>
              <c:numCache>
                <c:formatCode>General</c:formatCode>
                <c:ptCount val="13"/>
                <c:pt idx="0">
                  <c:v>9300</c:v>
                </c:pt>
                <c:pt idx="1">
                  <c:v>9300</c:v>
                </c:pt>
                <c:pt idx="2">
                  <c:v>9300</c:v>
                </c:pt>
                <c:pt idx="3">
                  <c:v>9300</c:v>
                </c:pt>
                <c:pt idx="4">
                  <c:v>9300</c:v>
                </c:pt>
                <c:pt idx="5">
                  <c:v>9300</c:v>
                </c:pt>
                <c:pt idx="6">
                  <c:v>9300</c:v>
                </c:pt>
                <c:pt idx="7">
                  <c:v>9300</c:v>
                </c:pt>
                <c:pt idx="8">
                  <c:v>9300</c:v>
                </c:pt>
                <c:pt idx="9">
                  <c:v>9300</c:v>
                </c:pt>
                <c:pt idx="10">
                  <c:v>9300</c:v>
                </c:pt>
                <c:pt idx="11">
                  <c:v>9300</c:v>
                </c:pt>
                <c:pt idx="12">
                  <c:v>9300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96-4B26-9BA3-87393A654111}"/>
            </c:ext>
          </c:extLst>
        </c:ser>
        <c:ser>
          <c:idx val="2"/>
          <c:order val="4"/>
          <c:tx>
            <c:strRef>
              <c:f>'PZT_N_G1T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'PZT_N_G1T Frequency '!$B$24:$N$24</c:f>
              <c:numCache>
                <c:formatCode>General</c:formatCode>
                <c:ptCount val="13"/>
                <c:pt idx="0">
                  <c:v>10800</c:v>
                </c:pt>
                <c:pt idx="1">
                  <c:v>10800</c:v>
                </c:pt>
                <c:pt idx="2">
                  <c:v>10800</c:v>
                </c:pt>
                <c:pt idx="3">
                  <c:v>10800</c:v>
                </c:pt>
                <c:pt idx="4">
                  <c:v>10800</c:v>
                </c:pt>
                <c:pt idx="5">
                  <c:v>10800</c:v>
                </c:pt>
                <c:pt idx="6">
                  <c:v>10800</c:v>
                </c:pt>
                <c:pt idx="7">
                  <c:v>10800</c:v>
                </c:pt>
                <c:pt idx="8">
                  <c:v>10800</c:v>
                </c:pt>
                <c:pt idx="9">
                  <c:v>10800</c:v>
                </c:pt>
                <c:pt idx="10">
                  <c:v>10800</c:v>
                </c:pt>
                <c:pt idx="11">
                  <c:v>10800</c:v>
                </c:pt>
                <c:pt idx="12">
                  <c:v>10800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96-4B26-9BA3-87393A654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2415"/>
        <c:axId val="1"/>
      </c:lineChart>
      <c:catAx>
        <c:axId val="525392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2500"/>
          <c:min val="89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2415"/>
        <c:crosses val="autoZero"/>
        <c:crossBetween val="between"/>
        <c:majorUnit val="6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'PZT_N_G1T Frequency '!$B$10:$N$10</c:f>
              <c:numCache>
                <c:formatCode>0.000</c:formatCode>
                <c:ptCount val="13"/>
                <c:pt idx="0">
                  <c:v>41.722895393296952</c:v>
                </c:pt>
                <c:pt idx="1">
                  <c:v>100.17584539199058</c:v>
                </c:pt>
                <c:pt idx="2">
                  <c:v>36.485613603172418</c:v>
                </c:pt>
                <c:pt idx="3">
                  <c:v>35.054243680330629</c:v>
                </c:pt>
                <c:pt idx="4">
                  <c:v>62.379483806777372</c:v>
                </c:pt>
                <c:pt idx="5">
                  <c:v>42.932505167995963</c:v>
                </c:pt>
                <c:pt idx="6">
                  <c:v>39.191835884530846</c:v>
                </c:pt>
                <c:pt idx="7">
                  <c:v>39.191835884530846</c:v>
                </c:pt>
                <c:pt idx="8">
                  <c:v>58.130886798671845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3A-4EF3-BA87-B7C11C7D8E6E}"/>
            </c:ext>
          </c:extLst>
        </c:ser>
        <c:ser>
          <c:idx val="1"/>
          <c:order val="1"/>
          <c:tx>
            <c:strRef>
              <c:f>'PZT_N_G1T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'PZT_N_G1T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3A-4EF3-BA87-B7C11C7D8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6975"/>
        <c:axId val="1"/>
      </c:lineChart>
      <c:catAx>
        <c:axId val="5254069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6975"/>
        <c:crosses val="autoZero"/>
        <c:crossBetween val="between"/>
        <c:majorUnit val="1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'PZT_N_G1T Frequency '!$B$13:$N$13</c:f>
              <c:numCache>
                <c:formatCode>0.00</c:formatCode>
                <c:ptCount val="13"/>
                <c:pt idx="0">
                  <c:v>9.7276726085474845</c:v>
                </c:pt>
                <c:pt idx="1">
                  <c:v>4.2219093003746009</c:v>
                </c:pt>
                <c:pt idx="2">
                  <c:v>10.13002012299618</c:v>
                </c:pt>
                <c:pt idx="3">
                  <c:v>11.273955975314674</c:v>
                </c:pt>
                <c:pt idx="4">
                  <c:v>7.121999727391108</c:v>
                </c:pt>
                <c:pt idx="5">
                  <c:v>9.4039081053741214</c:v>
                </c:pt>
                <c:pt idx="6">
                  <c:v>10.138165879852599</c:v>
                </c:pt>
                <c:pt idx="7">
                  <c:v>11.226827987756234</c:v>
                </c:pt>
                <c:pt idx="8">
                  <c:v>6.3947645357756144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1-4A66-BEBE-1D33FC4ACD60}"/>
            </c:ext>
          </c:extLst>
        </c:ser>
        <c:ser>
          <c:idx val="1"/>
          <c:order val="1"/>
          <c:tx>
            <c:strRef>
              <c:f>'PZT_N_G1T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'PZT_N_G1T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91-4A66-BEBE-1D33FC4AC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9167"/>
        <c:axId val="1"/>
      </c:lineChart>
      <c:catAx>
        <c:axId val="525339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9167"/>
        <c:crosses val="autoZero"/>
        <c:crossBetween val="between"/>
        <c:majorUnit val="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'PZT_N_G1T Gain '!$B$9:$N$9</c:f>
              <c:numCache>
                <c:formatCode>0.000</c:formatCode>
                <c:ptCount val="13"/>
                <c:pt idx="0">
                  <c:v>0.43</c:v>
                </c:pt>
                <c:pt idx="1">
                  <c:v>0.48780000000000001</c:v>
                </c:pt>
                <c:pt idx="2">
                  <c:v>0.42320000000000002</c:v>
                </c:pt>
                <c:pt idx="3">
                  <c:v>0.40400000000000003</c:v>
                </c:pt>
                <c:pt idx="4">
                  <c:v>0.58860000000000001</c:v>
                </c:pt>
                <c:pt idx="5">
                  <c:v>0.49420000000000003</c:v>
                </c:pt>
                <c:pt idx="6">
                  <c:v>0.45280000000000004</c:v>
                </c:pt>
                <c:pt idx="7">
                  <c:v>0.50460000000000005</c:v>
                </c:pt>
                <c:pt idx="8">
                  <c:v>0.41660000000000003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0-48C8-911D-BF8563DD1A44}"/>
            </c:ext>
          </c:extLst>
        </c:ser>
        <c:ser>
          <c:idx val="1"/>
          <c:order val="1"/>
          <c:tx>
            <c:strRef>
              <c:f>'PZT_N_G1T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'PZT_N_G1T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0-48C8-911D-BF8563DD1A44}"/>
            </c:ext>
          </c:extLst>
        </c:ser>
        <c:ser>
          <c:idx val="3"/>
          <c:order val="2"/>
          <c:tx>
            <c:strRef>
              <c:f>'PZT_N_G1T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'PZT_N_G1T Gain '!$B$25:$N$25</c:f>
              <c:numCache>
                <c:formatCode>General</c:formatCode>
                <c:ptCount val="1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0-48C8-911D-BF8563DD1A44}"/>
            </c:ext>
          </c:extLst>
        </c:ser>
        <c:ser>
          <c:idx val="4"/>
          <c:order val="3"/>
          <c:tx>
            <c:strRef>
              <c:f>'PZT_N_G1T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'PZT_N_G1T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70-48C8-911D-BF8563DD1A44}"/>
            </c:ext>
          </c:extLst>
        </c:ser>
        <c:ser>
          <c:idx val="2"/>
          <c:order val="4"/>
          <c:tx>
            <c:strRef>
              <c:f>'PZT_N_G1T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'PZT_N_G1T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70-48C8-911D-BF8563DD1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4127"/>
        <c:axId val="1"/>
      </c:lineChart>
      <c:catAx>
        <c:axId val="5253641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4127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'PZT_N_G1T Gain '!$B$10:$N$10</c:f>
              <c:numCache>
                <c:formatCode>0.000</c:formatCode>
                <c:ptCount val="13"/>
                <c:pt idx="0">
                  <c:v>9.8513958401842822E-2</c:v>
                </c:pt>
                <c:pt idx="1">
                  <c:v>9.6133760979169119E-2</c:v>
                </c:pt>
                <c:pt idx="2">
                  <c:v>9.5392347701479793E-2</c:v>
                </c:pt>
                <c:pt idx="3">
                  <c:v>9.1378334412485183E-3</c:v>
                </c:pt>
                <c:pt idx="4">
                  <c:v>7.015197787660743E-2</c:v>
                </c:pt>
                <c:pt idx="5">
                  <c:v>0.14287477034102264</c:v>
                </c:pt>
                <c:pt idx="6">
                  <c:v>0.11898613364589984</c:v>
                </c:pt>
                <c:pt idx="7">
                  <c:v>0.12473692316230987</c:v>
                </c:pt>
                <c:pt idx="8">
                  <c:v>0.10394373477992788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2-4E11-8F15-B8EB937F72E2}"/>
            </c:ext>
          </c:extLst>
        </c:ser>
        <c:ser>
          <c:idx val="1"/>
          <c:order val="1"/>
          <c:tx>
            <c:strRef>
              <c:f>'PZT_N_G1T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'PZT_N_G1T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42-4E11-8F15-B8EB937F7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0831"/>
        <c:axId val="1"/>
      </c:lineChart>
      <c:catAx>
        <c:axId val="52534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0831"/>
        <c:crosses val="autoZero"/>
        <c:crossBetween val="between"/>
        <c:majorUnit val="0.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'PZT_N_G1T Gain '!$B$13:$N$13</c:f>
              <c:numCache>
                <c:formatCode>0.00</c:formatCode>
                <c:ptCount val="13"/>
                <c:pt idx="0">
                  <c:v>22.230352282332341</c:v>
                </c:pt>
                <c:pt idx="1">
                  <c:v>22.580343380133662</c:v>
                </c:pt>
                <c:pt idx="2">
                  <c:v>22.981577867515455</c:v>
                </c:pt>
                <c:pt idx="3">
                  <c:v>240.6113747643729</c:v>
                </c:pt>
                <c:pt idx="4">
                  <c:v>30.464334691922812</c:v>
                </c:pt>
                <c:pt idx="5">
                  <c:v>15.178327109984828</c:v>
                </c:pt>
                <c:pt idx="6">
                  <c:v>18.341633038474676</c:v>
                </c:pt>
                <c:pt idx="7">
                  <c:v>17.357597722015509</c:v>
                </c:pt>
                <c:pt idx="8">
                  <c:v>21.112062899344949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7-4574-A0DD-13A934981677}"/>
            </c:ext>
          </c:extLst>
        </c:ser>
        <c:ser>
          <c:idx val="1"/>
          <c:order val="1"/>
          <c:tx>
            <c:strRef>
              <c:f>'PZT_N_G1T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'PZT_N_G1T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7-4574-A0DD-13A934981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0415"/>
        <c:axId val="1"/>
      </c:lineChart>
      <c:catAx>
        <c:axId val="525340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0415"/>
        <c:crosses val="autoZero"/>
        <c:crossBetween val="between"/>
        <c:majorUnit val="1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'PZT_N_G2TA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'PZT_N_G2TA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'PZT_N_G2TA Frequency'!$B$9:$N$9</c:f>
              <c:numCache>
                <c:formatCode>0.000</c:formatCode>
                <c:ptCount val="13"/>
                <c:pt idx="0">
                  <c:v>13039.2</c:v>
                </c:pt>
                <c:pt idx="1">
                  <c:v>13391.2</c:v>
                </c:pt>
                <c:pt idx="2">
                  <c:v>13122.4</c:v>
                </c:pt>
                <c:pt idx="3">
                  <c:v>13160.8</c:v>
                </c:pt>
                <c:pt idx="4">
                  <c:v>13250.4</c:v>
                </c:pt>
                <c:pt idx="5">
                  <c:v>13288.8</c:v>
                </c:pt>
                <c:pt idx="6">
                  <c:v>13154.4</c:v>
                </c:pt>
                <c:pt idx="7">
                  <c:v>13269.6</c:v>
                </c:pt>
                <c:pt idx="8">
                  <c:v>13288.8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18-4B1A-8496-8AE5089B7BD1}"/>
            </c:ext>
          </c:extLst>
        </c:ser>
        <c:ser>
          <c:idx val="1"/>
          <c:order val="1"/>
          <c:tx>
            <c:strRef>
              <c:f>'PZT_N_G2TA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'PZT_N_G2TA Frequency'!$B$19:$N$19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18-4B1A-8496-8AE5089B7BD1}"/>
            </c:ext>
          </c:extLst>
        </c:ser>
        <c:ser>
          <c:idx val="3"/>
          <c:order val="2"/>
          <c:tx>
            <c:strRef>
              <c:f>'PZT_N_G2TA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'PZT_N_G2TA Frequency'!$B$25:$N$25</c:f>
              <c:numCache>
                <c:formatCode>General</c:formatCode>
                <c:ptCount val="13"/>
                <c:pt idx="0">
                  <c:v>15500</c:v>
                </c:pt>
                <c:pt idx="1">
                  <c:v>15500</c:v>
                </c:pt>
                <c:pt idx="2">
                  <c:v>15500</c:v>
                </c:pt>
                <c:pt idx="3">
                  <c:v>15500</c:v>
                </c:pt>
                <c:pt idx="4">
                  <c:v>15500</c:v>
                </c:pt>
                <c:pt idx="5">
                  <c:v>15500</c:v>
                </c:pt>
                <c:pt idx="6">
                  <c:v>15500</c:v>
                </c:pt>
                <c:pt idx="7">
                  <c:v>15500</c:v>
                </c:pt>
                <c:pt idx="8">
                  <c:v>15500</c:v>
                </c:pt>
                <c:pt idx="9">
                  <c:v>15500</c:v>
                </c:pt>
                <c:pt idx="10">
                  <c:v>15500</c:v>
                </c:pt>
                <c:pt idx="11">
                  <c:v>15500</c:v>
                </c:pt>
                <c:pt idx="12">
                  <c:v>15500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18-4B1A-8496-8AE5089B7BD1}"/>
            </c:ext>
          </c:extLst>
        </c:ser>
        <c:ser>
          <c:idx val="4"/>
          <c:order val="3"/>
          <c:tx>
            <c:strRef>
              <c:f>'PZT_N_G2TA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'PZT_N_G2TA Frequency'!$B$26:$N$26</c:f>
              <c:numCache>
                <c:formatCode>General</c:formatCode>
                <c:ptCount val="13"/>
                <c:pt idx="0">
                  <c:v>10500</c:v>
                </c:pt>
                <c:pt idx="1">
                  <c:v>10500</c:v>
                </c:pt>
                <c:pt idx="2">
                  <c:v>10500</c:v>
                </c:pt>
                <c:pt idx="3">
                  <c:v>10500</c:v>
                </c:pt>
                <c:pt idx="4">
                  <c:v>10500</c:v>
                </c:pt>
                <c:pt idx="5">
                  <c:v>10500</c:v>
                </c:pt>
                <c:pt idx="6">
                  <c:v>10500</c:v>
                </c:pt>
                <c:pt idx="7">
                  <c:v>10500</c:v>
                </c:pt>
                <c:pt idx="8">
                  <c:v>10500</c:v>
                </c:pt>
                <c:pt idx="9">
                  <c:v>10500</c:v>
                </c:pt>
                <c:pt idx="10">
                  <c:v>10500</c:v>
                </c:pt>
                <c:pt idx="11">
                  <c:v>10500</c:v>
                </c:pt>
                <c:pt idx="12">
                  <c:v>10500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18-4B1A-8496-8AE5089B7BD1}"/>
            </c:ext>
          </c:extLst>
        </c:ser>
        <c:ser>
          <c:idx val="2"/>
          <c:order val="4"/>
          <c:tx>
            <c:strRef>
              <c:f>'PZT_N_G2TA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'PZT_N_G2TA Frequency'!$B$24:$N$24</c:f>
              <c:numCache>
                <c:formatCode>General</c:formatCode>
                <c:ptCount val="13"/>
                <c:pt idx="0">
                  <c:v>13000</c:v>
                </c:pt>
                <c:pt idx="1">
                  <c:v>13000</c:v>
                </c:pt>
                <c:pt idx="2">
                  <c:v>13000</c:v>
                </c:pt>
                <c:pt idx="3">
                  <c:v>13000</c:v>
                </c:pt>
                <c:pt idx="4">
                  <c:v>13000</c:v>
                </c:pt>
                <c:pt idx="5">
                  <c:v>13000</c:v>
                </c:pt>
                <c:pt idx="6">
                  <c:v>13000</c:v>
                </c:pt>
                <c:pt idx="7">
                  <c:v>13000</c:v>
                </c:pt>
                <c:pt idx="8">
                  <c:v>13000</c:v>
                </c:pt>
                <c:pt idx="9">
                  <c:v>13000</c:v>
                </c:pt>
                <c:pt idx="10">
                  <c:v>13000</c:v>
                </c:pt>
                <c:pt idx="11">
                  <c:v>13000</c:v>
                </c:pt>
                <c:pt idx="12">
                  <c:v>13000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18-4B1A-8496-8AE5089B7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1663"/>
        <c:axId val="1"/>
      </c:lineChart>
      <c:catAx>
        <c:axId val="525341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6000"/>
          <c:min val="10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1663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'PZT_N_G2TA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'PZT_N_G2TA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'PZT_N_G2TA Frequency'!$B$10:$N$10</c:f>
              <c:numCache>
                <c:formatCode>0.000</c:formatCode>
                <c:ptCount val="13"/>
                <c:pt idx="0">
                  <c:v>181.86588465130012</c:v>
                </c:pt>
                <c:pt idx="1">
                  <c:v>97.586884364652207</c:v>
                </c:pt>
                <c:pt idx="2">
                  <c:v>166.89158157318781</c:v>
                </c:pt>
                <c:pt idx="3">
                  <c:v>48.53040284192992</c:v>
                </c:pt>
                <c:pt idx="4">
                  <c:v>187.1384514203321</c:v>
                </c:pt>
                <c:pt idx="5">
                  <c:v>42.932505167995963</c:v>
                </c:pt>
                <c:pt idx="6">
                  <c:v>109.45684080951725</c:v>
                </c:pt>
                <c:pt idx="7">
                  <c:v>52.58136552049595</c:v>
                </c:pt>
                <c:pt idx="8">
                  <c:v>80.319362547271254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A-4CC1-8F08-23D77CC3B63E}"/>
            </c:ext>
          </c:extLst>
        </c:ser>
        <c:ser>
          <c:idx val="1"/>
          <c:order val="1"/>
          <c:tx>
            <c:strRef>
              <c:f>'PZT_N_G2TA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'PZT_N_G2TA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'PZT_N_G2TA Frequency'!$B$20:$N$20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2A-4CC1-8F08-23D77CC3B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2079"/>
        <c:axId val="1"/>
      </c:lineChart>
      <c:catAx>
        <c:axId val="525342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207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'PZT_N_G2TA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'PZT_N_G2TA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'PZT_N_G2TA Frequency'!$B$13:$N$13</c:f>
              <c:numCache>
                <c:formatCode>0.00</c:formatCode>
                <c:ptCount val="13"/>
                <c:pt idx="0">
                  <c:v>4.5102833235568163</c:v>
                </c:pt>
                <c:pt idx="1">
                  <c:v>7.2031537630270792</c:v>
                </c:pt>
                <c:pt idx="2">
                  <c:v>4.748791555946636</c:v>
                </c:pt>
                <c:pt idx="3">
                  <c:v>16.066904201744016</c:v>
                </c:pt>
                <c:pt idx="4">
                  <c:v>4.0070154528659083</c:v>
                </c:pt>
                <c:pt idx="5">
                  <c:v>17.168033027248391</c:v>
                </c:pt>
                <c:pt idx="6">
                  <c:v>7.1431503128005831</c:v>
                </c:pt>
                <c:pt idx="7">
                  <c:v>14.139356391892619</c:v>
                </c:pt>
                <c:pt idx="8">
                  <c:v>9.1766996561118468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5-4B55-BDF5-3EC3484ED98E}"/>
            </c:ext>
          </c:extLst>
        </c:ser>
        <c:ser>
          <c:idx val="1"/>
          <c:order val="1"/>
          <c:tx>
            <c:strRef>
              <c:f>'PZT_N_G2TA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'PZT_N_G2TA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'PZT_N_G2TA Frequency'!$B$23:$N$23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5-4B55-BDF5-3EC3484E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2479"/>
        <c:axId val="1"/>
      </c:lineChart>
      <c:catAx>
        <c:axId val="5253524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247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'PZT_N_G2TA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'PZT_N_G2TA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'PZT_N_G2TA Gain'!$B$9:$N$9</c:f>
              <c:numCache>
                <c:formatCode>0.000</c:formatCode>
                <c:ptCount val="13"/>
                <c:pt idx="0">
                  <c:v>0.26159999999999994</c:v>
                </c:pt>
                <c:pt idx="1">
                  <c:v>0.221</c:v>
                </c:pt>
                <c:pt idx="2">
                  <c:v>0.25519999999999998</c:v>
                </c:pt>
                <c:pt idx="3">
                  <c:v>0.25659999999999999</c:v>
                </c:pt>
                <c:pt idx="4">
                  <c:v>0.21479999999999996</c:v>
                </c:pt>
                <c:pt idx="5">
                  <c:v>0.24180000000000001</c:v>
                </c:pt>
                <c:pt idx="6">
                  <c:v>0.1986</c:v>
                </c:pt>
                <c:pt idx="7">
                  <c:v>0.31779999999999997</c:v>
                </c:pt>
                <c:pt idx="8">
                  <c:v>0.24579999999999996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9-4BB4-8A0F-45DC5DBC73AE}"/>
            </c:ext>
          </c:extLst>
        </c:ser>
        <c:ser>
          <c:idx val="1"/>
          <c:order val="1"/>
          <c:tx>
            <c:strRef>
              <c:f>'PZT_N_G2TA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'PZT_N_G2TA Gain'!$B$19:$N$19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9-4BB4-8A0F-45DC5DBC73AE}"/>
            </c:ext>
          </c:extLst>
        </c:ser>
        <c:ser>
          <c:idx val="3"/>
          <c:order val="2"/>
          <c:tx>
            <c:strRef>
              <c:f>'PZT_N_G2TA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'PZT_N_G2TA Gain'!$B$25:$N$25</c:f>
              <c:numCache>
                <c:formatCode>General</c:formatCode>
                <c:ptCount val="1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79-4BB4-8A0F-45DC5DBC73AE}"/>
            </c:ext>
          </c:extLst>
        </c:ser>
        <c:ser>
          <c:idx val="4"/>
          <c:order val="3"/>
          <c:tx>
            <c:strRef>
              <c:f>'PZT_N_G2TA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'PZT_N_G2TA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79-4BB4-8A0F-45DC5DBC73AE}"/>
            </c:ext>
          </c:extLst>
        </c:ser>
        <c:ser>
          <c:idx val="2"/>
          <c:order val="4"/>
          <c:tx>
            <c:strRef>
              <c:f>'PZT_N_G2TA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'PZT_N_G2TA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79-4BB4-8A0F-45DC5DBC7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4543"/>
        <c:axId val="1"/>
      </c:lineChart>
      <c:catAx>
        <c:axId val="525364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4543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'PZT_N_G2TA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'PZT_N_G2TA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'PZT_N_G2TA Gain'!$B$10:$N$10</c:f>
              <c:numCache>
                <c:formatCode>0.000</c:formatCode>
                <c:ptCount val="13"/>
                <c:pt idx="0">
                  <c:v>8.7041943912116421E-2</c:v>
                </c:pt>
                <c:pt idx="1">
                  <c:v>5.179285665031428E-2</c:v>
                </c:pt>
                <c:pt idx="2">
                  <c:v>3.1586389473949344E-2</c:v>
                </c:pt>
                <c:pt idx="3">
                  <c:v>6.2568362612425862E-2</c:v>
                </c:pt>
                <c:pt idx="4">
                  <c:v>3.8512335686115048E-2</c:v>
                </c:pt>
                <c:pt idx="5">
                  <c:v>6.8074958685261089E-2</c:v>
                </c:pt>
                <c:pt idx="6">
                  <c:v>3.0509015061125827E-2</c:v>
                </c:pt>
                <c:pt idx="7">
                  <c:v>8.711888429037648E-2</c:v>
                </c:pt>
                <c:pt idx="8">
                  <c:v>3.8854858126108456E-2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3-4232-9B84-F044FFEA9342}"/>
            </c:ext>
          </c:extLst>
        </c:ser>
        <c:ser>
          <c:idx val="1"/>
          <c:order val="1"/>
          <c:tx>
            <c:strRef>
              <c:f>'PZT_N_G2TA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'PZT_N_G2TA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'PZT_N_G2TA Gain'!$B$20:$N$20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03-4232-9B84-F044FFEA9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4991"/>
        <c:axId val="1"/>
      </c:lineChart>
      <c:catAx>
        <c:axId val="525344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4991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'PZT_N_G2TA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'PZT_N_G2TA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'PZT_N_G2TA Gain'!$B$13:$N$13</c:f>
              <c:numCache>
                <c:formatCode>0.00</c:formatCode>
                <c:ptCount val="13"/>
                <c:pt idx="0">
                  <c:v>18.146040812937333</c:v>
                </c:pt>
                <c:pt idx="1">
                  <c:v>30.757137239124145</c:v>
                </c:pt>
                <c:pt idx="2">
                  <c:v>50.072199651195128</c:v>
                </c:pt>
                <c:pt idx="3">
                  <c:v>25.27049242326386</c:v>
                </c:pt>
                <c:pt idx="4">
                  <c:v>41.417032705231122</c:v>
                </c:pt>
                <c:pt idx="5">
                  <c:v>23.298826724224895</c:v>
                </c:pt>
                <c:pt idx="6">
                  <c:v>52.458811386079766</c:v>
                </c:pt>
                <c:pt idx="7">
                  <c:v>17.914983026311994</c:v>
                </c:pt>
                <c:pt idx="8">
                  <c:v>40.785976574406135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9-4791-80A1-680450E13F58}"/>
            </c:ext>
          </c:extLst>
        </c:ser>
        <c:ser>
          <c:idx val="1"/>
          <c:order val="1"/>
          <c:tx>
            <c:strRef>
              <c:f>'PZT_N_G2TA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'PZT_N_G2TA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'PZT_N_G2TA Gain'!$B$23:$N$23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9-4791-80A1-680450E13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8735"/>
        <c:axId val="1"/>
      </c:lineChart>
      <c:catAx>
        <c:axId val="525348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8735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'PZT_N_G2TB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'PZT_N_G2TB Frequency'!$B$9:$N$9</c:f>
              <c:numCache>
                <c:formatCode>0.000</c:formatCode>
                <c:ptCount val="13"/>
                <c:pt idx="0">
                  <c:v>16847.2</c:v>
                </c:pt>
                <c:pt idx="1">
                  <c:v>16872.8</c:v>
                </c:pt>
                <c:pt idx="2">
                  <c:v>16802.400000000001</c:v>
                </c:pt>
                <c:pt idx="3">
                  <c:v>16719.2</c:v>
                </c:pt>
                <c:pt idx="4">
                  <c:v>16975.2</c:v>
                </c:pt>
                <c:pt idx="5">
                  <c:v>16904.8</c:v>
                </c:pt>
                <c:pt idx="6">
                  <c:v>16892</c:v>
                </c:pt>
                <c:pt idx="7">
                  <c:v>16860</c:v>
                </c:pt>
                <c:pt idx="8">
                  <c:v>16776.8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E-4FAF-A04B-8F4887623F94}"/>
            </c:ext>
          </c:extLst>
        </c:ser>
        <c:ser>
          <c:idx val="1"/>
          <c:order val="1"/>
          <c:tx>
            <c:strRef>
              <c:f>'PZT_N_G2TB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'PZT_N_G2TB Frequency'!$B$19:$N$19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E-4FAF-A04B-8F4887623F94}"/>
            </c:ext>
          </c:extLst>
        </c:ser>
        <c:ser>
          <c:idx val="3"/>
          <c:order val="2"/>
          <c:tx>
            <c:strRef>
              <c:f>'PZT_N_G2TB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'PZT_N_G2TB Frequency'!$B$25:$N$25</c:f>
              <c:numCache>
                <c:formatCode>General</c:formatCode>
                <c:ptCount val="13"/>
                <c:pt idx="0">
                  <c:v>18600</c:v>
                </c:pt>
                <c:pt idx="1">
                  <c:v>18600</c:v>
                </c:pt>
                <c:pt idx="2">
                  <c:v>18600</c:v>
                </c:pt>
                <c:pt idx="3">
                  <c:v>18600</c:v>
                </c:pt>
                <c:pt idx="4">
                  <c:v>18600</c:v>
                </c:pt>
                <c:pt idx="5">
                  <c:v>18600</c:v>
                </c:pt>
                <c:pt idx="6">
                  <c:v>18600</c:v>
                </c:pt>
                <c:pt idx="7">
                  <c:v>18600</c:v>
                </c:pt>
                <c:pt idx="8">
                  <c:v>18600</c:v>
                </c:pt>
                <c:pt idx="9">
                  <c:v>18600</c:v>
                </c:pt>
                <c:pt idx="10">
                  <c:v>18600</c:v>
                </c:pt>
                <c:pt idx="11">
                  <c:v>18600</c:v>
                </c:pt>
                <c:pt idx="12">
                  <c:v>18600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AE-4FAF-A04B-8F4887623F94}"/>
            </c:ext>
          </c:extLst>
        </c:ser>
        <c:ser>
          <c:idx val="4"/>
          <c:order val="3"/>
          <c:tx>
            <c:strRef>
              <c:f>'PZT_N_G2TB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'PZT_N_G2TB Frequency'!$B$26:$N$26</c:f>
              <c:numCache>
                <c:formatCode>General</c:formatCode>
                <c:ptCount val="13"/>
                <c:pt idx="0">
                  <c:v>14600</c:v>
                </c:pt>
                <c:pt idx="1">
                  <c:v>14600</c:v>
                </c:pt>
                <c:pt idx="2">
                  <c:v>14600</c:v>
                </c:pt>
                <c:pt idx="3">
                  <c:v>14600</c:v>
                </c:pt>
                <c:pt idx="4">
                  <c:v>14600</c:v>
                </c:pt>
                <c:pt idx="5">
                  <c:v>14600</c:v>
                </c:pt>
                <c:pt idx="6">
                  <c:v>14600</c:v>
                </c:pt>
                <c:pt idx="7">
                  <c:v>14600</c:v>
                </c:pt>
                <c:pt idx="8">
                  <c:v>14600</c:v>
                </c:pt>
                <c:pt idx="9">
                  <c:v>14600</c:v>
                </c:pt>
                <c:pt idx="10">
                  <c:v>14600</c:v>
                </c:pt>
                <c:pt idx="11">
                  <c:v>14600</c:v>
                </c:pt>
                <c:pt idx="12">
                  <c:v>14600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AE-4FAF-A04B-8F4887623F94}"/>
            </c:ext>
          </c:extLst>
        </c:ser>
        <c:ser>
          <c:idx val="2"/>
          <c:order val="4"/>
          <c:tx>
            <c:strRef>
              <c:f>'PZT_N_G2TB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'PZT_N_G2TB Frequency'!$B$24:$N$24</c:f>
              <c:numCache>
                <c:formatCode>General</c:formatCode>
                <c:ptCount val="13"/>
                <c:pt idx="0">
                  <c:v>16600</c:v>
                </c:pt>
                <c:pt idx="1">
                  <c:v>16600</c:v>
                </c:pt>
                <c:pt idx="2">
                  <c:v>16600</c:v>
                </c:pt>
                <c:pt idx="3">
                  <c:v>16600</c:v>
                </c:pt>
                <c:pt idx="4">
                  <c:v>16600</c:v>
                </c:pt>
                <c:pt idx="5">
                  <c:v>16600</c:v>
                </c:pt>
                <c:pt idx="6">
                  <c:v>16600</c:v>
                </c:pt>
                <c:pt idx="7">
                  <c:v>16600</c:v>
                </c:pt>
                <c:pt idx="8">
                  <c:v>16600</c:v>
                </c:pt>
                <c:pt idx="9">
                  <c:v>16600</c:v>
                </c:pt>
                <c:pt idx="10">
                  <c:v>16600</c:v>
                </c:pt>
                <c:pt idx="11">
                  <c:v>16600</c:v>
                </c:pt>
                <c:pt idx="12">
                  <c:v>16600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AE-4FAF-A04B-8F4887623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9983"/>
        <c:axId val="1"/>
      </c:lineChart>
      <c:catAx>
        <c:axId val="525349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9000"/>
          <c:min val="142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9983"/>
        <c:crosses val="autoZero"/>
        <c:crossBetween val="between"/>
        <c:majorUnit val="8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'PZT_N_G2TB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'PZT_N_G2TB Frequency'!$B$10:$N$10</c:f>
              <c:numCache>
                <c:formatCode>0.000</c:formatCode>
                <c:ptCount val="13"/>
                <c:pt idx="0">
                  <c:v>42.932505167995963</c:v>
                </c:pt>
                <c:pt idx="1">
                  <c:v>240.10664297349206</c:v>
                </c:pt>
                <c:pt idx="2">
                  <c:v>124.75896761355473</c:v>
                </c:pt>
                <c:pt idx="3">
                  <c:v>48.53040284192992</c:v>
                </c:pt>
                <c:pt idx="4">
                  <c:v>48.530402841929927</c:v>
                </c:pt>
                <c:pt idx="5">
                  <c:v>190.12416995216572</c:v>
                </c:pt>
                <c:pt idx="6">
                  <c:v>106.13199329137279</c:v>
                </c:pt>
                <c:pt idx="7">
                  <c:v>75.046652157174876</c:v>
                </c:pt>
                <c:pt idx="8">
                  <c:v>94.927340634824489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0-4A10-8D0D-6E2CD556B219}"/>
            </c:ext>
          </c:extLst>
        </c:ser>
        <c:ser>
          <c:idx val="1"/>
          <c:order val="1"/>
          <c:tx>
            <c:strRef>
              <c:f>'PZT_N_G2TB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'PZT_N_G2TB Frequency'!$B$20:$N$20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0-4A10-8D0D-6E2CD556B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6655"/>
        <c:axId val="1"/>
      </c:lineChart>
      <c:catAx>
        <c:axId val="525346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6655"/>
        <c:crosses val="autoZero"/>
        <c:crossBetween val="between"/>
        <c:majorUnit val="36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'PZT_N_G2TB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'PZT_N_G2TB Frequency'!$B$13:$N$13</c:f>
              <c:numCache>
                <c:formatCode>0.00</c:formatCode>
                <c:ptCount val="13"/>
                <c:pt idx="0">
                  <c:v>13.608958163061216</c:v>
                </c:pt>
                <c:pt idx="1">
                  <c:v>2.3978234263051812</c:v>
                </c:pt>
                <c:pt idx="2">
                  <c:v>4.8028611606986242</c:v>
                </c:pt>
                <c:pt idx="3">
                  <c:v>12.918362441279122</c:v>
                </c:pt>
                <c:pt idx="4">
                  <c:v>11.160014512223688</c:v>
                </c:pt>
                <c:pt idx="5">
                  <c:v>2.9720927476439996</c:v>
                </c:pt>
                <c:pt idx="6">
                  <c:v>5.3643893389460446</c:v>
                </c:pt>
                <c:pt idx="7">
                  <c:v>7.7285259678908789</c:v>
                </c:pt>
                <c:pt idx="8">
                  <c:v>6.4020895273072052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6-4C0D-A522-EA88A0983F20}"/>
            </c:ext>
          </c:extLst>
        </c:ser>
        <c:ser>
          <c:idx val="1"/>
          <c:order val="1"/>
          <c:tx>
            <c:strRef>
              <c:f>'PZT_N_G2TB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'PZT_N_G2TB Frequency'!$B$23:$N$23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6-4C0D-A522-EA88A0983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2895"/>
        <c:axId val="1"/>
      </c:lineChart>
      <c:catAx>
        <c:axId val="525352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2895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'PZT_N_G2TB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'PZT_N_G2TB Gain '!$B$9:$N$9</c:f>
              <c:numCache>
                <c:formatCode>0.000</c:formatCode>
                <c:ptCount val="13"/>
                <c:pt idx="0">
                  <c:v>1.4086000000000001</c:v>
                </c:pt>
                <c:pt idx="1">
                  <c:v>1.1676</c:v>
                </c:pt>
                <c:pt idx="2">
                  <c:v>0.93100000000000005</c:v>
                </c:pt>
                <c:pt idx="3">
                  <c:v>1.3603999999999998</c:v>
                </c:pt>
                <c:pt idx="4">
                  <c:v>1.3920000000000001</c:v>
                </c:pt>
                <c:pt idx="5">
                  <c:v>1.2784</c:v>
                </c:pt>
                <c:pt idx="6">
                  <c:v>1.0457999999999998</c:v>
                </c:pt>
                <c:pt idx="7">
                  <c:v>1.3008000000000002</c:v>
                </c:pt>
                <c:pt idx="8">
                  <c:v>0.79239999999999999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E-4098-90E1-07E8089AF36A}"/>
            </c:ext>
          </c:extLst>
        </c:ser>
        <c:ser>
          <c:idx val="1"/>
          <c:order val="1"/>
          <c:tx>
            <c:strRef>
              <c:f>'PZT_N_G2TB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'PZT_N_G2TB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E-4098-90E1-07E8089AF36A}"/>
            </c:ext>
          </c:extLst>
        </c:ser>
        <c:ser>
          <c:idx val="3"/>
          <c:order val="2"/>
          <c:tx>
            <c:strRef>
              <c:f>'PZT_N_G2TB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'PZT_N_G2TB Gain '!$B$25:$N$25</c:f>
              <c:numCache>
                <c:formatCode>General</c:formatCode>
                <c:ptCount val="1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7E-4098-90E1-07E8089AF36A}"/>
            </c:ext>
          </c:extLst>
        </c:ser>
        <c:ser>
          <c:idx val="4"/>
          <c:order val="3"/>
          <c:tx>
            <c:strRef>
              <c:f>'PZT_N_G2TB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'PZT_N_G2TB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7E-4098-90E1-07E8089AF36A}"/>
            </c:ext>
          </c:extLst>
        </c:ser>
        <c:ser>
          <c:idx val="2"/>
          <c:order val="4"/>
          <c:tx>
            <c:strRef>
              <c:f>'PZT_N_G2TB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'PZT_N_G2TB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7E-4098-90E1-07E8089AF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9567"/>
        <c:axId val="1"/>
      </c:lineChart>
      <c:catAx>
        <c:axId val="525349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9567"/>
        <c:crosses val="autoZero"/>
        <c:crossBetween val="between"/>
        <c:majorUnit val="2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'PZT_N_G2TB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'PZT_N_G2TB Gain '!$B$10:$N$10</c:f>
              <c:numCache>
                <c:formatCode>0.000</c:formatCode>
                <c:ptCount val="13"/>
                <c:pt idx="0">
                  <c:v>0.49175380018867149</c:v>
                </c:pt>
                <c:pt idx="1">
                  <c:v>0.23391729307599268</c:v>
                </c:pt>
                <c:pt idx="2">
                  <c:v>0.13474420210161117</c:v>
                </c:pt>
                <c:pt idx="3">
                  <c:v>0.17714485597950849</c:v>
                </c:pt>
                <c:pt idx="4">
                  <c:v>0.18966022250329542</c:v>
                </c:pt>
                <c:pt idx="5">
                  <c:v>0.55639356574281118</c:v>
                </c:pt>
                <c:pt idx="6">
                  <c:v>0.12347550364343703</c:v>
                </c:pt>
                <c:pt idx="7">
                  <c:v>0.35167982597811787</c:v>
                </c:pt>
                <c:pt idx="8">
                  <c:v>4.5648658249722952E-2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9-4A5B-B2F7-33FE035A56AB}"/>
            </c:ext>
          </c:extLst>
        </c:ser>
        <c:ser>
          <c:idx val="1"/>
          <c:order val="1"/>
          <c:tx>
            <c:strRef>
              <c:f>'PZT_N_G2TB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'PZT_N_G2TB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9-4A5B-B2F7-33FE035A5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2463"/>
        <c:axId val="1"/>
      </c:lineChart>
      <c:catAx>
        <c:axId val="525362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2463"/>
        <c:crosses val="autoZero"/>
        <c:crossBetween val="between"/>
        <c:majorUnit val="0.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'PZT_N_G2TB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'PZT_N_G2TB Gain '!$B$13:$N$13</c:f>
              <c:numCache>
                <c:formatCode>0.00</c:formatCode>
                <c:ptCount val="13"/>
                <c:pt idx="0">
                  <c:v>5.8236458953672425</c:v>
                </c:pt>
                <c:pt idx="1">
                  <c:v>12.586214959220108</c:v>
                </c:pt>
                <c:pt idx="2">
                  <c:v>22.435102608128123</c:v>
                </c:pt>
                <c:pt idx="3">
                  <c:v>16.257128386498561</c:v>
                </c:pt>
                <c:pt idx="4">
                  <c:v>15.128809275141906</c:v>
                </c:pt>
                <c:pt idx="5">
                  <c:v>5.2250783959349949</c:v>
                </c:pt>
                <c:pt idx="6">
                  <c:v>24.172675917584549</c:v>
                </c:pt>
                <c:pt idx="7">
                  <c:v>8.2453786630165133</c:v>
                </c:pt>
                <c:pt idx="8">
                  <c:v>67.235273010869435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B-4D91-803C-82F46D8ECC15}"/>
            </c:ext>
          </c:extLst>
        </c:ser>
        <c:ser>
          <c:idx val="1"/>
          <c:order val="1"/>
          <c:tx>
            <c:strRef>
              <c:f>'PZT_N_G2TB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'PZT_N_G2TB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B-4D91-803C-82F46D8EC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7055"/>
        <c:axId val="1"/>
      </c:lineChart>
      <c:catAx>
        <c:axId val="525357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7055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'PZT_N_BT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'PZT_N_BT Frequency'!$B$9:$N$9</c:f>
              <c:numCache>
                <c:formatCode>0.000</c:formatCode>
                <c:ptCount val="13"/>
                <c:pt idx="0">
                  <c:v>23125.599999999999</c:v>
                </c:pt>
                <c:pt idx="1">
                  <c:v>23004</c:v>
                </c:pt>
                <c:pt idx="2">
                  <c:v>23381.599999999999</c:v>
                </c:pt>
                <c:pt idx="3">
                  <c:v>23247.200000000001</c:v>
                </c:pt>
                <c:pt idx="4">
                  <c:v>23080.799999999999</c:v>
                </c:pt>
                <c:pt idx="5">
                  <c:v>23055.200000000001</c:v>
                </c:pt>
                <c:pt idx="6">
                  <c:v>23656.799999999999</c:v>
                </c:pt>
                <c:pt idx="7">
                  <c:v>22978.400000000001</c:v>
                </c:pt>
                <c:pt idx="8">
                  <c:v>22549.599999999999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0-45E5-8661-D714A8FAD092}"/>
            </c:ext>
          </c:extLst>
        </c:ser>
        <c:ser>
          <c:idx val="1"/>
          <c:order val="1"/>
          <c:tx>
            <c:strRef>
              <c:f>'PZT_N_BT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'PZT_N_BT Frequency'!$B$19:$N$19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0-45E5-8661-D714A8FAD092}"/>
            </c:ext>
          </c:extLst>
        </c:ser>
        <c:ser>
          <c:idx val="3"/>
          <c:order val="2"/>
          <c:tx>
            <c:strRef>
              <c:f>'PZT_N_BT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'PZT_N_BT Frequency'!$B$25:$N$25</c:f>
              <c:numCache>
                <c:formatCode>General</c:formatCode>
                <c:ptCount val="13"/>
                <c:pt idx="0">
                  <c:v>25000</c:v>
                </c:pt>
                <c:pt idx="1">
                  <c:v>25000</c:v>
                </c:pt>
                <c:pt idx="2">
                  <c:v>25000</c:v>
                </c:pt>
                <c:pt idx="3">
                  <c:v>25000</c:v>
                </c:pt>
                <c:pt idx="4">
                  <c:v>25000</c:v>
                </c:pt>
                <c:pt idx="5">
                  <c:v>25000</c:v>
                </c:pt>
                <c:pt idx="6">
                  <c:v>25000</c:v>
                </c:pt>
                <c:pt idx="7">
                  <c:v>25000</c:v>
                </c:pt>
                <c:pt idx="8">
                  <c:v>25000</c:v>
                </c:pt>
                <c:pt idx="9">
                  <c:v>25000</c:v>
                </c:pt>
                <c:pt idx="10">
                  <c:v>25000</c:v>
                </c:pt>
                <c:pt idx="11">
                  <c:v>25000</c:v>
                </c:pt>
                <c:pt idx="12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0-45E5-8661-D714A8FAD092}"/>
            </c:ext>
          </c:extLst>
        </c:ser>
        <c:ser>
          <c:idx val="4"/>
          <c:order val="3"/>
          <c:tx>
            <c:strRef>
              <c:f>'PZT_N_BT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'PZT_N_BT Frequency'!$B$26:$N$26</c:f>
              <c:numCache>
                <c:formatCode>General</c:formatCode>
                <c:ptCount val="13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  <c:pt idx="3">
                  <c:v>20000</c:v>
                </c:pt>
                <c:pt idx="4">
                  <c:v>20000</c:v>
                </c:pt>
                <c:pt idx="5">
                  <c:v>20000</c:v>
                </c:pt>
                <c:pt idx="6">
                  <c:v>20000</c:v>
                </c:pt>
                <c:pt idx="7">
                  <c:v>20000</c:v>
                </c:pt>
                <c:pt idx="8">
                  <c:v>20000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0-45E5-8661-D714A8FAD092}"/>
            </c:ext>
          </c:extLst>
        </c:ser>
        <c:ser>
          <c:idx val="2"/>
          <c:order val="4"/>
          <c:tx>
            <c:strRef>
              <c:f>'PZT_N_BT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'PZT_N_BT Frequency'!$B$24:$N$24</c:f>
              <c:numCache>
                <c:formatCode>General</c:formatCode>
                <c:ptCount val="13"/>
                <c:pt idx="0">
                  <c:v>22500</c:v>
                </c:pt>
                <c:pt idx="1">
                  <c:v>22500</c:v>
                </c:pt>
                <c:pt idx="2">
                  <c:v>22500</c:v>
                </c:pt>
                <c:pt idx="3">
                  <c:v>22500</c:v>
                </c:pt>
                <c:pt idx="4">
                  <c:v>22500</c:v>
                </c:pt>
                <c:pt idx="5">
                  <c:v>22500</c:v>
                </c:pt>
                <c:pt idx="6">
                  <c:v>22500</c:v>
                </c:pt>
                <c:pt idx="7">
                  <c:v>22500</c:v>
                </c:pt>
                <c:pt idx="8">
                  <c:v>22500</c:v>
                </c:pt>
                <c:pt idx="9">
                  <c:v>22500</c:v>
                </c:pt>
                <c:pt idx="10">
                  <c:v>22500</c:v>
                </c:pt>
                <c:pt idx="11">
                  <c:v>22500</c:v>
                </c:pt>
                <c:pt idx="12">
                  <c:v>22500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E0-45E5-8661-D714A8FAD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3663"/>
        <c:axId val="1"/>
      </c:lineChart>
      <c:catAx>
        <c:axId val="525393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25500"/>
          <c:min val="19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3663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'PZT_N_BT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'PZT_N_BT Frequency'!$B$10:$N$10</c:f>
              <c:numCache>
                <c:formatCode>0.000</c:formatCode>
                <c:ptCount val="13"/>
                <c:pt idx="0">
                  <c:v>118.44323534925918</c:v>
                </c:pt>
                <c:pt idx="1">
                  <c:v>235.15101530718511</c:v>
                </c:pt>
                <c:pt idx="2">
                  <c:v>237.74944794888589</c:v>
                </c:pt>
                <c:pt idx="3">
                  <c:v>131.16096980428287</c:v>
                </c:pt>
                <c:pt idx="4">
                  <c:v>340.61591272282038</c:v>
                </c:pt>
                <c:pt idx="5">
                  <c:v>355.32970604777751</c:v>
                </c:pt>
                <c:pt idx="6">
                  <c:v>92.191105861682772</c:v>
                </c:pt>
                <c:pt idx="7">
                  <c:v>686.09970120967114</c:v>
                </c:pt>
                <c:pt idx="8">
                  <c:v>658.6871791677745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C-45E8-9F75-5C84967D97D5}"/>
            </c:ext>
          </c:extLst>
        </c:ser>
        <c:ser>
          <c:idx val="1"/>
          <c:order val="1"/>
          <c:tx>
            <c:strRef>
              <c:f>'PZT_N_BT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'PZT_N_BT Frequency'!$B$20:$N$20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7C-45E8-9F75-5C84967D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4463"/>
        <c:axId val="1"/>
      </c:lineChart>
      <c:catAx>
        <c:axId val="525414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9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4463"/>
        <c:crosses val="autoZero"/>
        <c:crossBetween val="between"/>
        <c:majorUnit val="15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'PZT_N_BT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'PZT_N_BT Frequency'!$B$13:$N$13</c:f>
              <c:numCache>
                <c:formatCode>0.00</c:formatCode>
                <c:ptCount val="13"/>
                <c:pt idx="0">
                  <c:v>5.2751007531803999</c:v>
                </c:pt>
                <c:pt idx="1">
                  <c:v>2.8293874575203839</c:v>
                </c:pt>
                <c:pt idx="2">
                  <c:v>2.2690553913826452</c:v>
                </c:pt>
                <c:pt idx="3">
                  <c:v>4.4545772079796571</c:v>
                </c:pt>
                <c:pt idx="4">
                  <c:v>1.8781663141320206</c:v>
                </c:pt>
                <c:pt idx="5">
                  <c:v>1.8244088676883681</c:v>
                </c:pt>
                <c:pt idx="6">
                  <c:v>4.8565783992772804</c:v>
                </c:pt>
                <c:pt idx="7">
                  <c:v>0.98217017946307705</c:v>
                </c:pt>
                <c:pt idx="8">
                  <c:v>1.2400423536890384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0B-417D-9E96-DDBDB64210B5}"/>
            </c:ext>
          </c:extLst>
        </c:ser>
        <c:ser>
          <c:idx val="1"/>
          <c:order val="1"/>
          <c:tx>
            <c:strRef>
              <c:f>'PZT_N_BT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'PZT_N_BT Frequency'!$B$23:$N$23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0B-417D-9E96-DDBDB6421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7887"/>
        <c:axId val="1"/>
      </c:lineChart>
      <c:catAx>
        <c:axId val="5253578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7887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'PZT_N_BT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'PZT_N_BT Gain'!$B$9:$N$9</c:f>
              <c:numCache>
                <c:formatCode>0.000</c:formatCode>
                <c:ptCount val="13"/>
                <c:pt idx="0">
                  <c:v>2.367</c:v>
                </c:pt>
                <c:pt idx="1">
                  <c:v>2.1399999999999997</c:v>
                </c:pt>
                <c:pt idx="2">
                  <c:v>2.1747999999999998</c:v>
                </c:pt>
                <c:pt idx="3">
                  <c:v>2.0270000000000001</c:v>
                </c:pt>
                <c:pt idx="4">
                  <c:v>2.0852000000000004</c:v>
                </c:pt>
                <c:pt idx="5">
                  <c:v>1.966</c:v>
                </c:pt>
                <c:pt idx="6">
                  <c:v>1.7076</c:v>
                </c:pt>
                <c:pt idx="7">
                  <c:v>2.1124000000000001</c:v>
                </c:pt>
                <c:pt idx="8">
                  <c:v>1.6038000000000001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9-4A9B-8405-0C52FE7434C9}"/>
            </c:ext>
          </c:extLst>
        </c:ser>
        <c:ser>
          <c:idx val="1"/>
          <c:order val="1"/>
          <c:tx>
            <c:strRef>
              <c:f>'PZT_N_BT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'PZT_N_BT Gain'!$B$19:$N$19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9-4A9B-8405-0C52FE7434C9}"/>
            </c:ext>
          </c:extLst>
        </c:ser>
        <c:ser>
          <c:idx val="3"/>
          <c:order val="2"/>
          <c:tx>
            <c:strRef>
              <c:f>'PZT_N_BT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'PZT_N_BT Gain'!$B$25:$N$25</c:f>
              <c:numCache>
                <c:formatCode>General</c:formatCode>
                <c:ptCount val="1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39-4A9B-8405-0C52FE7434C9}"/>
            </c:ext>
          </c:extLst>
        </c:ser>
        <c:ser>
          <c:idx val="4"/>
          <c:order val="3"/>
          <c:tx>
            <c:strRef>
              <c:f>'PZT_N_BT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'PZT_N_BT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39-4A9B-8405-0C52FE7434C9}"/>
            </c:ext>
          </c:extLst>
        </c:ser>
        <c:ser>
          <c:idx val="2"/>
          <c:order val="4"/>
          <c:tx>
            <c:strRef>
              <c:f>'PZT_N_BT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'PZT_N_BT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39-4A9B-8405-0C52FE743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0319"/>
        <c:axId val="1"/>
      </c:lineChart>
      <c:catAx>
        <c:axId val="5254003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031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'PZT_N_BT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'PZT_N_BT Gain'!$B$10:$N$10</c:f>
              <c:numCache>
                <c:formatCode>0.000</c:formatCode>
                <c:ptCount val="13"/>
                <c:pt idx="0">
                  <c:v>0.41083573359677344</c:v>
                </c:pt>
                <c:pt idx="1">
                  <c:v>0.27514359887157264</c:v>
                </c:pt>
                <c:pt idx="2">
                  <c:v>0.34197616876034165</c:v>
                </c:pt>
                <c:pt idx="3">
                  <c:v>0.3065860401257704</c:v>
                </c:pt>
                <c:pt idx="4">
                  <c:v>0.25638486694810542</c:v>
                </c:pt>
                <c:pt idx="5">
                  <c:v>0.33527451439081907</c:v>
                </c:pt>
                <c:pt idx="6">
                  <c:v>0.19554615823380353</c:v>
                </c:pt>
                <c:pt idx="7">
                  <c:v>0.27387825762553625</c:v>
                </c:pt>
                <c:pt idx="8">
                  <c:v>0.11288135364177732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9-48CD-8597-74A7057E877D}"/>
            </c:ext>
          </c:extLst>
        </c:ser>
        <c:ser>
          <c:idx val="1"/>
          <c:order val="1"/>
          <c:tx>
            <c:strRef>
              <c:f>'PZT_N_BT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'PZT_N_BT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'PZT_N_BT Gain'!$B$20:$N$20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C9-48CD-8597-74A7057E8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5327"/>
        <c:axId val="1"/>
      </c:lineChart>
      <c:catAx>
        <c:axId val="525395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5327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'PZT_N_BT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'PZT_N_BT Gain'!$B$13:$N$13</c:f>
              <c:numCache>
                <c:formatCode>0.00</c:formatCode>
                <c:ptCount val="13"/>
                <c:pt idx="0">
                  <c:v>2.1362958352792116</c:v>
                </c:pt>
                <c:pt idx="1">
                  <c:v>3.4648573953498225</c:v>
                </c:pt>
                <c:pt idx="2">
                  <c:v>2.7537981279429564</c:v>
                </c:pt>
                <c:pt idx="3">
                  <c:v>3.232371570452012</c:v>
                </c:pt>
                <c:pt idx="4">
                  <c:v>3.7896152435418915</c:v>
                </c:pt>
                <c:pt idx="5">
                  <c:v>3.0164336683057673</c:v>
                </c:pt>
                <c:pt idx="6">
                  <c:v>5.6123151514666301</c:v>
                </c:pt>
                <c:pt idx="7">
                  <c:v>3.5144569038750424</c:v>
                </c:pt>
                <c:pt idx="8">
                  <c:v>10.028819022309186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D-470E-A724-FD199C55861D}"/>
            </c:ext>
          </c:extLst>
        </c:ser>
        <c:ser>
          <c:idx val="1"/>
          <c:order val="1"/>
          <c:tx>
            <c:strRef>
              <c:f>'PZT_N_BT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'PZT_N_BT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'PZT_N_BT Gain'!$B$23:$N$23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D-470E-A724-FD199C558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8751"/>
        <c:axId val="1"/>
      </c:lineChart>
      <c:catAx>
        <c:axId val="5253387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8751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'PZT_N_G3T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'PZT_N_G3T Frequency '!$B$9:$N$9</c:f>
              <c:numCache>
                <c:formatCode>0.000</c:formatCode>
                <c:ptCount val="13"/>
                <c:pt idx="0">
                  <c:v>25608.799999999999</c:v>
                </c:pt>
                <c:pt idx="1">
                  <c:v>25436</c:v>
                </c:pt>
                <c:pt idx="2">
                  <c:v>25532</c:v>
                </c:pt>
                <c:pt idx="3">
                  <c:v>25698.400000000001</c:v>
                </c:pt>
                <c:pt idx="4">
                  <c:v>25660</c:v>
                </c:pt>
                <c:pt idx="5">
                  <c:v>26300</c:v>
                </c:pt>
                <c:pt idx="6">
                  <c:v>25564</c:v>
                </c:pt>
                <c:pt idx="7">
                  <c:v>26485.599999999999</c:v>
                </c:pt>
                <c:pt idx="8">
                  <c:v>26383.200000000001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A-4C82-BE99-3412BDD7803F}"/>
            </c:ext>
          </c:extLst>
        </c:ser>
        <c:ser>
          <c:idx val="1"/>
          <c:order val="1"/>
          <c:tx>
            <c:strRef>
              <c:f>'PZT_N_G3T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'PZT_N_G3T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A-4C82-BE99-3412BDD7803F}"/>
            </c:ext>
          </c:extLst>
        </c:ser>
        <c:ser>
          <c:idx val="3"/>
          <c:order val="2"/>
          <c:tx>
            <c:strRef>
              <c:f>'PZT_N_G3T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'PZT_N_G3T Frequency '!$B$25:$N$25</c:f>
              <c:numCache>
                <c:formatCode>General</c:formatCode>
                <c:ptCount val="13"/>
                <c:pt idx="0">
                  <c:v>28200</c:v>
                </c:pt>
                <c:pt idx="1">
                  <c:v>28200</c:v>
                </c:pt>
                <c:pt idx="2">
                  <c:v>28200</c:v>
                </c:pt>
                <c:pt idx="3">
                  <c:v>28200</c:v>
                </c:pt>
                <c:pt idx="4">
                  <c:v>28200</c:v>
                </c:pt>
                <c:pt idx="5">
                  <c:v>28200</c:v>
                </c:pt>
                <c:pt idx="6">
                  <c:v>28200</c:v>
                </c:pt>
                <c:pt idx="7">
                  <c:v>28200</c:v>
                </c:pt>
                <c:pt idx="8">
                  <c:v>28200</c:v>
                </c:pt>
                <c:pt idx="9">
                  <c:v>28200</c:v>
                </c:pt>
                <c:pt idx="10">
                  <c:v>28200</c:v>
                </c:pt>
                <c:pt idx="11">
                  <c:v>28200</c:v>
                </c:pt>
                <c:pt idx="12">
                  <c:v>28200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3A-4C82-BE99-3412BDD7803F}"/>
            </c:ext>
          </c:extLst>
        </c:ser>
        <c:ser>
          <c:idx val="4"/>
          <c:order val="3"/>
          <c:tx>
            <c:strRef>
              <c:f>'PZT_N_G3T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'PZT_N_G3T Frequency '!$B$26:$N$26</c:f>
              <c:numCache>
                <c:formatCode>General</c:formatCode>
                <c:ptCount val="13"/>
                <c:pt idx="0">
                  <c:v>22800</c:v>
                </c:pt>
                <c:pt idx="1">
                  <c:v>22800</c:v>
                </c:pt>
                <c:pt idx="2">
                  <c:v>22800</c:v>
                </c:pt>
                <c:pt idx="3">
                  <c:v>22800</c:v>
                </c:pt>
                <c:pt idx="4">
                  <c:v>22800</c:v>
                </c:pt>
                <c:pt idx="5">
                  <c:v>22800</c:v>
                </c:pt>
                <c:pt idx="6">
                  <c:v>22800</c:v>
                </c:pt>
                <c:pt idx="7">
                  <c:v>22800</c:v>
                </c:pt>
                <c:pt idx="8">
                  <c:v>22800</c:v>
                </c:pt>
                <c:pt idx="9">
                  <c:v>22800</c:v>
                </c:pt>
                <c:pt idx="10">
                  <c:v>22800</c:v>
                </c:pt>
                <c:pt idx="11">
                  <c:v>22800</c:v>
                </c:pt>
                <c:pt idx="12">
                  <c:v>22800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3A-4C82-BE99-3412BDD7803F}"/>
            </c:ext>
          </c:extLst>
        </c:ser>
        <c:ser>
          <c:idx val="2"/>
          <c:order val="4"/>
          <c:tx>
            <c:strRef>
              <c:f>'PZT_N_G3T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'PZT_N_G3T Frequency '!$B$24:$N$24</c:f>
              <c:numCache>
                <c:formatCode>General</c:formatCode>
                <c:ptCount val="13"/>
                <c:pt idx="0">
                  <c:v>25500</c:v>
                </c:pt>
                <c:pt idx="1">
                  <c:v>25500</c:v>
                </c:pt>
                <c:pt idx="2">
                  <c:v>25500</c:v>
                </c:pt>
                <c:pt idx="3">
                  <c:v>25500</c:v>
                </c:pt>
                <c:pt idx="4">
                  <c:v>25500</c:v>
                </c:pt>
                <c:pt idx="5">
                  <c:v>25500</c:v>
                </c:pt>
                <c:pt idx="6">
                  <c:v>25500</c:v>
                </c:pt>
                <c:pt idx="7">
                  <c:v>25500</c:v>
                </c:pt>
                <c:pt idx="8">
                  <c:v>25500</c:v>
                </c:pt>
                <c:pt idx="9">
                  <c:v>25500</c:v>
                </c:pt>
                <c:pt idx="10">
                  <c:v>25500</c:v>
                </c:pt>
                <c:pt idx="11">
                  <c:v>25500</c:v>
                </c:pt>
                <c:pt idx="12">
                  <c:v>25500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3A-4C82-BE99-3412BDD78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5711"/>
        <c:axId val="1"/>
      </c:lineChart>
      <c:catAx>
        <c:axId val="525415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29100"/>
          <c:min val="219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5711"/>
        <c:crosses val="autoZero"/>
        <c:crossBetween val="between"/>
        <c:majorUnit val="12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'PZT_N_G3T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'PZT_N_G3T Frequency '!$B$10:$N$10</c:f>
              <c:numCache>
                <c:formatCode>0.000</c:formatCode>
                <c:ptCount val="13"/>
                <c:pt idx="0">
                  <c:v>167.19808611344808</c:v>
                </c:pt>
                <c:pt idx="1">
                  <c:v>151.78932768808221</c:v>
                </c:pt>
                <c:pt idx="2">
                  <c:v>117.57550765359255</c:v>
                </c:pt>
                <c:pt idx="3">
                  <c:v>505.15423387318054</c:v>
                </c:pt>
                <c:pt idx="4">
                  <c:v>101.19288512538814</c:v>
                </c:pt>
                <c:pt idx="5">
                  <c:v>283.52072234670959</c:v>
                </c:pt>
                <c:pt idx="6">
                  <c:v>148.37789592793126</c:v>
                </c:pt>
                <c:pt idx="7">
                  <c:v>201.62539522589907</c:v>
                </c:pt>
                <c:pt idx="8">
                  <c:v>133.09845979574669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58-4EE4-B029-429DDDDD772A}"/>
            </c:ext>
          </c:extLst>
        </c:ser>
        <c:ser>
          <c:idx val="1"/>
          <c:order val="1"/>
          <c:tx>
            <c:strRef>
              <c:f>'PZT_N_G3T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'PZT_N_G3T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58-4EE4-B029-429DDDDD7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9055"/>
        <c:axId val="1"/>
      </c:lineChart>
      <c:catAx>
        <c:axId val="525409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9055"/>
        <c:crosses val="autoZero"/>
        <c:crossBetween val="between"/>
        <c:majorUnit val="15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'PZT_N_G3T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'PZT_N_G3T Frequency '!$B$13:$N$13</c:f>
              <c:numCache>
                <c:formatCode>0.00</c:formatCode>
                <c:ptCount val="13"/>
                <c:pt idx="0">
                  <c:v>5.1659283512807015</c:v>
                </c:pt>
                <c:pt idx="1">
                  <c:v>5.78872493903045</c:v>
                </c:pt>
                <c:pt idx="2">
                  <c:v>7.5639336038721288</c:v>
                </c:pt>
                <c:pt idx="3">
                  <c:v>1.6507169706826792</c:v>
                </c:pt>
                <c:pt idx="4">
                  <c:v>8.3668596425288371</c:v>
                </c:pt>
                <c:pt idx="5">
                  <c:v>2.2338167315997723</c:v>
                </c:pt>
                <c:pt idx="6">
                  <c:v>5.9218164617554931</c:v>
                </c:pt>
                <c:pt idx="7">
                  <c:v>2.8342990525890928</c:v>
                </c:pt>
                <c:pt idx="8">
                  <c:v>4.5500150860449882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D3-40A1-A9A9-2009CDA01592}"/>
            </c:ext>
          </c:extLst>
        </c:ser>
        <c:ser>
          <c:idx val="1"/>
          <c:order val="1"/>
          <c:tx>
            <c:strRef>
              <c:f>'PZT_N_G3T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'PZT_N_G3T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D3-40A1-A9A9-2009CDA01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9967"/>
        <c:axId val="1"/>
      </c:lineChart>
      <c:catAx>
        <c:axId val="525359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9967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'PZT_N_G3T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'PZT_N_G3T Gain'!$B$9:$N$9</c:f>
              <c:numCache>
                <c:formatCode>0.000</c:formatCode>
                <c:ptCount val="13"/>
                <c:pt idx="0">
                  <c:v>1.6716000000000002</c:v>
                </c:pt>
                <c:pt idx="1">
                  <c:v>1.7078</c:v>
                </c:pt>
                <c:pt idx="2">
                  <c:v>1.8233999999999999</c:v>
                </c:pt>
                <c:pt idx="3">
                  <c:v>1.7050000000000001</c:v>
                </c:pt>
                <c:pt idx="4">
                  <c:v>1.6911999999999998</c:v>
                </c:pt>
                <c:pt idx="5">
                  <c:v>1.9665999999999997</c:v>
                </c:pt>
                <c:pt idx="6">
                  <c:v>1.6736</c:v>
                </c:pt>
                <c:pt idx="7">
                  <c:v>1.9872000000000001</c:v>
                </c:pt>
                <c:pt idx="8">
                  <c:v>2.1041999999999996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0-407C-9D59-3895B7340353}"/>
            </c:ext>
          </c:extLst>
        </c:ser>
        <c:ser>
          <c:idx val="1"/>
          <c:order val="1"/>
          <c:tx>
            <c:strRef>
              <c:f>'PZT_N_G3T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'PZT_N_G3T Gain'!$B$19:$N$19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0-407C-9D59-3895B7340353}"/>
            </c:ext>
          </c:extLst>
        </c:ser>
        <c:ser>
          <c:idx val="3"/>
          <c:order val="2"/>
          <c:tx>
            <c:strRef>
              <c:f>'PZT_N_G3T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'PZT_N_G3T Gain'!$B$25:$N$25</c:f>
              <c:numCache>
                <c:formatCode>General</c:formatCode>
                <c:ptCount val="1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40-407C-9D59-3895B7340353}"/>
            </c:ext>
          </c:extLst>
        </c:ser>
        <c:ser>
          <c:idx val="4"/>
          <c:order val="3"/>
          <c:tx>
            <c:strRef>
              <c:f>'PZT_N_G3T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'PZT_N_G3T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40-407C-9D59-3895B7340353}"/>
            </c:ext>
          </c:extLst>
        </c:ser>
        <c:ser>
          <c:idx val="2"/>
          <c:order val="4"/>
          <c:tx>
            <c:strRef>
              <c:f>'PZT_N_G3T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'PZT_N_G3T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40-407C-9D59-3895B7340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4479"/>
        <c:axId val="1"/>
      </c:lineChart>
      <c:catAx>
        <c:axId val="5254044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447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'PZT_N_G3T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'PZT_N_G3T Gain'!$B$10:$N$10</c:f>
              <c:numCache>
                <c:formatCode>0.000</c:formatCode>
                <c:ptCount val="13"/>
                <c:pt idx="0">
                  <c:v>7.287180524729707E-2</c:v>
                </c:pt>
                <c:pt idx="1">
                  <c:v>0.1789139457951783</c:v>
                </c:pt>
                <c:pt idx="2">
                  <c:v>7.4332361727581328E-2</c:v>
                </c:pt>
                <c:pt idx="3">
                  <c:v>0.21178408816527944</c:v>
                </c:pt>
                <c:pt idx="4">
                  <c:v>6.8251007318573656E-2</c:v>
                </c:pt>
                <c:pt idx="5">
                  <c:v>0.12871013946072773</c:v>
                </c:pt>
                <c:pt idx="6">
                  <c:v>3.9035880930241643E-2</c:v>
                </c:pt>
                <c:pt idx="7">
                  <c:v>8.2931899773247608E-2</c:v>
                </c:pt>
                <c:pt idx="8">
                  <c:v>8.2965052883729407E-2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0A-492F-9FBB-518D387CDB61}"/>
            </c:ext>
          </c:extLst>
        </c:ser>
        <c:ser>
          <c:idx val="1"/>
          <c:order val="1"/>
          <c:tx>
            <c:strRef>
              <c:f>'PZT_N_G3T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'PZT_N_G3T Gain'!$B$20:$N$20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0A-492F-9FBB-518D387CD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2383"/>
        <c:axId val="1"/>
      </c:lineChart>
      <c:catAx>
        <c:axId val="5254123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2383"/>
        <c:crosses val="autoZero"/>
        <c:crossBetween val="between"/>
        <c:majorUnit val="0.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'PZT_N_G3T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'PZT_N_G3T Gain'!$B$13:$N$13</c:f>
              <c:numCache>
                <c:formatCode>0.00</c:formatCode>
                <c:ptCount val="13"/>
                <c:pt idx="0">
                  <c:v>38.096124062142742</c:v>
                </c:pt>
                <c:pt idx="1">
                  <c:v>15.449140391945665</c:v>
                </c:pt>
                <c:pt idx="2">
                  <c:v>36.66684698277269</c:v>
                </c:pt>
                <c:pt idx="3">
                  <c:v>13.055749485023412</c:v>
                </c:pt>
                <c:pt idx="4">
                  <c:v>40.57962085559268</c:v>
                </c:pt>
                <c:pt idx="5">
                  <c:v>20.804887720730463</c:v>
                </c:pt>
                <c:pt idx="6">
                  <c:v>71.100397903828878</c:v>
                </c:pt>
                <c:pt idx="7">
                  <c:v>32.206344490313128</c:v>
                </c:pt>
                <c:pt idx="8">
                  <c:v>31.72339728417737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A-42F0-B5AA-42B3F0884432}"/>
            </c:ext>
          </c:extLst>
        </c:ser>
        <c:ser>
          <c:idx val="1"/>
          <c:order val="1"/>
          <c:tx>
            <c:strRef>
              <c:f>'PZT_N_G3T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'PZT_N_G3T Gain'!$B$23:$N$23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A-42F0-B5AA-42B3F0884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3743"/>
        <c:axId val="1"/>
      </c:lineChart>
      <c:catAx>
        <c:axId val="525343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3743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'PZT_N_1stSway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'PZT_N_1stSway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'PZT_N_1stSway Frequency'!$B$9:$N$9</c:f>
              <c:numCache>
                <c:formatCode>0.000</c:formatCode>
                <c:ptCount val="13"/>
                <c:pt idx="0">
                  <c:v>30460</c:v>
                </c:pt>
                <c:pt idx="1">
                  <c:v>30472.799999999999</c:v>
                </c:pt>
                <c:pt idx="2">
                  <c:v>30159.200000000001</c:v>
                </c:pt>
                <c:pt idx="3">
                  <c:v>30338.400000000001</c:v>
                </c:pt>
                <c:pt idx="4">
                  <c:v>30165.599999999999</c:v>
                </c:pt>
                <c:pt idx="5">
                  <c:v>30255.200000000001</c:v>
                </c:pt>
                <c:pt idx="6">
                  <c:v>30300</c:v>
                </c:pt>
                <c:pt idx="7">
                  <c:v>30101.599999999999</c:v>
                </c:pt>
                <c:pt idx="8">
                  <c:v>29935.200000000001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E-44A9-A175-D0508E77F664}"/>
            </c:ext>
          </c:extLst>
        </c:ser>
        <c:ser>
          <c:idx val="1"/>
          <c:order val="1"/>
          <c:tx>
            <c:strRef>
              <c:f>'PZT_N_1stSway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'PZT_N_1stSway Frequency'!$B$19:$N$19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E-44A9-A175-D0508E77F664}"/>
            </c:ext>
          </c:extLst>
        </c:ser>
        <c:ser>
          <c:idx val="3"/>
          <c:order val="2"/>
          <c:tx>
            <c:strRef>
              <c:f>'PZT_N_1stSway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'PZT_N_1stSway Frequency'!$B$25:$N$25</c:f>
              <c:numCache>
                <c:formatCode>General</c:formatCode>
                <c:ptCount val="13"/>
                <c:pt idx="0">
                  <c:v>32000</c:v>
                </c:pt>
                <c:pt idx="1">
                  <c:v>32000</c:v>
                </c:pt>
                <c:pt idx="2">
                  <c:v>32000</c:v>
                </c:pt>
                <c:pt idx="3">
                  <c:v>32000</c:v>
                </c:pt>
                <c:pt idx="4">
                  <c:v>32000</c:v>
                </c:pt>
                <c:pt idx="5">
                  <c:v>32000</c:v>
                </c:pt>
                <c:pt idx="6">
                  <c:v>32000</c:v>
                </c:pt>
                <c:pt idx="7">
                  <c:v>32000</c:v>
                </c:pt>
                <c:pt idx="8">
                  <c:v>32000</c:v>
                </c:pt>
                <c:pt idx="9">
                  <c:v>32000</c:v>
                </c:pt>
                <c:pt idx="10">
                  <c:v>32000</c:v>
                </c:pt>
                <c:pt idx="11">
                  <c:v>32000</c:v>
                </c:pt>
                <c:pt idx="12">
                  <c:v>32000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1E-44A9-A175-D0508E77F664}"/>
            </c:ext>
          </c:extLst>
        </c:ser>
        <c:ser>
          <c:idx val="4"/>
          <c:order val="3"/>
          <c:tx>
            <c:strRef>
              <c:f>'PZT_N_1stSway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'PZT_N_1stSway Frequency'!$B$26:$N$26</c:f>
              <c:numCache>
                <c:formatCode>General</c:formatCode>
                <c:ptCount val="13"/>
                <c:pt idx="0">
                  <c:v>28000</c:v>
                </c:pt>
                <c:pt idx="1">
                  <c:v>28000</c:v>
                </c:pt>
                <c:pt idx="2">
                  <c:v>28000</c:v>
                </c:pt>
                <c:pt idx="3">
                  <c:v>28000</c:v>
                </c:pt>
                <c:pt idx="4">
                  <c:v>28000</c:v>
                </c:pt>
                <c:pt idx="5">
                  <c:v>28000</c:v>
                </c:pt>
                <c:pt idx="6">
                  <c:v>28000</c:v>
                </c:pt>
                <c:pt idx="7">
                  <c:v>28000</c:v>
                </c:pt>
                <c:pt idx="8">
                  <c:v>28000</c:v>
                </c:pt>
                <c:pt idx="9">
                  <c:v>28000</c:v>
                </c:pt>
                <c:pt idx="10">
                  <c:v>28000</c:v>
                </c:pt>
                <c:pt idx="11">
                  <c:v>28000</c:v>
                </c:pt>
                <c:pt idx="12">
                  <c:v>28000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1E-44A9-A175-D0508E77F664}"/>
            </c:ext>
          </c:extLst>
        </c:ser>
        <c:ser>
          <c:idx val="2"/>
          <c:order val="4"/>
          <c:tx>
            <c:strRef>
              <c:f>'PZT_N_1stSway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'PZT_N_1stSway Frequency'!$B$24:$N$24</c:f>
              <c:numCache>
                <c:formatCode>General</c:formatCode>
                <c:ptCount val="13"/>
                <c:pt idx="0">
                  <c:v>30000</c:v>
                </c:pt>
                <c:pt idx="1">
                  <c:v>30000</c:v>
                </c:pt>
                <c:pt idx="2">
                  <c:v>30000</c:v>
                </c:pt>
                <c:pt idx="3">
                  <c:v>30000</c:v>
                </c:pt>
                <c:pt idx="4">
                  <c:v>30000</c:v>
                </c:pt>
                <c:pt idx="5">
                  <c:v>30000</c:v>
                </c:pt>
                <c:pt idx="6">
                  <c:v>30000</c:v>
                </c:pt>
                <c:pt idx="7">
                  <c:v>30000</c:v>
                </c:pt>
                <c:pt idx="8">
                  <c:v>30000</c:v>
                </c:pt>
                <c:pt idx="9">
                  <c:v>30000</c:v>
                </c:pt>
                <c:pt idx="10">
                  <c:v>30000</c:v>
                </c:pt>
                <c:pt idx="11">
                  <c:v>30000</c:v>
                </c:pt>
                <c:pt idx="12">
                  <c:v>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1E-44A9-A175-D0508E77F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1679"/>
        <c:axId val="1"/>
      </c:lineChart>
      <c:catAx>
        <c:axId val="5253316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33000"/>
          <c:min val="27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1679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'PZT_N_1stSway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'PZT_N_1stSway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'PZT_N_1stSway Frequency'!$B$10:$N$10</c:f>
              <c:numCache>
                <c:formatCode>0.000</c:formatCode>
                <c:ptCount val="13"/>
                <c:pt idx="0">
                  <c:v>108.51727973000429</c:v>
                </c:pt>
                <c:pt idx="1">
                  <c:v>70.108487360661272</c:v>
                </c:pt>
                <c:pt idx="2">
                  <c:v>173.21431811487179</c:v>
                </c:pt>
                <c:pt idx="3">
                  <c:v>159.03710258930147</c:v>
                </c:pt>
                <c:pt idx="4">
                  <c:v>230.08867855676863</c:v>
                </c:pt>
                <c:pt idx="5">
                  <c:v>151.11320259990521</c:v>
                </c:pt>
                <c:pt idx="6">
                  <c:v>55.42562584220407</c:v>
                </c:pt>
                <c:pt idx="7">
                  <c:v>200.35169078398116</c:v>
                </c:pt>
                <c:pt idx="8">
                  <c:v>199.32686723068718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3-4DAF-BAED-E5BDEB96093A}"/>
            </c:ext>
          </c:extLst>
        </c:ser>
        <c:ser>
          <c:idx val="1"/>
          <c:order val="1"/>
          <c:tx>
            <c:strRef>
              <c:f>'PZT_N_1stSway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'PZT_N_1stSway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'PZT_N_1stSway Frequency'!$B$20:$N$20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3-4DAF-BAED-E5BDEB960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7919"/>
        <c:axId val="1"/>
      </c:lineChart>
      <c:catAx>
        <c:axId val="525337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7919"/>
        <c:crosses val="autoZero"/>
        <c:crossBetween val="between"/>
        <c:majorUnit val="11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'PZT_N_1stSway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'PZT_N_1stSway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'PZT_N_1stSway Frequency'!$B$13:$N$13</c:f>
              <c:numCache>
                <c:formatCode>0.00</c:formatCode>
                <c:ptCount val="13"/>
                <c:pt idx="0">
                  <c:v>4.7304294266362836</c:v>
                </c:pt>
                <c:pt idx="1">
                  <c:v>7.2611275158150175</c:v>
                </c:pt>
                <c:pt idx="2">
                  <c:v>3.5424323270612894</c:v>
                </c:pt>
                <c:pt idx="3">
                  <c:v>3.4826254858086503</c:v>
                </c:pt>
                <c:pt idx="4">
                  <c:v>2.6575260916881795</c:v>
                </c:pt>
                <c:pt idx="5">
                  <c:v>3.8487702596038065</c:v>
                </c:pt>
                <c:pt idx="6">
                  <c:v>10.223911016899622</c:v>
                </c:pt>
                <c:pt idx="7">
                  <c:v>3.1584460182184557</c:v>
                </c:pt>
                <c:pt idx="8">
                  <c:v>3.2362253800944516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6-4BE3-A185-670AC20E5B7A}"/>
            </c:ext>
          </c:extLst>
        </c:ser>
        <c:ser>
          <c:idx val="1"/>
          <c:order val="1"/>
          <c:tx>
            <c:strRef>
              <c:f>'PZT_N_1stSway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'PZT_N_1stSway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'PZT_N_1stSway Frequency'!$B$23:$N$23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6-4BE3-A185-670AC20E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12127"/>
        <c:axId val="1"/>
      </c:lineChart>
      <c:catAx>
        <c:axId val="5253121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12127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'PZT_N_1stSway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'PZT_N_1stSway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'PZT_N_1stSway Gain'!$B$9:$N$9</c:f>
              <c:numCache>
                <c:formatCode>0.000</c:formatCode>
                <c:ptCount val="13"/>
                <c:pt idx="0">
                  <c:v>5.6323999999999996</c:v>
                </c:pt>
                <c:pt idx="1">
                  <c:v>6.6528000000000009</c:v>
                </c:pt>
                <c:pt idx="2">
                  <c:v>5.9072000000000005</c:v>
                </c:pt>
                <c:pt idx="3">
                  <c:v>4.7237999999999998</c:v>
                </c:pt>
                <c:pt idx="4">
                  <c:v>5.3079999999999998</c:v>
                </c:pt>
                <c:pt idx="5">
                  <c:v>5.2614000000000001</c:v>
                </c:pt>
                <c:pt idx="6">
                  <c:v>4.4429999999999996</c:v>
                </c:pt>
                <c:pt idx="7">
                  <c:v>5.6196000000000002</c:v>
                </c:pt>
                <c:pt idx="8">
                  <c:v>4.8218000000000005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F-4CAE-95CB-4DCACBD0AC36}"/>
            </c:ext>
          </c:extLst>
        </c:ser>
        <c:ser>
          <c:idx val="1"/>
          <c:order val="1"/>
          <c:tx>
            <c:strRef>
              <c:f>'PZT_N_1stSway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'PZT_N_1stSway Gain'!$B$19:$N$19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F-4CAE-95CB-4DCACBD0AC36}"/>
            </c:ext>
          </c:extLst>
        </c:ser>
        <c:ser>
          <c:idx val="3"/>
          <c:order val="2"/>
          <c:tx>
            <c:strRef>
              <c:f>'PZT_N_1stSway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'PZT_N_1stSway Gain'!$B$25:$N$25</c:f>
              <c:numCache>
                <c:formatCode>General</c:formatCode>
                <c:ptCount val="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0F-4CAE-95CB-4DCACBD0AC36}"/>
            </c:ext>
          </c:extLst>
        </c:ser>
        <c:ser>
          <c:idx val="4"/>
          <c:order val="3"/>
          <c:tx>
            <c:strRef>
              <c:f>'PZT_N_1stSway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'PZT_N_1stSway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0F-4CAE-95CB-4DCACBD0AC36}"/>
            </c:ext>
          </c:extLst>
        </c:ser>
        <c:ser>
          <c:idx val="2"/>
          <c:order val="4"/>
          <c:tx>
            <c:strRef>
              <c:f>'PZT_N_1stSway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'PZT_N_1stSway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0F-4CAE-95CB-4DCACBD0A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8207"/>
        <c:axId val="1"/>
      </c:lineChart>
      <c:catAx>
        <c:axId val="525418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8207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'PZT_N_1stSway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'PZT_N_1stSway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'PZT_N_1stSway Gain'!$B$10:$N$10</c:f>
              <c:numCache>
                <c:formatCode>0.000</c:formatCode>
                <c:ptCount val="13"/>
                <c:pt idx="0">
                  <c:v>1.4126892085664156</c:v>
                </c:pt>
                <c:pt idx="1">
                  <c:v>0.97559940549387114</c:v>
                </c:pt>
                <c:pt idx="2">
                  <c:v>1.3605453685930493</c:v>
                </c:pt>
                <c:pt idx="3">
                  <c:v>1.3106079505328814</c:v>
                </c:pt>
                <c:pt idx="4">
                  <c:v>0.98077749770271649</c:v>
                </c:pt>
                <c:pt idx="5">
                  <c:v>1.1420248683807179</c:v>
                </c:pt>
                <c:pt idx="6">
                  <c:v>0.91119975856011426</c:v>
                </c:pt>
                <c:pt idx="7">
                  <c:v>0.16719539467341787</c:v>
                </c:pt>
                <c:pt idx="8">
                  <c:v>0.72748003409027695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8-41B3-8943-20AE56741DF6}"/>
            </c:ext>
          </c:extLst>
        </c:ser>
        <c:ser>
          <c:idx val="1"/>
          <c:order val="1"/>
          <c:tx>
            <c:strRef>
              <c:f>'PZT_N_1stSway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'PZT_N_1stSway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'PZT_N_1stSway Gain'!$B$20:$N$20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8-41B3-8943-20AE5674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1967"/>
        <c:axId val="1"/>
      </c:lineChart>
      <c:catAx>
        <c:axId val="525411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1967"/>
        <c:crosses val="autoZero"/>
        <c:crossBetween val="between"/>
        <c:majorUnit val="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'PZT_N_1stSway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'PZT_N_1stSway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'PZT_N_1stSway Gain'!$B$13:$N$13</c:f>
              <c:numCache>
                <c:formatCode>0.00</c:formatCode>
                <c:ptCount val="13"/>
                <c:pt idx="0">
                  <c:v>3.3901299528294957</c:v>
                </c:pt>
                <c:pt idx="1">
                  <c:v>4.5603417156803667</c:v>
                </c:pt>
                <c:pt idx="2">
                  <c:v>3.4527330792782203</c:v>
                </c:pt>
                <c:pt idx="3">
                  <c:v>3.8852706979202121</c:v>
                </c:pt>
                <c:pt idx="4">
                  <c:v>4.9933173883010147</c:v>
                </c:pt>
                <c:pt idx="5">
                  <c:v>4.3018911432573637</c:v>
                </c:pt>
                <c:pt idx="6">
                  <c:v>5.6910316513484398</c:v>
                </c:pt>
                <c:pt idx="7">
                  <c:v>28.669848688295072</c:v>
                </c:pt>
                <c:pt idx="8">
                  <c:v>6.9546925866176439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C-493E-89C1-2B34809F83A6}"/>
            </c:ext>
          </c:extLst>
        </c:ser>
        <c:ser>
          <c:idx val="1"/>
          <c:order val="1"/>
          <c:tx>
            <c:strRef>
              <c:f>'PZT_N_1stSway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'PZT_N_1stSway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'PZT_N_1stSway Gain'!$B$23:$N$23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4C-493E-89C1-2B34809F8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3711"/>
        <c:axId val="1"/>
      </c:lineChart>
      <c:catAx>
        <c:axId val="525363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3711"/>
        <c:crosses val="autoZero"/>
        <c:crossBetween val="between"/>
        <c:majorUnit val="8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'PZT_N_G4T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'PZT_N_G4T Frequency'!$B$9:$N$9</c:f>
              <c:numCache>
                <c:formatCode>0.000</c:formatCode>
                <c:ptCount val="13"/>
                <c:pt idx="0">
                  <c:v>35362.400000000001</c:v>
                </c:pt>
                <c:pt idx="1">
                  <c:v>35292</c:v>
                </c:pt>
                <c:pt idx="2">
                  <c:v>35311.199999999997</c:v>
                </c:pt>
                <c:pt idx="3">
                  <c:v>35228</c:v>
                </c:pt>
                <c:pt idx="4">
                  <c:v>35573.599999999999</c:v>
                </c:pt>
                <c:pt idx="5">
                  <c:v>35471.199999999997</c:v>
                </c:pt>
                <c:pt idx="6">
                  <c:v>35509.599999999999</c:v>
                </c:pt>
                <c:pt idx="7">
                  <c:v>35260</c:v>
                </c:pt>
                <c:pt idx="8">
                  <c:v>35311.199999999997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C-4AB8-B1A7-795BBE328484}"/>
            </c:ext>
          </c:extLst>
        </c:ser>
        <c:ser>
          <c:idx val="1"/>
          <c:order val="1"/>
          <c:tx>
            <c:strRef>
              <c:f>'PZT_N_G4T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'PZT_N_G4T Frequency'!$B$19:$N$19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EC-4AB8-B1A7-795BBE328484}"/>
            </c:ext>
          </c:extLst>
        </c:ser>
        <c:ser>
          <c:idx val="3"/>
          <c:order val="2"/>
          <c:tx>
            <c:strRef>
              <c:f>'PZT_N_G4T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'PZT_N_G4T Frequency'!$B$25:$N$25</c:f>
              <c:numCache>
                <c:formatCode>General</c:formatCode>
                <c:ptCount val="13"/>
                <c:pt idx="0">
                  <c:v>40000</c:v>
                </c:pt>
                <c:pt idx="1">
                  <c:v>40000</c:v>
                </c:pt>
                <c:pt idx="2">
                  <c:v>40000</c:v>
                </c:pt>
                <c:pt idx="3">
                  <c:v>40000</c:v>
                </c:pt>
                <c:pt idx="4">
                  <c:v>40000</c:v>
                </c:pt>
                <c:pt idx="5">
                  <c:v>40000</c:v>
                </c:pt>
                <c:pt idx="6">
                  <c:v>40000</c:v>
                </c:pt>
                <c:pt idx="7">
                  <c:v>40000</c:v>
                </c:pt>
                <c:pt idx="8">
                  <c:v>40000</c:v>
                </c:pt>
                <c:pt idx="9">
                  <c:v>40000</c:v>
                </c:pt>
                <c:pt idx="10">
                  <c:v>40000</c:v>
                </c:pt>
                <c:pt idx="11">
                  <c:v>40000</c:v>
                </c:pt>
                <c:pt idx="12">
                  <c:v>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EC-4AB8-B1A7-795BBE328484}"/>
            </c:ext>
          </c:extLst>
        </c:ser>
        <c:ser>
          <c:idx val="4"/>
          <c:order val="3"/>
          <c:tx>
            <c:strRef>
              <c:f>'PZT_N_G4T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'PZT_N_G4T Frequency'!$B$26:$N$26</c:f>
              <c:numCache>
                <c:formatCode>General</c:formatCode>
                <c:ptCount val="13"/>
                <c:pt idx="0">
                  <c:v>31000</c:v>
                </c:pt>
                <c:pt idx="1">
                  <c:v>31000</c:v>
                </c:pt>
                <c:pt idx="2">
                  <c:v>31000</c:v>
                </c:pt>
                <c:pt idx="3">
                  <c:v>31000</c:v>
                </c:pt>
                <c:pt idx="4">
                  <c:v>31000</c:v>
                </c:pt>
                <c:pt idx="5">
                  <c:v>31000</c:v>
                </c:pt>
                <c:pt idx="6">
                  <c:v>31000</c:v>
                </c:pt>
                <c:pt idx="7">
                  <c:v>31000</c:v>
                </c:pt>
                <c:pt idx="8">
                  <c:v>31000</c:v>
                </c:pt>
                <c:pt idx="9">
                  <c:v>31000</c:v>
                </c:pt>
                <c:pt idx="10">
                  <c:v>31000</c:v>
                </c:pt>
                <c:pt idx="11">
                  <c:v>31000</c:v>
                </c:pt>
                <c:pt idx="12">
                  <c:v>31000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EC-4AB8-B1A7-795BBE328484}"/>
            </c:ext>
          </c:extLst>
        </c:ser>
        <c:ser>
          <c:idx val="2"/>
          <c:order val="4"/>
          <c:tx>
            <c:strRef>
              <c:f>'PZT_N_G4T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'PZT_N_G4T Frequency'!$B$24:$N$24</c:f>
              <c:numCache>
                <c:formatCode>General</c:formatCode>
                <c:ptCount val="13"/>
                <c:pt idx="0">
                  <c:v>35500</c:v>
                </c:pt>
                <c:pt idx="1">
                  <c:v>35500</c:v>
                </c:pt>
                <c:pt idx="2">
                  <c:v>35500</c:v>
                </c:pt>
                <c:pt idx="3">
                  <c:v>35500</c:v>
                </c:pt>
                <c:pt idx="4">
                  <c:v>35500</c:v>
                </c:pt>
                <c:pt idx="5">
                  <c:v>35500</c:v>
                </c:pt>
                <c:pt idx="6">
                  <c:v>35500</c:v>
                </c:pt>
                <c:pt idx="7">
                  <c:v>35500</c:v>
                </c:pt>
                <c:pt idx="8">
                  <c:v>35500</c:v>
                </c:pt>
                <c:pt idx="9">
                  <c:v>35500</c:v>
                </c:pt>
                <c:pt idx="10">
                  <c:v>35500</c:v>
                </c:pt>
                <c:pt idx="11">
                  <c:v>35500</c:v>
                </c:pt>
                <c:pt idx="12">
                  <c:v>35500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EC-4AB8-B1A7-795BBE328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9903"/>
        <c:axId val="1"/>
      </c:lineChart>
      <c:catAx>
        <c:axId val="525399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41500"/>
          <c:min val="29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9903"/>
        <c:crosses val="autoZero"/>
        <c:crossBetween val="between"/>
        <c:majorUnit val="2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'PZT_N_G4T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'PZT_N_G4T Frequency'!$B$10:$N$10</c:f>
              <c:numCache>
                <c:formatCode>0.000</c:formatCode>
                <c:ptCount val="13"/>
                <c:pt idx="0">
                  <c:v>147.33906474523315</c:v>
                </c:pt>
                <c:pt idx="1">
                  <c:v>429.9209229614209</c:v>
                </c:pt>
                <c:pt idx="2">
                  <c:v>268.30430484805868</c:v>
                </c:pt>
                <c:pt idx="3">
                  <c:v>87.635609200826579</c:v>
                </c:pt>
                <c:pt idx="4">
                  <c:v>272.84574396534026</c:v>
                </c:pt>
                <c:pt idx="5">
                  <c:v>372.21929020404087</c:v>
                </c:pt>
                <c:pt idx="6">
                  <c:v>411.91843852879418</c:v>
                </c:pt>
                <c:pt idx="7">
                  <c:v>119.73303637676612</c:v>
                </c:pt>
                <c:pt idx="8">
                  <c:v>105.16273104099189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8E-4798-BF3C-EC38EBFD4819}"/>
            </c:ext>
          </c:extLst>
        </c:ser>
        <c:ser>
          <c:idx val="1"/>
          <c:order val="1"/>
          <c:tx>
            <c:strRef>
              <c:f>'PZT_N_G4T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'PZT_N_G4T Frequency'!$B$20:$N$20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8E-4798-BF3C-EC38EBFD4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3247"/>
        <c:axId val="1"/>
      </c:lineChart>
      <c:catAx>
        <c:axId val="5253932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6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3247"/>
        <c:crosses val="autoZero"/>
        <c:crossBetween val="between"/>
        <c:majorUnit val="32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'PZT_N_G4T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'PZT_N_G4T Frequency'!$B$13:$N$13</c:f>
              <c:numCache>
                <c:formatCode>0.00</c:formatCode>
                <c:ptCount val="13"/>
                <c:pt idx="0">
                  <c:v>9.8692993324459071</c:v>
                </c:pt>
                <c:pt idx="1">
                  <c:v>3.3277437553209013</c:v>
                </c:pt>
                <c:pt idx="2">
                  <c:v>5.3561073777048778</c:v>
                </c:pt>
                <c:pt idx="3">
                  <c:v>16.081742868971126</c:v>
                </c:pt>
                <c:pt idx="4">
                  <c:v>5.4076953711035216</c:v>
                </c:pt>
                <c:pt idx="5">
                  <c:v>4.0040912419745913</c:v>
                </c:pt>
                <c:pt idx="6">
                  <c:v>3.6337290589514852</c:v>
                </c:pt>
                <c:pt idx="7">
                  <c:v>11.859717609863832</c:v>
                </c:pt>
                <c:pt idx="8">
                  <c:v>13.665170659237678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D-44DC-BC32-6C332F4C259F}"/>
            </c:ext>
          </c:extLst>
        </c:ser>
        <c:ser>
          <c:idx val="1"/>
          <c:order val="1"/>
          <c:tx>
            <c:strRef>
              <c:f>'PZT_N_G4T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'PZT_N_G4T Frequency'!$B$23:$N$23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D-44DC-BC32-6C332F4C2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0399"/>
        <c:axId val="1"/>
      </c:lineChart>
      <c:catAx>
        <c:axId val="525350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0399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'PZT_N_G4T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'PZT_N_G4T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'PZT_N_G4T Gain'!$B$9:$N$9</c:f>
              <c:numCache>
                <c:formatCode>0.000</c:formatCode>
                <c:ptCount val="13"/>
                <c:pt idx="0">
                  <c:v>6.8456000000000001</c:v>
                </c:pt>
                <c:pt idx="1">
                  <c:v>6.8629999999999995</c:v>
                </c:pt>
                <c:pt idx="2">
                  <c:v>7.5213999999999999</c:v>
                </c:pt>
                <c:pt idx="3">
                  <c:v>6.8176000000000005</c:v>
                </c:pt>
                <c:pt idx="4">
                  <c:v>7.4647999999999994</c:v>
                </c:pt>
                <c:pt idx="5">
                  <c:v>6.9321999999999999</c:v>
                </c:pt>
                <c:pt idx="6">
                  <c:v>6.8123999999999993</c:v>
                </c:pt>
                <c:pt idx="7">
                  <c:v>7.1926000000000005</c:v>
                </c:pt>
                <c:pt idx="8">
                  <c:v>6.7504000000000008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1-4814-AB0A-C7725560CAA1}"/>
            </c:ext>
          </c:extLst>
        </c:ser>
        <c:ser>
          <c:idx val="1"/>
          <c:order val="1"/>
          <c:tx>
            <c:strRef>
              <c:f>'PZT_N_G4T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'PZT_N_G4T Gain'!$B$19:$N$19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31-4814-AB0A-C7725560CAA1}"/>
            </c:ext>
          </c:extLst>
        </c:ser>
        <c:ser>
          <c:idx val="3"/>
          <c:order val="2"/>
          <c:tx>
            <c:strRef>
              <c:f>'PZT_N_G4T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'PZT_N_G4T Gain'!$B$25:$N$25</c:f>
              <c:numCache>
                <c:formatCode>General</c:formatCode>
                <c:ptCount val="13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31-4814-AB0A-C7725560CAA1}"/>
            </c:ext>
          </c:extLst>
        </c:ser>
        <c:ser>
          <c:idx val="4"/>
          <c:order val="3"/>
          <c:tx>
            <c:strRef>
              <c:f>'PZT_N_G4T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'PZT_N_G4T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31-4814-AB0A-C7725560CAA1}"/>
            </c:ext>
          </c:extLst>
        </c:ser>
        <c:ser>
          <c:idx val="2"/>
          <c:order val="4"/>
          <c:tx>
            <c:strRef>
              <c:f>'PZT_N_G4T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'PZT_N_G4T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31-4814-AB0A-C7725560C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1999"/>
        <c:axId val="1"/>
      </c:lineChart>
      <c:catAx>
        <c:axId val="525391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3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1999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'PZT_N_G4T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'PZT_N_G4T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'PZT_N_G4T Gain'!$B$10:$N$10</c:f>
              <c:numCache>
                <c:formatCode>0.000</c:formatCode>
                <c:ptCount val="13"/>
                <c:pt idx="0">
                  <c:v>0.2942189660779877</c:v>
                </c:pt>
                <c:pt idx="1">
                  <c:v>0.96720912940274029</c:v>
                </c:pt>
                <c:pt idx="2">
                  <c:v>0.67619435076019385</c:v>
                </c:pt>
                <c:pt idx="3">
                  <c:v>0.28827035921162625</c:v>
                </c:pt>
                <c:pt idx="4">
                  <c:v>0.33492939554479267</c:v>
                </c:pt>
                <c:pt idx="5">
                  <c:v>0.90186124209880159</c:v>
                </c:pt>
                <c:pt idx="6">
                  <c:v>0.54601675798458782</c:v>
                </c:pt>
                <c:pt idx="7">
                  <c:v>6.6496616455275243E-2</c:v>
                </c:pt>
                <c:pt idx="8">
                  <c:v>0.53281263123165545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5-4EF2-854A-B0518FDFFB96}"/>
            </c:ext>
          </c:extLst>
        </c:ser>
        <c:ser>
          <c:idx val="1"/>
          <c:order val="1"/>
          <c:tx>
            <c:strRef>
              <c:f>'PZT_N_G4T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'PZT_N_G4T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'PZT_N_G4T Gain'!$B$20:$N$20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D5-4EF2-854A-B0518FDFF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8655"/>
        <c:axId val="1"/>
      </c:lineChart>
      <c:catAx>
        <c:axId val="525398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8655"/>
        <c:crosses val="autoZero"/>
        <c:crossBetween val="between"/>
        <c:majorUnit val="0.8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'PZT_N_G4T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'PZT_N_G4T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'PZT_N_G4T Gain'!$B$13:$N$13</c:f>
              <c:numCache>
                <c:formatCode>0.00</c:formatCode>
                <c:ptCount val="13"/>
                <c:pt idx="0">
                  <c:v>20.56790134006053</c:v>
                </c:pt>
                <c:pt idx="1">
                  <c:v>6.2506302751711162</c:v>
                </c:pt>
                <c:pt idx="2">
                  <c:v>8.6161618970197651</c:v>
                </c:pt>
                <c:pt idx="3">
                  <c:v>21.024707557777802</c:v>
                </c:pt>
                <c:pt idx="4">
                  <c:v>17.451638298749927</c:v>
                </c:pt>
                <c:pt idx="5">
                  <c:v>6.6779674287635107</c:v>
                </c:pt>
                <c:pt idx="6">
                  <c:v>11.103200121019835</c:v>
                </c:pt>
                <c:pt idx="7">
                  <c:v>89.264692196667511</c:v>
                </c:pt>
                <c:pt idx="8">
                  <c:v>11.417146748075416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0-474F-860B-CDF67AD2A1C5}"/>
            </c:ext>
          </c:extLst>
        </c:ser>
        <c:ser>
          <c:idx val="1"/>
          <c:order val="1"/>
          <c:tx>
            <c:strRef>
              <c:f>'PZT_N_G4T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'PZT_N_G4T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'PZT_N_G4T Gain'!$B$23:$N$23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0-474F-860B-CDF67AD2A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7903"/>
        <c:axId val="1"/>
      </c:lineChart>
      <c:catAx>
        <c:axId val="525347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7903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'PZT_N_Yaw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'PZT_N_Yaw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'PZT_N_Yaw Frequency'!$B$9:$N$9</c:f>
              <c:numCache>
                <c:formatCode>0.000</c:formatCode>
                <c:ptCount val="13"/>
                <c:pt idx="0">
                  <c:v>46524</c:v>
                </c:pt>
                <c:pt idx="1">
                  <c:v>46402.400000000001</c:v>
                </c:pt>
                <c:pt idx="2">
                  <c:v>45832.800000000003</c:v>
                </c:pt>
                <c:pt idx="3">
                  <c:v>45980</c:v>
                </c:pt>
                <c:pt idx="4">
                  <c:v>46472.800000000003</c:v>
                </c:pt>
                <c:pt idx="5">
                  <c:v>46351.199999999997</c:v>
                </c:pt>
                <c:pt idx="6">
                  <c:v>46428</c:v>
                </c:pt>
                <c:pt idx="7">
                  <c:v>46140</c:v>
                </c:pt>
                <c:pt idx="8">
                  <c:v>46140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C-40E5-9DE4-64813640188B}"/>
            </c:ext>
          </c:extLst>
        </c:ser>
        <c:ser>
          <c:idx val="1"/>
          <c:order val="1"/>
          <c:tx>
            <c:strRef>
              <c:f>'PZT_N_Yaw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'PZT_N_Yaw Frequency'!$B$19:$N$19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C-40E5-9DE4-64813640188B}"/>
            </c:ext>
          </c:extLst>
        </c:ser>
        <c:ser>
          <c:idx val="3"/>
          <c:order val="2"/>
          <c:tx>
            <c:strRef>
              <c:f>'PZT_N_Yaw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'PZT_N_Yaw Frequency'!$B$25:$N$25</c:f>
              <c:numCache>
                <c:formatCode>General</c:formatCode>
                <c:ptCount val="13"/>
                <c:pt idx="0">
                  <c:v>50000</c:v>
                </c:pt>
                <c:pt idx="1">
                  <c:v>50000</c:v>
                </c:pt>
                <c:pt idx="2">
                  <c:v>50000</c:v>
                </c:pt>
                <c:pt idx="3">
                  <c:v>50000</c:v>
                </c:pt>
                <c:pt idx="4">
                  <c:v>50000</c:v>
                </c:pt>
                <c:pt idx="5">
                  <c:v>50000</c:v>
                </c:pt>
                <c:pt idx="6">
                  <c:v>50000</c:v>
                </c:pt>
                <c:pt idx="7">
                  <c:v>50000</c:v>
                </c:pt>
                <c:pt idx="8">
                  <c:v>50000</c:v>
                </c:pt>
                <c:pt idx="9">
                  <c:v>50000</c:v>
                </c:pt>
                <c:pt idx="10">
                  <c:v>50000</c:v>
                </c:pt>
                <c:pt idx="11">
                  <c:v>50000</c:v>
                </c:pt>
                <c:pt idx="12">
                  <c:v>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BC-40E5-9DE4-64813640188B}"/>
            </c:ext>
          </c:extLst>
        </c:ser>
        <c:ser>
          <c:idx val="4"/>
          <c:order val="3"/>
          <c:tx>
            <c:strRef>
              <c:f>'PZT_N_Yaw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'PZT_N_Yaw Frequency'!$B$26:$N$26</c:f>
              <c:numCache>
                <c:formatCode>General</c:formatCode>
                <c:ptCount val="13"/>
                <c:pt idx="0">
                  <c:v>45000</c:v>
                </c:pt>
                <c:pt idx="1">
                  <c:v>45000</c:v>
                </c:pt>
                <c:pt idx="2">
                  <c:v>45000</c:v>
                </c:pt>
                <c:pt idx="3">
                  <c:v>45000</c:v>
                </c:pt>
                <c:pt idx="4">
                  <c:v>45000</c:v>
                </c:pt>
                <c:pt idx="5">
                  <c:v>45000</c:v>
                </c:pt>
                <c:pt idx="6">
                  <c:v>45000</c:v>
                </c:pt>
                <c:pt idx="7">
                  <c:v>45000</c:v>
                </c:pt>
                <c:pt idx="8">
                  <c:v>45000</c:v>
                </c:pt>
                <c:pt idx="9">
                  <c:v>45000</c:v>
                </c:pt>
                <c:pt idx="10">
                  <c:v>45000</c:v>
                </c:pt>
                <c:pt idx="11">
                  <c:v>45000</c:v>
                </c:pt>
                <c:pt idx="12">
                  <c:v>45000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BC-40E5-9DE4-64813640188B}"/>
            </c:ext>
          </c:extLst>
        </c:ser>
        <c:ser>
          <c:idx val="2"/>
          <c:order val="4"/>
          <c:tx>
            <c:strRef>
              <c:f>'PZT_N_Yaw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'PZT_N_Yaw Frequency'!$B$24:$N$24</c:f>
              <c:numCache>
                <c:formatCode>General</c:formatCode>
                <c:ptCount val="13"/>
                <c:pt idx="0">
                  <c:v>47500</c:v>
                </c:pt>
                <c:pt idx="1">
                  <c:v>47500</c:v>
                </c:pt>
                <c:pt idx="2">
                  <c:v>47500</c:v>
                </c:pt>
     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 <c:pt idx="6">
                  <c:v>47500</c:v>
                </c:pt>
                <c:pt idx="7">
                  <c:v>47500</c:v>
                </c:pt>
                <c:pt idx="8">
                  <c:v>47500</c:v>
                </c:pt>
                <c:pt idx="9">
                  <c:v>47500</c:v>
                </c:pt>
                <c:pt idx="10">
                  <c:v>47500</c:v>
                </c:pt>
                <c:pt idx="11">
                  <c:v>47500</c:v>
                </c:pt>
                <c:pt idx="12">
                  <c:v>47500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BC-40E5-9DE4-648136401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3231"/>
        <c:axId val="1"/>
      </c:lineChart>
      <c:catAx>
        <c:axId val="5254032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44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3231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'PZT_N_Yaw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'PZT_N_Yaw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'PZT_N_Yaw Frequency'!$B$10:$N$10</c:f>
              <c:numCache>
                <c:formatCode>0.000</c:formatCode>
                <c:ptCount val="13"/>
                <c:pt idx="0">
                  <c:v>253.99212586220071</c:v>
                </c:pt>
                <c:pt idx="1">
                  <c:v>489.19198685178804</c:v>
                </c:pt>
                <c:pt idx="2">
                  <c:v>236.88647069851837</c:v>
                </c:pt>
                <c:pt idx="3">
                  <c:v>167.80941570722425</c:v>
                </c:pt>
                <c:pt idx="4">
                  <c:v>135.00814790226551</c:v>
                </c:pt>
                <c:pt idx="5">
                  <c:v>473.8809977198917</c:v>
                </c:pt>
                <c:pt idx="6">
                  <c:v>150.09330431434975</c:v>
                </c:pt>
                <c:pt idx="7">
                  <c:v>64</c:v>
                </c:pt>
                <c:pt idx="8">
                  <c:v>141.30817386124556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66-4DF5-A250-8B98F36AF191}"/>
            </c:ext>
          </c:extLst>
        </c:ser>
        <c:ser>
          <c:idx val="1"/>
          <c:order val="1"/>
          <c:tx>
            <c:strRef>
              <c:f>'PZT_N_Yaw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'PZT_N_Yaw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'PZT_N_Yaw Frequency'!$B$20:$N$20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66-4DF5-A250-8B98F36AF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4047"/>
        <c:axId val="1"/>
      </c:lineChart>
      <c:catAx>
        <c:axId val="5254140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4047"/>
        <c:crosses val="autoZero"/>
        <c:crossBetween val="between"/>
        <c:majorUnit val="9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'PZT_N_Yaw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'PZT_N_Yaw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'PZT_N_Yaw Frequency'!$B$13:$N$13</c:f>
              <c:numCache>
                <c:formatCode>0.00</c:formatCode>
                <c:ptCount val="13"/>
                <c:pt idx="0">
                  <c:v>2.0000620030071605</c:v>
                </c:pt>
                <c:pt idx="1">
                  <c:v>0.95558937846685721</c:v>
                </c:pt>
                <c:pt idx="2">
                  <c:v>1.1718693734658154</c:v>
                </c:pt>
                <c:pt idx="3">
                  <c:v>1.9466527863764178</c:v>
                </c:pt>
                <c:pt idx="4">
                  <c:v>3.6363237401695825</c:v>
                </c:pt>
                <c:pt idx="5">
                  <c:v>0.9504495900175931</c:v>
                </c:pt>
                <c:pt idx="6">
                  <c:v>3.1713606557897052</c:v>
                </c:pt>
                <c:pt idx="7">
                  <c:v>5.9375</c:v>
                </c:pt>
                <c:pt idx="8">
                  <c:v>2.6891579560934145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6-4310-BA83-76F4DE3BC16D}"/>
            </c:ext>
          </c:extLst>
        </c:ser>
        <c:ser>
          <c:idx val="1"/>
          <c:order val="1"/>
          <c:tx>
            <c:strRef>
              <c:f>'PZT_N_Yaw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'PZT_N_Yaw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'PZT_N_Yaw Frequency'!$B$23:$N$23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6-4310-BA83-76F4DE3BC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2911"/>
        <c:axId val="1"/>
      </c:lineChart>
      <c:catAx>
        <c:axId val="5253429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2911"/>
        <c:crosses val="autoZero"/>
        <c:crossBetween val="between"/>
        <c:majorUnit val="2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'PZT_N_FX Yaw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'PZT_N_FX Yaw Gain'!$B$9:$N$9</c:f>
              <c:numCache>
                <c:formatCode>0.000</c:formatCode>
                <c:ptCount val="13"/>
                <c:pt idx="0">
                  <c:v>30.945399999999999</c:v>
                </c:pt>
                <c:pt idx="1">
                  <c:v>32.023399999999995</c:v>
                </c:pt>
                <c:pt idx="2">
                  <c:v>31.711000000000002</c:v>
                </c:pt>
                <c:pt idx="3">
                  <c:v>32.364599999999996</c:v>
                </c:pt>
                <c:pt idx="4">
                  <c:v>32.892600000000002</c:v>
                </c:pt>
                <c:pt idx="5">
                  <c:v>31.997399999999999</c:v>
                </c:pt>
                <c:pt idx="6">
                  <c:v>32.451000000000001</c:v>
                </c:pt>
                <c:pt idx="7">
                  <c:v>31.557799999999997</c:v>
                </c:pt>
                <c:pt idx="8">
                  <c:v>30.214199999999998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4-4C2A-8764-7D0743523016}"/>
            </c:ext>
          </c:extLst>
        </c:ser>
        <c:ser>
          <c:idx val="1"/>
          <c:order val="1"/>
          <c:tx>
            <c:strRef>
              <c:f>'PZT_N_FX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'PZT_N_FX Yaw Gain'!$B$19:$N$19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B4-4C2A-8764-7D0743523016}"/>
            </c:ext>
          </c:extLst>
        </c:ser>
        <c:ser>
          <c:idx val="3"/>
          <c:order val="2"/>
          <c:tx>
            <c:strRef>
              <c:f>'PZT_N_FX Yaw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'PZT_N_FX Yaw Gain'!$B$25:$N$25</c:f>
              <c:numCache>
                <c:formatCode>General</c:formatCode>
                <c:ptCount val="1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B4-4C2A-8764-7D0743523016}"/>
            </c:ext>
          </c:extLst>
        </c:ser>
        <c:ser>
          <c:idx val="4"/>
          <c:order val="3"/>
          <c:tx>
            <c:strRef>
              <c:f>'PZT_N_FX Yaw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'PZT_N_FX Yaw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B4-4C2A-8764-7D0743523016}"/>
            </c:ext>
          </c:extLst>
        </c:ser>
        <c:ser>
          <c:idx val="2"/>
          <c:order val="4"/>
          <c:tx>
            <c:strRef>
              <c:f>'PZT_N_FX Yaw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'PZT_N_FX Yaw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B4-4C2A-8764-7D0743523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1567"/>
        <c:axId val="1"/>
      </c:lineChart>
      <c:catAx>
        <c:axId val="525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1567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'PZT_N_FX Yaw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'PZT_N_FX Yaw Gain'!$B$10:$N$10</c:f>
              <c:numCache>
                <c:formatCode>0.000</c:formatCode>
                <c:ptCount val="13"/>
                <c:pt idx="0">
                  <c:v>1.2651307442315993</c:v>
                </c:pt>
                <c:pt idx="1">
                  <c:v>1.3163777193495791</c:v>
                </c:pt>
                <c:pt idx="2">
                  <c:v>0.79031765765418771</c:v>
                </c:pt>
                <c:pt idx="3">
                  <c:v>0.40579218819489182</c:v>
                </c:pt>
                <c:pt idx="4">
                  <c:v>1.0391488343832183</c:v>
                </c:pt>
                <c:pt idx="5">
                  <c:v>1.1655154653628572</c:v>
                </c:pt>
                <c:pt idx="6">
                  <c:v>0.63458214598269458</c:v>
                </c:pt>
                <c:pt idx="7">
                  <c:v>0.17815639197065072</c:v>
                </c:pt>
                <c:pt idx="8">
                  <c:v>0.21498185969983627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F-4100-B585-260AE57E50CB}"/>
            </c:ext>
          </c:extLst>
        </c:ser>
        <c:ser>
          <c:idx val="1"/>
          <c:order val="1"/>
          <c:tx>
            <c:strRef>
              <c:f>'PZT_N_FX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'PZT_N_FX Yaw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'PZT_N_FX Yaw Gain'!$B$20:$N$20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F-4100-B585-260AE57E5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7391"/>
        <c:axId val="1"/>
      </c:lineChart>
      <c:catAx>
        <c:axId val="525407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7391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'PZT_N_FX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'PZT_N_FX Yaw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'PZT_N_FX Yaw Gain'!$B$13:$N$13</c:f>
              <c:numCache>
                <c:formatCode>0.00</c:formatCode>
                <c:ptCount val="13"/>
                <c:pt idx="0">
                  <c:v>5.0204560772025619</c:v>
                </c:pt>
                <c:pt idx="1">
                  <c:v>4.5520369358429589</c:v>
                </c:pt>
                <c:pt idx="2">
                  <c:v>7.7137759409658182</c:v>
                </c:pt>
                <c:pt idx="3">
                  <c:v>14.486396824976305</c:v>
                </c:pt>
                <c:pt idx="4">
                  <c:v>5.4876322601577447</c:v>
                </c:pt>
                <c:pt idx="5">
                  <c:v>5.1486804293913258</c:v>
                </c:pt>
                <c:pt idx="6">
                  <c:v>9.2181393751758502</c:v>
                </c:pt>
                <c:pt idx="7">
                  <c:v>34.505638175545883</c:v>
                </c:pt>
                <c:pt idx="8">
                  <c:v>30.678247345497731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F-4A8E-8371-C93213FCA6C3}"/>
            </c:ext>
          </c:extLst>
        </c:ser>
        <c:ser>
          <c:idx val="1"/>
          <c:order val="1"/>
          <c:tx>
            <c:strRef>
              <c:f>'PZT_N_FX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'PZT_N_FX Yaw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'PZT_N_FX Yaw Gain'!$B$23:$N$23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3F-4A8E-8371-C93213FCA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8303"/>
        <c:axId val="1"/>
      </c:lineChart>
      <c:catAx>
        <c:axId val="5253583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8303"/>
        <c:crosses val="autoZero"/>
        <c:crossBetween val="between"/>
        <c:majorUnit val="8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'PZT_H_T1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'PZT_H_T1 Frequency '!$B$9:$N$9</c:f>
              <c:numCache>
                <c:formatCode>0.000</c:formatCode>
                <c:ptCount val="13"/>
                <c:pt idx="0">
                  <c:v>6466.4</c:v>
                </c:pt>
                <c:pt idx="1">
                  <c:v>6498.4</c:v>
                </c:pt>
                <c:pt idx="2">
                  <c:v>6485.6</c:v>
                </c:pt>
                <c:pt idx="3">
                  <c:v>6504.8</c:v>
                </c:pt>
                <c:pt idx="4">
                  <c:v>6498.4</c:v>
                </c:pt>
                <c:pt idx="5">
                  <c:v>6524</c:v>
                </c:pt>
                <c:pt idx="6">
                  <c:v>6536.8</c:v>
                </c:pt>
                <c:pt idx="7">
                  <c:v>6575.2</c:v>
                </c:pt>
                <c:pt idx="8">
                  <c:v>6626.4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B-48FA-9353-29A098936572}"/>
            </c:ext>
          </c:extLst>
        </c:ser>
        <c:ser>
          <c:idx val="1"/>
          <c:order val="1"/>
          <c:tx>
            <c:strRef>
              <c:f>'PZT_H_T1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'PZT_H_T1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B-48FA-9353-29A098936572}"/>
            </c:ext>
          </c:extLst>
        </c:ser>
        <c:ser>
          <c:idx val="3"/>
          <c:order val="2"/>
          <c:tx>
            <c:strRef>
              <c:f>'PZT_H_T1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'PZT_H_T1 Frequency '!$B$25:$N$25</c:f>
              <c:numCache>
                <c:formatCode>General</c:formatCode>
                <c:ptCount val="13"/>
                <c:pt idx="0">
                  <c:v>7500</c:v>
                </c:pt>
                <c:pt idx="1">
                  <c:v>7500</c:v>
                </c:pt>
                <c:pt idx="2">
                  <c:v>7500</c:v>
                </c:pt>
                <c:pt idx="3">
                  <c:v>7500</c:v>
                </c:pt>
                <c:pt idx="4">
                  <c:v>7500</c:v>
                </c:pt>
                <c:pt idx="5">
                  <c:v>7500</c:v>
                </c:pt>
                <c:pt idx="6">
                  <c:v>7500</c:v>
                </c:pt>
                <c:pt idx="7">
                  <c:v>7500</c:v>
                </c:pt>
                <c:pt idx="8">
                  <c:v>7500</c:v>
                </c:pt>
                <c:pt idx="9">
                  <c:v>7500</c:v>
                </c:pt>
                <c:pt idx="10">
                  <c:v>7500</c:v>
                </c:pt>
                <c:pt idx="11">
                  <c:v>7500</c:v>
                </c:pt>
                <c:pt idx="12">
                  <c:v>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B-48FA-9353-29A098936572}"/>
            </c:ext>
          </c:extLst>
        </c:ser>
        <c:ser>
          <c:idx val="4"/>
          <c:order val="3"/>
          <c:tx>
            <c:strRef>
              <c:f>'PZT_H_T1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'PZT_H_T1 Frequency '!$B$26:$N$26</c:f>
              <c:numCache>
                <c:formatCode>General</c:formatCode>
                <c:ptCount val="13"/>
                <c:pt idx="0">
                  <c:v>5700</c:v>
                </c:pt>
                <c:pt idx="1">
                  <c:v>5700</c:v>
                </c:pt>
                <c:pt idx="2">
                  <c:v>5700</c:v>
                </c:pt>
                <c:pt idx="3">
                  <c:v>5700</c:v>
                </c:pt>
                <c:pt idx="4">
                  <c:v>5700</c:v>
                </c:pt>
                <c:pt idx="5">
                  <c:v>5700</c:v>
                </c:pt>
                <c:pt idx="6">
                  <c:v>5700</c:v>
                </c:pt>
                <c:pt idx="7">
                  <c:v>5700</c:v>
                </c:pt>
                <c:pt idx="8">
                  <c:v>5700</c:v>
                </c:pt>
                <c:pt idx="9">
                  <c:v>5700</c:v>
                </c:pt>
                <c:pt idx="10">
                  <c:v>5700</c:v>
                </c:pt>
                <c:pt idx="11">
                  <c:v>5700</c:v>
                </c:pt>
                <c:pt idx="12">
                  <c:v>5700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FB-48FA-9353-29A098936572}"/>
            </c:ext>
          </c:extLst>
        </c:ser>
        <c:ser>
          <c:idx val="2"/>
          <c:order val="4"/>
          <c:tx>
            <c:strRef>
              <c:f>'PZT_H_T1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'PZT_H_T1 Frequency '!$B$24:$N$24</c:f>
              <c:numCache>
                <c:formatCode>General</c:formatCode>
                <c:ptCount val="13"/>
                <c:pt idx="0">
                  <c:v>6600</c:v>
                </c:pt>
                <c:pt idx="1">
                  <c:v>6600</c:v>
                </c:pt>
                <c:pt idx="2">
                  <c:v>6600</c:v>
                </c:pt>
                <c:pt idx="3">
                  <c:v>6600</c:v>
                </c:pt>
                <c:pt idx="4">
                  <c:v>6600</c:v>
                </c:pt>
                <c:pt idx="5">
                  <c:v>6600</c:v>
                </c:pt>
                <c:pt idx="6">
                  <c:v>6600</c:v>
                </c:pt>
                <c:pt idx="7">
                  <c:v>6600</c:v>
                </c:pt>
                <c:pt idx="8">
                  <c:v>6600</c:v>
                </c:pt>
                <c:pt idx="9">
                  <c:v>6600</c:v>
                </c:pt>
                <c:pt idx="10">
                  <c:v>6600</c:v>
                </c:pt>
                <c:pt idx="11">
                  <c:v>6600</c:v>
                </c:pt>
                <c:pt idx="12">
                  <c:v>6600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B-48FA-9353-29A09893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3631"/>
        <c:axId val="1"/>
      </c:lineChart>
      <c:catAx>
        <c:axId val="525413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54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3631"/>
        <c:crosses val="autoZero"/>
        <c:crossBetween val="between"/>
        <c:majorUnit val="4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'PZT_H_T1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'PZT_H_T1 Frequency '!$B$10:$N$10</c:f>
              <c:numCache>
                <c:formatCode>0.000</c:formatCode>
                <c:ptCount val="13"/>
                <c:pt idx="0">
                  <c:v>109.45684080951725</c:v>
                </c:pt>
                <c:pt idx="1">
                  <c:v>140.21697472132252</c:v>
                </c:pt>
                <c:pt idx="2">
                  <c:v>97.06080568385984</c:v>
                </c:pt>
                <c:pt idx="3">
                  <c:v>42.932505167995963</c:v>
                </c:pt>
                <c:pt idx="4">
                  <c:v>157.41918561598519</c:v>
                </c:pt>
                <c:pt idx="5">
                  <c:v>101.19288512538814</c:v>
                </c:pt>
                <c:pt idx="6">
                  <c:v>83.445790786593903</c:v>
                </c:pt>
                <c:pt idx="7">
                  <c:v>97.586884364652192</c:v>
                </c:pt>
                <c:pt idx="8">
                  <c:v>157.41918561598519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7-4365-99A5-AB24A32F9D96}"/>
            </c:ext>
          </c:extLst>
        </c:ser>
        <c:ser>
          <c:idx val="1"/>
          <c:order val="1"/>
          <c:tx>
            <c:strRef>
              <c:f>'PZT_H_T1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'PZT_H_T1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7-4365-99A5-AB24A32F9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5295"/>
        <c:axId val="1"/>
      </c:lineChart>
      <c:catAx>
        <c:axId val="525415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5295"/>
        <c:crosses val="autoZero"/>
        <c:crossBetween val="between"/>
        <c:majorUnit val="8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'PZT_H_T1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'PZT_H_T1 Frequency '!$B$13:$N$13</c:f>
              <c:numCache>
                <c:formatCode>0.00</c:formatCode>
                <c:ptCount val="13"/>
                <c:pt idx="0">
                  <c:v>2.3339488402670376</c:v>
                </c:pt>
                <c:pt idx="1">
                  <c:v>1.8980108069102624</c:v>
                </c:pt>
                <c:pt idx="2">
                  <c:v>2.6979651036444299</c:v>
                </c:pt>
                <c:pt idx="3">
                  <c:v>6.2485677371244144</c:v>
                </c:pt>
                <c:pt idx="4">
                  <c:v>1.6906029102612039</c:v>
                </c:pt>
                <c:pt idx="5">
                  <c:v>2.7142883249778591</c:v>
                </c:pt>
                <c:pt idx="6">
                  <c:v>3.3426890763931234</c:v>
                </c:pt>
                <c:pt idx="7">
                  <c:v>2.9894727681151849</c:v>
                </c:pt>
                <c:pt idx="8">
                  <c:v>1.8498380541134631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9-4F17-9EC3-A272D72D99DB}"/>
            </c:ext>
          </c:extLst>
        </c:ser>
        <c:ser>
          <c:idx val="1"/>
          <c:order val="1"/>
          <c:tx>
            <c:strRef>
              <c:f>'PZT_H_T1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'PZT_H_T1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9-4F17-9EC3-A272D72D9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5391"/>
        <c:axId val="1"/>
      </c:lineChart>
      <c:catAx>
        <c:axId val="525355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5391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'PZT_H_T1 Gain '!$B$9:$N$9</c:f>
              <c:numCache>
                <c:formatCode>0.000</c:formatCode>
                <c:ptCount val="13"/>
                <c:pt idx="0">
                  <c:v>0.1988</c:v>
                </c:pt>
                <c:pt idx="1">
                  <c:v>0.22560000000000002</c:v>
                </c:pt>
                <c:pt idx="2">
                  <c:v>0.25040000000000001</c:v>
                </c:pt>
                <c:pt idx="3">
                  <c:v>0.33300000000000002</c:v>
                </c:pt>
                <c:pt idx="4">
                  <c:v>0.27460000000000001</c:v>
                </c:pt>
                <c:pt idx="5">
                  <c:v>0.1898</c:v>
                </c:pt>
                <c:pt idx="6">
                  <c:v>0.27959999999999996</c:v>
                </c:pt>
                <c:pt idx="7">
                  <c:v>0.1976</c:v>
                </c:pt>
                <c:pt idx="8">
                  <c:v>0.1656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8-421C-9B35-9EFF610294D7}"/>
            </c:ext>
          </c:extLst>
        </c:ser>
        <c:ser>
          <c:idx val="1"/>
          <c:order val="1"/>
          <c:tx>
            <c:strRef>
              <c:f>'PZT_H_T1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'PZT_H_T1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A8-421C-9B35-9EFF610294D7}"/>
            </c:ext>
          </c:extLst>
        </c:ser>
        <c:ser>
          <c:idx val="3"/>
          <c:order val="2"/>
          <c:tx>
            <c:strRef>
              <c:f>'PZT_H_T1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'PZT_H_T1 Gain '!$B$25:$N$25</c:f>
              <c:numCache>
                <c:formatCode>General</c:formatCode>
                <c:ptCount val="1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A8-421C-9B35-9EFF610294D7}"/>
            </c:ext>
          </c:extLst>
        </c:ser>
        <c:ser>
          <c:idx val="4"/>
          <c:order val="3"/>
          <c:tx>
            <c:strRef>
              <c:f>'PZT_H_T1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'PZT_H_T1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A8-421C-9B35-9EFF610294D7}"/>
            </c:ext>
          </c:extLst>
        </c:ser>
        <c:ser>
          <c:idx val="2"/>
          <c:order val="4"/>
          <c:tx>
            <c:strRef>
              <c:f>'PZT_H_T1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'PZT_H_T1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A8-421C-9B35-9EFF61029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1631"/>
        <c:axId val="1"/>
      </c:lineChart>
      <c:catAx>
        <c:axId val="525361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1631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'PZT_H_T1 Gain '!$B$10:$N$10</c:f>
              <c:numCache>
                <c:formatCode>0.000</c:formatCode>
                <c:ptCount val="13"/>
                <c:pt idx="0">
                  <c:v>4.1251666632998001E-2</c:v>
                </c:pt>
                <c:pt idx="1">
                  <c:v>9.729491250831146E-2</c:v>
                </c:pt>
                <c:pt idx="2">
                  <c:v>9.8067833666294457E-2</c:v>
                </c:pt>
                <c:pt idx="3">
                  <c:v>0.11531912243856172</c:v>
                </c:pt>
                <c:pt idx="4">
                  <c:v>5.6016069123064997E-2</c:v>
                </c:pt>
                <c:pt idx="5">
                  <c:v>4.5702297535244393E-2</c:v>
                </c:pt>
                <c:pt idx="6">
                  <c:v>5.4449977043154185E-2</c:v>
                </c:pt>
                <c:pt idx="7">
                  <c:v>9.5839970784636616E-2</c:v>
                </c:pt>
                <c:pt idx="8">
                  <c:v>0.11559974048413781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6-44B7-B0D7-4929FACF6C15}"/>
            </c:ext>
          </c:extLst>
        </c:ser>
        <c:ser>
          <c:idx val="1"/>
          <c:order val="1"/>
          <c:tx>
            <c:strRef>
              <c:f>'PZT_H_T1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'PZT_H_T1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6-44B7-B0D7-4929FACF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82847"/>
        <c:axId val="1"/>
      </c:lineChart>
      <c:catAx>
        <c:axId val="5253828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3000000000000000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82847"/>
        <c:crosses val="autoZero"/>
        <c:crossBetween val="between"/>
        <c:majorUnit val="6.0000000000000012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'PZT_H_T1 Gain '!$B$13:$N$13</c:f>
              <c:numCache>
                <c:formatCode>0.00</c:formatCode>
                <c:ptCount val="13"/>
                <c:pt idx="0">
                  <c:v>38.796008273755639</c:v>
                </c:pt>
                <c:pt idx="1">
                  <c:v>16.357141659701014</c:v>
                </c:pt>
                <c:pt idx="2">
                  <c:v>16.143927532725133</c:v>
                </c:pt>
                <c:pt idx="3">
                  <c:v>13.49010150068975</c:v>
                </c:pt>
                <c:pt idx="4">
                  <c:v>28.119312154389668</c:v>
                </c:pt>
                <c:pt idx="5">
                  <c:v>35.083575366501009</c:v>
                </c:pt>
                <c:pt idx="6">
                  <c:v>28.897471626473227</c:v>
                </c:pt>
                <c:pt idx="7">
                  <c:v>16.702843155046249</c:v>
                </c:pt>
                <c:pt idx="8">
                  <c:v>13.940054362732644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D-4EB4-8A71-7B1D2FA7CA81}"/>
            </c:ext>
          </c:extLst>
        </c:ser>
        <c:ser>
          <c:idx val="1"/>
          <c:order val="1"/>
          <c:tx>
            <c:strRef>
              <c:f>'PZT_H_T1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'PZT_H_T1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AD-4EB4-8A71-7B1D2FA7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0367"/>
        <c:axId val="1"/>
      </c:lineChart>
      <c:catAx>
        <c:axId val="5253703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0367"/>
        <c:crosses val="autoZero"/>
        <c:crossBetween val="between"/>
        <c:majorUnit val="3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'PZT_H_G1T Frequency '!$B$9:$N$9</c:f>
              <c:numCache>
                <c:formatCode>0.000</c:formatCode>
                <c:ptCount val="13"/>
                <c:pt idx="0">
                  <c:v>10658.4</c:v>
                </c:pt>
                <c:pt idx="1">
                  <c:v>10472.799999999999</c:v>
                </c:pt>
                <c:pt idx="2">
                  <c:v>10760.8</c:v>
                </c:pt>
                <c:pt idx="3">
                  <c:v>10914.4</c:v>
                </c:pt>
                <c:pt idx="4">
                  <c:v>10652</c:v>
                </c:pt>
                <c:pt idx="5">
                  <c:v>10530.4</c:v>
                </c:pt>
                <c:pt idx="6">
                  <c:v>10901.6</c:v>
                </c:pt>
                <c:pt idx="7">
                  <c:v>10805.6</c:v>
                </c:pt>
                <c:pt idx="8">
                  <c:v>10549.6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2-4EB8-9297-339437322A95}"/>
            </c:ext>
          </c:extLst>
        </c:ser>
        <c:ser>
          <c:idx val="1"/>
          <c:order val="1"/>
          <c:tx>
            <c:strRef>
              <c:f>'PZT_H_G1T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'PZT_H_G1T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32-4EB8-9297-339437322A95}"/>
            </c:ext>
          </c:extLst>
        </c:ser>
        <c:ser>
          <c:idx val="3"/>
          <c:order val="2"/>
          <c:tx>
            <c:strRef>
              <c:f>'PZT_H_G1T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'PZT_H_G1T Frequency '!$B$25:$N$25</c:f>
              <c:numCache>
                <c:formatCode>General</c:formatCode>
                <c:ptCount val="13"/>
                <c:pt idx="0">
                  <c:v>12300</c:v>
                </c:pt>
                <c:pt idx="1">
                  <c:v>12300</c:v>
                </c:pt>
                <c:pt idx="2">
                  <c:v>12300</c:v>
                </c:pt>
                <c:pt idx="3">
                  <c:v>12300</c:v>
                </c:pt>
                <c:pt idx="4">
                  <c:v>12300</c:v>
                </c:pt>
                <c:pt idx="5">
                  <c:v>12300</c:v>
                </c:pt>
                <c:pt idx="6">
                  <c:v>12300</c:v>
                </c:pt>
                <c:pt idx="7">
                  <c:v>12300</c:v>
                </c:pt>
                <c:pt idx="8">
                  <c:v>12300</c:v>
                </c:pt>
                <c:pt idx="9">
                  <c:v>12300</c:v>
                </c:pt>
                <c:pt idx="10">
                  <c:v>12300</c:v>
                </c:pt>
                <c:pt idx="11">
                  <c:v>12300</c:v>
                </c:pt>
                <c:pt idx="12">
                  <c:v>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32-4EB8-9297-339437322A95}"/>
            </c:ext>
          </c:extLst>
        </c:ser>
        <c:ser>
          <c:idx val="4"/>
          <c:order val="3"/>
          <c:tx>
            <c:strRef>
              <c:f>'PZT_H_G1T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'PZT_H_G1T Frequency '!$B$26:$N$26</c:f>
              <c:numCache>
                <c:formatCode>General</c:formatCode>
                <c:ptCount val="13"/>
                <c:pt idx="0">
                  <c:v>9300</c:v>
                </c:pt>
                <c:pt idx="1">
                  <c:v>9300</c:v>
                </c:pt>
                <c:pt idx="2">
                  <c:v>9300</c:v>
                </c:pt>
                <c:pt idx="3">
                  <c:v>9300</c:v>
                </c:pt>
                <c:pt idx="4">
                  <c:v>9300</c:v>
                </c:pt>
                <c:pt idx="5">
                  <c:v>9300</c:v>
                </c:pt>
                <c:pt idx="6">
                  <c:v>9300</c:v>
                </c:pt>
                <c:pt idx="7">
                  <c:v>9300</c:v>
                </c:pt>
                <c:pt idx="8">
                  <c:v>9300</c:v>
                </c:pt>
                <c:pt idx="9">
                  <c:v>9300</c:v>
                </c:pt>
                <c:pt idx="10">
                  <c:v>9300</c:v>
                </c:pt>
                <c:pt idx="11">
                  <c:v>9300</c:v>
                </c:pt>
                <c:pt idx="12">
                  <c:v>9300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32-4EB8-9297-339437322A95}"/>
            </c:ext>
          </c:extLst>
        </c:ser>
        <c:ser>
          <c:idx val="2"/>
          <c:order val="4"/>
          <c:tx>
            <c:strRef>
              <c:f>'PZT_H_G1T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'PZT_H_G1T Frequency '!$B$24:$N$24</c:f>
              <c:numCache>
                <c:formatCode>General</c:formatCode>
                <c:ptCount val="13"/>
                <c:pt idx="0">
                  <c:v>10800</c:v>
                </c:pt>
                <c:pt idx="1">
                  <c:v>10800</c:v>
                </c:pt>
                <c:pt idx="2">
                  <c:v>10800</c:v>
                </c:pt>
                <c:pt idx="3">
                  <c:v>10800</c:v>
                </c:pt>
                <c:pt idx="4">
                  <c:v>10800</c:v>
                </c:pt>
                <c:pt idx="5">
                  <c:v>10800</c:v>
                </c:pt>
                <c:pt idx="6">
                  <c:v>10800</c:v>
                </c:pt>
                <c:pt idx="7">
                  <c:v>10800</c:v>
                </c:pt>
                <c:pt idx="8">
                  <c:v>10800</c:v>
                </c:pt>
                <c:pt idx="9">
                  <c:v>10800</c:v>
                </c:pt>
                <c:pt idx="10">
                  <c:v>10800</c:v>
                </c:pt>
                <c:pt idx="11">
                  <c:v>10800</c:v>
                </c:pt>
                <c:pt idx="12">
                  <c:v>10800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32-4EB8-9297-339437322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2415"/>
        <c:axId val="1"/>
      </c:lineChart>
      <c:catAx>
        <c:axId val="525392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2500"/>
          <c:min val="89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2415"/>
        <c:crosses val="autoZero"/>
        <c:crossBetween val="between"/>
        <c:majorUnit val="6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'PZT_H_G1T Frequency '!$B$10:$N$10</c:f>
              <c:numCache>
                <c:formatCode>0.000</c:formatCode>
                <c:ptCount val="13"/>
                <c:pt idx="0">
                  <c:v>293.63378552203426</c:v>
                </c:pt>
                <c:pt idx="1">
                  <c:v>387.05451812373929</c:v>
                </c:pt>
                <c:pt idx="2">
                  <c:v>62.379483806777372</c:v>
                </c:pt>
                <c:pt idx="3">
                  <c:v>88.796396323274294</c:v>
                </c:pt>
                <c:pt idx="4">
                  <c:v>355.61777233428592</c:v>
                </c:pt>
                <c:pt idx="5">
                  <c:v>304.75695234071361</c:v>
                </c:pt>
                <c:pt idx="6">
                  <c:v>52.58136552049595</c:v>
                </c:pt>
                <c:pt idx="7">
                  <c:v>189.85468126964895</c:v>
                </c:pt>
                <c:pt idx="8">
                  <c:v>367.93042820620315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6-47DA-9739-79ABD90AF9F1}"/>
            </c:ext>
          </c:extLst>
        </c:ser>
        <c:ser>
          <c:idx val="1"/>
          <c:order val="1"/>
          <c:tx>
            <c:strRef>
              <c:f>'PZT_H_G1T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'PZT_H_G1T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6-47DA-9739-79ABD90AF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6975"/>
        <c:axId val="1"/>
      </c:lineChart>
      <c:catAx>
        <c:axId val="5254069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6975"/>
        <c:crosses val="autoZero"/>
        <c:crossBetween val="between"/>
        <c:majorUnit val="1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'PZT_H_G1T Frequency '!$B$13:$N$13</c:f>
              <c:numCache>
                <c:formatCode>0.00</c:formatCode>
                <c:ptCount val="13"/>
                <c:pt idx="0">
                  <c:v>1.5420568828447085</c:v>
                </c:pt>
                <c:pt idx="1">
                  <c:v>1.0100213665723281</c:v>
                </c:pt>
                <c:pt idx="2">
                  <c:v>7.8059852954478774</c:v>
                </c:pt>
                <c:pt idx="3">
                  <c:v>5.2014122846290283</c:v>
                </c:pt>
                <c:pt idx="4">
                  <c:v>1.2672782457088039</c:v>
                </c:pt>
                <c:pt idx="5">
                  <c:v>1.3457718689705573</c:v>
                </c:pt>
                <c:pt idx="6">
                  <c:v>8.8649910233243521</c:v>
                </c:pt>
                <c:pt idx="7">
                  <c:v>2.62376113141945</c:v>
                </c:pt>
                <c:pt idx="8">
                  <c:v>1.1320980854018718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16-48D2-A9C2-036BC6085F03}"/>
            </c:ext>
          </c:extLst>
        </c:ser>
        <c:ser>
          <c:idx val="1"/>
          <c:order val="1"/>
          <c:tx>
            <c:strRef>
              <c:f>'PZT_H_G1T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'PZT_H_G1T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16-48D2-A9C2-036BC6085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9167"/>
        <c:axId val="1"/>
      </c:lineChart>
      <c:catAx>
        <c:axId val="525339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9167"/>
        <c:crosses val="autoZero"/>
        <c:crossBetween val="between"/>
        <c:majorUnit val="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'PZT_H_G1T Gain '!$B$9:$N$9</c:f>
              <c:numCache>
                <c:formatCode>0.000</c:formatCode>
                <c:ptCount val="13"/>
                <c:pt idx="0">
                  <c:v>0.26639999999999997</c:v>
                </c:pt>
                <c:pt idx="1">
                  <c:v>0.25739999999999996</c:v>
                </c:pt>
                <c:pt idx="2">
                  <c:v>0.21560000000000001</c:v>
                </c:pt>
                <c:pt idx="3">
                  <c:v>0.35039999999999999</c:v>
                </c:pt>
                <c:pt idx="4">
                  <c:v>0.20060000000000003</c:v>
                </c:pt>
                <c:pt idx="5">
                  <c:v>0.19400000000000001</c:v>
                </c:pt>
                <c:pt idx="6">
                  <c:v>0.21179999999999999</c:v>
                </c:pt>
                <c:pt idx="7">
                  <c:v>0.23139999999999999</c:v>
                </c:pt>
                <c:pt idx="8">
                  <c:v>0.31819999999999998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2-4489-9168-33D5BA70C5DD}"/>
            </c:ext>
          </c:extLst>
        </c:ser>
        <c:ser>
          <c:idx val="1"/>
          <c:order val="1"/>
          <c:tx>
            <c:strRef>
              <c:f>'PZT_H_G1T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'PZT_H_G1T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2-4489-9168-33D5BA70C5DD}"/>
            </c:ext>
          </c:extLst>
        </c:ser>
        <c:ser>
          <c:idx val="3"/>
          <c:order val="2"/>
          <c:tx>
            <c:strRef>
              <c:f>'PZT_H_G1T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'PZT_H_G1T Gain '!$B$25:$N$25</c:f>
              <c:numCache>
                <c:formatCode>General</c:formatCode>
                <c:ptCount val="1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B2-4489-9168-33D5BA70C5DD}"/>
            </c:ext>
          </c:extLst>
        </c:ser>
        <c:ser>
          <c:idx val="4"/>
          <c:order val="3"/>
          <c:tx>
            <c:strRef>
              <c:f>'PZT_H_G1T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'PZT_H_G1T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B2-4489-9168-33D5BA70C5DD}"/>
            </c:ext>
          </c:extLst>
        </c:ser>
        <c:ser>
          <c:idx val="2"/>
          <c:order val="4"/>
          <c:tx>
            <c:strRef>
              <c:f>'PZT_H_G1T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'PZT_H_G1T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B2-4489-9168-33D5BA70C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4127"/>
        <c:axId val="1"/>
      </c:lineChart>
      <c:catAx>
        <c:axId val="5253641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4127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'PZT_H_G1T Gain '!$B$10:$N$10</c:f>
              <c:numCache>
                <c:formatCode>0.000</c:formatCode>
                <c:ptCount val="13"/>
                <c:pt idx="0">
                  <c:v>0.10214352647133357</c:v>
                </c:pt>
                <c:pt idx="1">
                  <c:v>0.11770641443863639</c:v>
                </c:pt>
                <c:pt idx="2">
                  <c:v>9.7907098823323283E-2</c:v>
                </c:pt>
                <c:pt idx="3">
                  <c:v>5.1461636196296949E-2</c:v>
                </c:pt>
                <c:pt idx="4">
                  <c:v>4.3477580429458096E-2</c:v>
                </c:pt>
                <c:pt idx="5">
                  <c:v>0.21060033238340345</c:v>
                </c:pt>
                <c:pt idx="6">
                  <c:v>4.3309352338727035E-2</c:v>
                </c:pt>
                <c:pt idx="7">
                  <c:v>8.1032709445013604E-2</c:v>
                </c:pt>
                <c:pt idx="8">
                  <c:v>0.18511401891807122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9-4036-AF24-0020E8BDA008}"/>
            </c:ext>
          </c:extLst>
        </c:ser>
        <c:ser>
          <c:idx val="1"/>
          <c:order val="1"/>
          <c:tx>
            <c:strRef>
              <c:f>'PZT_H_G1T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'PZT_H_G1T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9-4036-AF24-0020E8BDA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0831"/>
        <c:axId val="1"/>
      </c:lineChart>
      <c:catAx>
        <c:axId val="52534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0831"/>
        <c:crosses val="autoZero"/>
        <c:crossBetween val="between"/>
        <c:majorUnit val="0.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'PZT_H_G1T Gain '!$B$13:$N$13</c:f>
              <c:numCache>
                <c:formatCode>0.00</c:formatCode>
                <c:ptCount val="13"/>
                <c:pt idx="0">
                  <c:v>21.974308219750554</c:v>
                </c:pt>
                <c:pt idx="1">
                  <c:v>19.094399774661685</c:v>
                </c:pt>
                <c:pt idx="2">
                  <c:v>23.098086797031549</c:v>
                </c:pt>
                <c:pt idx="3">
                  <c:v>43.071567427015268</c:v>
                </c:pt>
                <c:pt idx="4">
                  <c:v>52.129549167161784</c:v>
                </c:pt>
                <c:pt idx="5">
                  <c:v>10.772379326241991</c:v>
                </c:pt>
                <c:pt idx="6">
                  <c:v>52.245836318129534</c:v>
                </c:pt>
                <c:pt idx="7">
                  <c:v>27.843077387545467</c:v>
                </c:pt>
                <c:pt idx="8">
                  <c:v>12.031863819305995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F-461A-B263-6D9523448FC0}"/>
            </c:ext>
          </c:extLst>
        </c:ser>
        <c:ser>
          <c:idx val="1"/>
          <c:order val="1"/>
          <c:tx>
            <c:strRef>
              <c:f>'PZT_H_G1T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'PZT_H_G1T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AF-461A-B263-6D9523448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0415"/>
        <c:axId val="1"/>
      </c:lineChart>
      <c:catAx>
        <c:axId val="525340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0415"/>
        <c:crosses val="autoZero"/>
        <c:crossBetween val="between"/>
        <c:majorUnit val="1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'PZT_H_G2TA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'PZT_H_G2TA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'PZT_H_G2TA Frequency '!$B$9:$N$9</c:f>
              <c:numCache>
                <c:formatCode>0.000</c:formatCode>
                <c:ptCount val="13"/>
                <c:pt idx="0">
                  <c:v>13103.2</c:v>
                </c:pt>
                <c:pt idx="1">
                  <c:v>13103.2</c:v>
                </c:pt>
                <c:pt idx="2">
                  <c:v>13007.2</c:v>
                </c:pt>
                <c:pt idx="3">
                  <c:v>13135.2</c:v>
                </c:pt>
                <c:pt idx="4">
                  <c:v>13192.8</c:v>
                </c:pt>
                <c:pt idx="5">
                  <c:v>13359.2</c:v>
                </c:pt>
                <c:pt idx="6">
                  <c:v>13250.4</c:v>
                </c:pt>
                <c:pt idx="7">
                  <c:v>13237.6</c:v>
                </c:pt>
                <c:pt idx="8">
                  <c:v>13263.2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A-48E7-8FBA-F6DD572D87FE}"/>
            </c:ext>
          </c:extLst>
        </c:ser>
        <c:ser>
          <c:idx val="1"/>
          <c:order val="1"/>
          <c:tx>
            <c:strRef>
              <c:f>'PZT_H_G2TA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'PZT_H_G2TA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6A-48E7-8FBA-F6DD572D87FE}"/>
            </c:ext>
          </c:extLst>
        </c:ser>
        <c:ser>
          <c:idx val="3"/>
          <c:order val="2"/>
          <c:tx>
            <c:strRef>
              <c:f>'PZT_H_G2TA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'PZT_H_G2TA Frequency '!$B$25:$N$25</c:f>
              <c:numCache>
                <c:formatCode>General</c:formatCode>
                <c:ptCount val="13"/>
                <c:pt idx="0">
                  <c:v>15500</c:v>
                </c:pt>
                <c:pt idx="1">
                  <c:v>15500</c:v>
                </c:pt>
                <c:pt idx="2">
                  <c:v>15500</c:v>
                </c:pt>
                <c:pt idx="3">
                  <c:v>15500</c:v>
                </c:pt>
                <c:pt idx="4">
                  <c:v>15500</c:v>
                </c:pt>
                <c:pt idx="5">
                  <c:v>15500</c:v>
                </c:pt>
                <c:pt idx="6">
                  <c:v>15500</c:v>
                </c:pt>
                <c:pt idx="7">
                  <c:v>15500</c:v>
                </c:pt>
                <c:pt idx="8">
                  <c:v>15500</c:v>
                </c:pt>
                <c:pt idx="9">
                  <c:v>15500</c:v>
                </c:pt>
                <c:pt idx="10">
                  <c:v>15500</c:v>
                </c:pt>
                <c:pt idx="11">
                  <c:v>15500</c:v>
                </c:pt>
                <c:pt idx="12">
                  <c:v>15500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6A-48E7-8FBA-F6DD572D87FE}"/>
            </c:ext>
          </c:extLst>
        </c:ser>
        <c:ser>
          <c:idx val="4"/>
          <c:order val="3"/>
          <c:tx>
            <c:strRef>
              <c:f>'PZT_H_G2TA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'PZT_H_G2TA Frequency '!$B$26:$N$26</c:f>
              <c:numCache>
                <c:formatCode>General</c:formatCode>
                <c:ptCount val="13"/>
                <c:pt idx="0">
                  <c:v>10500</c:v>
                </c:pt>
                <c:pt idx="1">
                  <c:v>10500</c:v>
                </c:pt>
                <c:pt idx="2">
                  <c:v>10500</c:v>
                </c:pt>
                <c:pt idx="3">
                  <c:v>10500</c:v>
                </c:pt>
                <c:pt idx="4">
                  <c:v>10500</c:v>
                </c:pt>
                <c:pt idx="5">
                  <c:v>10500</c:v>
                </c:pt>
                <c:pt idx="6">
                  <c:v>10500</c:v>
                </c:pt>
                <c:pt idx="7">
                  <c:v>10500</c:v>
                </c:pt>
                <c:pt idx="8">
                  <c:v>10500</c:v>
                </c:pt>
                <c:pt idx="9">
                  <c:v>10500</c:v>
                </c:pt>
                <c:pt idx="10">
                  <c:v>10500</c:v>
                </c:pt>
                <c:pt idx="11">
                  <c:v>10500</c:v>
                </c:pt>
                <c:pt idx="12">
                  <c:v>10500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6A-48E7-8FBA-F6DD572D87FE}"/>
            </c:ext>
          </c:extLst>
        </c:ser>
        <c:ser>
          <c:idx val="2"/>
          <c:order val="4"/>
          <c:tx>
            <c:strRef>
              <c:f>'PZT_H_G2TA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'PZT_H_G2TA Frequency '!$B$24:$N$24</c:f>
              <c:numCache>
                <c:formatCode>General</c:formatCode>
                <c:ptCount val="13"/>
                <c:pt idx="0">
                  <c:v>13000</c:v>
                </c:pt>
                <c:pt idx="1">
                  <c:v>13000</c:v>
                </c:pt>
                <c:pt idx="2">
                  <c:v>13000</c:v>
                </c:pt>
                <c:pt idx="3">
                  <c:v>13000</c:v>
                </c:pt>
                <c:pt idx="4">
                  <c:v>13000</c:v>
                </c:pt>
                <c:pt idx="5">
                  <c:v>13000</c:v>
                </c:pt>
                <c:pt idx="6">
                  <c:v>13000</c:v>
                </c:pt>
                <c:pt idx="7">
                  <c:v>13000</c:v>
                </c:pt>
                <c:pt idx="8">
                  <c:v>13000</c:v>
                </c:pt>
                <c:pt idx="9">
                  <c:v>13000</c:v>
                </c:pt>
                <c:pt idx="10">
                  <c:v>13000</c:v>
                </c:pt>
                <c:pt idx="11">
                  <c:v>13000</c:v>
                </c:pt>
                <c:pt idx="12">
                  <c:v>13000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6A-48E7-8FBA-F6DD572D8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1663"/>
        <c:axId val="1"/>
      </c:lineChart>
      <c:catAx>
        <c:axId val="525341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6000"/>
          <c:min val="10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1663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'PZT_H_G2TA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'PZT_H_G2TA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'PZT_H_G2TA Frequency '!$B$10:$N$10</c:f>
              <c:numCache>
                <c:formatCode>0.000</c:formatCode>
                <c:ptCount val="13"/>
                <c:pt idx="0">
                  <c:v>173.21431811487179</c:v>
                </c:pt>
                <c:pt idx="1">
                  <c:v>209.3494685925904</c:v>
                </c:pt>
                <c:pt idx="2">
                  <c:v>114.48668044798923</c:v>
                </c:pt>
                <c:pt idx="3">
                  <c:v>80.319362547271254</c:v>
                </c:pt>
                <c:pt idx="4">
                  <c:v>105.1627310409919</c:v>
                </c:pt>
                <c:pt idx="5">
                  <c:v>133.09845979574669</c:v>
                </c:pt>
                <c:pt idx="6">
                  <c:v>145.59120852578977</c:v>
                </c:pt>
                <c:pt idx="7">
                  <c:v>124.75896761355473</c:v>
                </c:pt>
                <c:pt idx="8">
                  <c:v>133.09845979574669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B-43FB-A305-A49D25E00097}"/>
            </c:ext>
          </c:extLst>
        </c:ser>
        <c:ser>
          <c:idx val="1"/>
          <c:order val="1"/>
          <c:tx>
            <c:strRef>
              <c:f>'PZT_H_G2TA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'PZT_H_G2TA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'PZT_H_G2TA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1B-43FB-A305-A49D25E00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2079"/>
        <c:axId val="1"/>
      </c:lineChart>
      <c:catAx>
        <c:axId val="525342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207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'PZT_H_G2TA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'PZT_H_G2TA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'PZT_H_G2TA Frequency '!$B$13:$N$13</c:f>
              <c:numCache>
                <c:formatCode>0.00</c:formatCode>
                <c:ptCount val="13"/>
                <c:pt idx="0">
                  <c:v>4.6123977626578112</c:v>
                </c:pt>
                <c:pt idx="1">
                  <c:v>3.8162663545524285</c:v>
                </c:pt>
                <c:pt idx="2">
                  <c:v>7.2579039769680653</c:v>
                </c:pt>
                <c:pt idx="3">
                  <c:v>9.8141549144235185</c:v>
                </c:pt>
                <c:pt idx="4">
                  <c:v>7.3131104437263863</c:v>
                </c:pt>
                <c:pt idx="5">
                  <c:v>5.3614444607029448</c:v>
                </c:pt>
                <c:pt idx="6">
                  <c:v>5.1504941421915369</c:v>
                </c:pt>
                <c:pt idx="7">
                  <c:v>6.0447224577016989</c:v>
                </c:pt>
                <c:pt idx="8">
                  <c:v>5.6018679791201178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4-4415-91EE-1D1336DF96FC}"/>
            </c:ext>
          </c:extLst>
        </c:ser>
        <c:ser>
          <c:idx val="1"/>
          <c:order val="1"/>
          <c:tx>
            <c:strRef>
              <c:f>'PZT_H_G2TA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'PZT_H_G2TA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'PZT_H_G2TA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4-4415-91EE-1D1336DF9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2479"/>
        <c:axId val="1"/>
      </c:lineChart>
      <c:catAx>
        <c:axId val="5253524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247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'PZT_H_G2TA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'PZT_H_G2TA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'PZT_H_G2TA Gain '!$B$9:$N$9</c:f>
              <c:numCache>
                <c:formatCode>0.000</c:formatCode>
                <c:ptCount val="13"/>
                <c:pt idx="0">
                  <c:v>0.39780000000000004</c:v>
                </c:pt>
                <c:pt idx="1">
                  <c:v>0.36599999999999999</c:v>
                </c:pt>
                <c:pt idx="2">
                  <c:v>0.41539999999999999</c:v>
                </c:pt>
                <c:pt idx="3">
                  <c:v>0.36219999999999997</c:v>
                </c:pt>
                <c:pt idx="4">
                  <c:v>0.33799999999999997</c:v>
                </c:pt>
                <c:pt idx="5">
                  <c:v>0.33859999999999996</c:v>
                </c:pt>
                <c:pt idx="6">
                  <c:v>0.30759999999999998</c:v>
                </c:pt>
                <c:pt idx="7">
                  <c:v>0.39239999999999997</c:v>
                </c:pt>
                <c:pt idx="8">
                  <c:v>0.30680000000000002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6-4B25-9EA7-6A2385B4CABD}"/>
            </c:ext>
          </c:extLst>
        </c:ser>
        <c:ser>
          <c:idx val="1"/>
          <c:order val="1"/>
          <c:tx>
            <c:strRef>
              <c:f>'PZT_H_G2TA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'PZT_H_G2TA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46-4B25-9EA7-6A2385B4CABD}"/>
            </c:ext>
          </c:extLst>
        </c:ser>
        <c:ser>
          <c:idx val="3"/>
          <c:order val="2"/>
          <c:tx>
            <c:strRef>
              <c:f>'PZT_H_G2TA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'PZT_H_G2TA Gain '!$B$25:$N$25</c:f>
              <c:numCache>
                <c:formatCode>General</c:formatCode>
                <c:ptCount val="1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46-4B25-9EA7-6A2385B4CABD}"/>
            </c:ext>
          </c:extLst>
        </c:ser>
        <c:ser>
          <c:idx val="4"/>
          <c:order val="3"/>
          <c:tx>
            <c:strRef>
              <c:f>'PZT_H_G2TA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'PZT_H_G2TA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46-4B25-9EA7-6A2385B4CABD}"/>
            </c:ext>
          </c:extLst>
        </c:ser>
        <c:ser>
          <c:idx val="2"/>
          <c:order val="4"/>
          <c:tx>
            <c:strRef>
              <c:f>'PZT_H_G2TA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'PZT_H_G2TA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46-4B25-9EA7-6A2385B4C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4543"/>
        <c:axId val="1"/>
      </c:lineChart>
      <c:catAx>
        <c:axId val="525364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4543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'PZT_H_G2TA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'PZT_H_G2TA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'PZT_H_G2TA Gain '!$B$10:$N$10</c:f>
              <c:numCache>
                <c:formatCode>0.000</c:formatCode>
                <c:ptCount val="13"/>
                <c:pt idx="0">
                  <c:v>6.7131959601966051E-2</c:v>
                </c:pt>
                <c:pt idx="1">
                  <c:v>6.2020158013342749E-2</c:v>
                </c:pt>
                <c:pt idx="2">
                  <c:v>0.10068167658516619</c:v>
                </c:pt>
                <c:pt idx="3">
                  <c:v>2.6032671779899964E-2</c:v>
                </c:pt>
                <c:pt idx="4">
                  <c:v>3.5895682191595141E-2</c:v>
                </c:pt>
                <c:pt idx="5">
                  <c:v>9.4235343688024012E-2</c:v>
                </c:pt>
                <c:pt idx="6">
                  <c:v>3.5246276399074954E-2</c:v>
                </c:pt>
                <c:pt idx="7">
                  <c:v>8.503411080266543E-2</c:v>
                </c:pt>
                <c:pt idx="8">
                  <c:v>7.2819640207845079E-2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2-4BF0-A7EA-CE3CC1DEA333}"/>
            </c:ext>
          </c:extLst>
        </c:ser>
        <c:ser>
          <c:idx val="1"/>
          <c:order val="1"/>
          <c:tx>
            <c:strRef>
              <c:f>'PZT_H_G2TA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'PZT_H_G2TA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'PZT_H_G2TA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C2-4BF0-A7EA-CE3CC1DEA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4991"/>
        <c:axId val="1"/>
      </c:lineChart>
      <c:catAx>
        <c:axId val="525344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4991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'PZT_H_G2TA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'PZT_H_G2TA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'PZT_H_G2TA Gain '!$B$13:$N$13</c:f>
              <c:numCache>
                <c:formatCode>0.00</c:formatCode>
                <c:ptCount val="13"/>
                <c:pt idx="0">
                  <c:v>22.85151030540958</c:v>
                </c:pt>
                <c:pt idx="1">
                  <c:v>24.905880864320821</c:v>
                </c:pt>
                <c:pt idx="2">
                  <c:v>15.178531504759977</c:v>
                </c:pt>
                <c:pt idx="3">
                  <c:v>59.384351571895166</c:v>
                </c:pt>
                <c:pt idx="4">
                  <c:v>43.292114959828346</c:v>
                </c:pt>
                <c:pt idx="5">
                  <c:v>16.488505683642625</c:v>
                </c:pt>
                <c:pt idx="6">
                  <c:v>44.37726458317124</c:v>
                </c:pt>
                <c:pt idx="7">
                  <c:v>18.061771354684691</c:v>
                </c:pt>
                <c:pt idx="8">
                  <c:v>21.483215181162933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AB-4AF2-AB41-8F7D625546EF}"/>
            </c:ext>
          </c:extLst>
        </c:ser>
        <c:ser>
          <c:idx val="1"/>
          <c:order val="1"/>
          <c:tx>
            <c:strRef>
              <c:f>'PZT_H_G2TA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'PZT_H_G2TA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'PZT_H_G2TA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AB-4AF2-AB41-8F7D62554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8735"/>
        <c:axId val="1"/>
      </c:lineChart>
      <c:catAx>
        <c:axId val="525348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8735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'PZT_H_G2TB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'PZT_H_G2TB Frequency'!$B$9:$N$9</c:f>
              <c:numCache>
                <c:formatCode>0.000</c:formatCode>
                <c:ptCount val="13"/>
                <c:pt idx="0">
                  <c:v>16732</c:v>
                </c:pt>
                <c:pt idx="1">
                  <c:v>16834.400000000001</c:v>
                </c:pt>
                <c:pt idx="2">
                  <c:v>16700</c:v>
                </c:pt>
                <c:pt idx="3">
                  <c:v>16636</c:v>
                </c:pt>
                <c:pt idx="4">
                  <c:v>16949.599999999999</c:v>
                </c:pt>
                <c:pt idx="5">
                  <c:v>16815.2</c:v>
                </c:pt>
                <c:pt idx="6">
                  <c:v>16885.599999999999</c:v>
                </c:pt>
                <c:pt idx="7">
                  <c:v>16712.8</c:v>
                </c:pt>
                <c:pt idx="8">
                  <c:v>16636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9-4941-BBF9-F87012A2627E}"/>
            </c:ext>
          </c:extLst>
        </c:ser>
        <c:ser>
          <c:idx val="1"/>
          <c:order val="1"/>
          <c:tx>
            <c:strRef>
              <c:f>'PZT_H_G2TB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'PZT_H_G2TB Frequency'!$B$19:$N$19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19-4941-BBF9-F87012A2627E}"/>
            </c:ext>
          </c:extLst>
        </c:ser>
        <c:ser>
          <c:idx val="3"/>
          <c:order val="2"/>
          <c:tx>
            <c:strRef>
              <c:f>'PZT_H_G2TB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'PZT_H_G2TB Frequency'!$B$25:$N$25</c:f>
              <c:numCache>
                <c:formatCode>General</c:formatCode>
                <c:ptCount val="13"/>
                <c:pt idx="0">
                  <c:v>18600</c:v>
                </c:pt>
                <c:pt idx="1">
                  <c:v>18600</c:v>
                </c:pt>
                <c:pt idx="2">
                  <c:v>18600</c:v>
                </c:pt>
                <c:pt idx="3">
                  <c:v>18600</c:v>
                </c:pt>
                <c:pt idx="4">
                  <c:v>18600</c:v>
                </c:pt>
                <c:pt idx="5">
                  <c:v>18600</c:v>
                </c:pt>
                <c:pt idx="6">
                  <c:v>18600</c:v>
                </c:pt>
                <c:pt idx="7">
                  <c:v>18600</c:v>
                </c:pt>
                <c:pt idx="8">
                  <c:v>18600</c:v>
                </c:pt>
                <c:pt idx="9">
                  <c:v>18600</c:v>
                </c:pt>
                <c:pt idx="10">
                  <c:v>18600</c:v>
                </c:pt>
                <c:pt idx="11">
                  <c:v>18600</c:v>
                </c:pt>
                <c:pt idx="12">
                  <c:v>18600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19-4941-BBF9-F87012A2627E}"/>
            </c:ext>
          </c:extLst>
        </c:ser>
        <c:ser>
          <c:idx val="4"/>
          <c:order val="3"/>
          <c:tx>
            <c:strRef>
              <c:f>'PZT_H_G2TB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'PZT_H_G2TB Frequency'!$B$26:$N$26</c:f>
              <c:numCache>
                <c:formatCode>General</c:formatCode>
                <c:ptCount val="13"/>
                <c:pt idx="0">
                  <c:v>14600</c:v>
                </c:pt>
                <c:pt idx="1">
                  <c:v>14600</c:v>
                </c:pt>
                <c:pt idx="2">
                  <c:v>14600</c:v>
                </c:pt>
                <c:pt idx="3">
                  <c:v>14600</c:v>
                </c:pt>
                <c:pt idx="4">
                  <c:v>14600</c:v>
                </c:pt>
                <c:pt idx="5">
                  <c:v>14600</c:v>
                </c:pt>
                <c:pt idx="6">
                  <c:v>14600</c:v>
                </c:pt>
                <c:pt idx="7">
                  <c:v>14600</c:v>
                </c:pt>
                <c:pt idx="8">
                  <c:v>14600</c:v>
                </c:pt>
                <c:pt idx="9">
                  <c:v>14600</c:v>
                </c:pt>
                <c:pt idx="10">
                  <c:v>14600</c:v>
                </c:pt>
                <c:pt idx="11">
                  <c:v>14600</c:v>
                </c:pt>
                <c:pt idx="12">
                  <c:v>14600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19-4941-BBF9-F87012A2627E}"/>
            </c:ext>
          </c:extLst>
        </c:ser>
        <c:ser>
          <c:idx val="2"/>
          <c:order val="4"/>
          <c:tx>
            <c:strRef>
              <c:f>'PZT_H_G2TB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'PZT_H_G2TB Frequency'!$B$24:$N$24</c:f>
              <c:numCache>
                <c:formatCode>General</c:formatCode>
                <c:ptCount val="13"/>
                <c:pt idx="0">
                  <c:v>16600</c:v>
                </c:pt>
                <c:pt idx="1">
                  <c:v>16600</c:v>
                </c:pt>
                <c:pt idx="2">
                  <c:v>16600</c:v>
                </c:pt>
                <c:pt idx="3">
                  <c:v>16600</c:v>
                </c:pt>
                <c:pt idx="4">
                  <c:v>16600</c:v>
                </c:pt>
                <c:pt idx="5">
                  <c:v>16600</c:v>
                </c:pt>
                <c:pt idx="6">
                  <c:v>16600</c:v>
                </c:pt>
                <c:pt idx="7">
                  <c:v>16600</c:v>
                </c:pt>
                <c:pt idx="8">
                  <c:v>16600</c:v>
                </c:pt>
                <c:pt idx="9">
                  <c:v>16600</c:v>
                </c:pt>
                <c:pt idx="10">
                  <c:v>16600</c:v>
                </c:pt>
                <c:pt idx="11">
                  <c:v>16600</c:v>
                </c:pt>
                <c:pt idx="12">
                  <c:v>16600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19-4941-BBF9-F87012A26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9983"/>
        <c:axId val="1"/>
      </c:lineChart>
      <c:catAx>
        <c:axId val="525349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9000"/>
          <c:min val="142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9983"/>
        <c:crosses val="autoZero"/>
        <c:crossBetween val="between"/>
        <c:majorUnit val="8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'PZT_H_G2TB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'PZT_H_G2TB Frequency'!$B$10:$N$10</c:f>
              <c:numCache>
                <c:formatCode>0.000</c:formatCode>
                <c:ptCount val="13"/>
                <c:pt idx="0">
                  <c:v>67.882250993908556</c:v>
                </c:pt>
                <c:pt idx="1">
                  <c:v>182.9885242303462</c:v>
                </c:pt>
                <c:pt idx="2">
                  <c:v>96</c:v>
                </c:pt>
                <c:pt idx="3">
                  <c:v>45.254833995939045</c:v>
                </c:pt>
                <c:pt idx="4">
                  <c:v>61.553228997348306</c:v>
                </c:pt>
                <c:pt idx="5">
                  <c:v>105.1627310409919</c:v>
                </c:pt>
                <c:pt idx="6">
                  <c:v>118.44323534925918</c:v>
                </c:pt>
                <c:pt idx="7">
                  <c:v>70.108487360661258</c:v>
                </c:pt>
                <c:pt idx="8">
                  <c:v>67.882250993908556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E-4EC3-A496-D5B63EC55631}"/>
            </c:ext>
          </c:extLst>
        </c:ser>
        <c:ser>
          <c:idx val="1"/>
          <c:order val="1"/>
          <c:tx>
            <c:strRef>
              <c:f>'PZT_H_G2TB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'PZT_H_G2TB Frequency'!$B$20:$N$20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E-4EC3-A496-D5B63EC55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6655"/>
        <c:axId val="1"/>
      </c:lineChart>
      <c:catAx>
        <c:axId val="525346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6655"/>
        <c:crosses val="autoZero"/>
        <c:crossBetween val="between"/>
        <c:majorUnit val="36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'PZT_H_G2TB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'PZT_H_G2TB Frequency'!$B$13:$N$13</c:f>
              <c:numCache>
                <c:formatCode>0.00</c:formatCode>
                <c:ptCount val="13"/>
                <c:pt idx="0">
                  <c:v>9.1727463003921592</c:v>
                </c:pt>
                <c:pt idx="1">
                  <c:v>3.2162308309153111</c:v>
                </c:pt>
                <c:pt idx="2">
                  <c:v>6.5972222222222223</c:v>
                </c:pt>
                <c:pt idx="3">
                  <c:v>14.466226231774783</c:v>
                </c:pt>
                <c:pt idx="4">
                  <c:v>8.9375219187450483</c:v>
                </c:pt>
                <c:pt idx="5">
                  <c:v>5.6572640083056713</c:v>
                </c:pt>
                <c:pt idx="6">
                  <c:v>4.8248147307151505</c:v>
                </c:pt>
                <c:pt idx="7">
                  <c:v>8.9727605080186628</c:v>
                </c:pt>
                <c:pt idx="8">
                  <c:v>9.6441508211831906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1-4B3A-8F9C-9B47B366D5D8}"/>
            </c:ext>
          </c:extLst>
        </c:ser>
        <c:ser>
          <c:idx val="1"/>
          <c:order val="1"/>
          <c:tx>
            <c:strRef>
              <c:f>'PZT_H_G2TB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'PZT_H_G2TB Frequency'!$B$23:$N$23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1-4B3A-8F9C-9B47B366D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2895"/>
        <c:axId val="1"/>
      </c:lineChart>
      <c:catAx>
        <c:axId val="525352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2895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'PZT_H_G2TB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'PZT_H_G2TB Gain '!$B$9:$N$9</c:f>
              <c:numCache>
                <c:formatCode>0.000</c:formatCode>
                <c:ptCount val="13"/>
                <c:pt idx="0">
                  <c:v>1.6122000000000001</c:v>
                </c:pt>
                <c:pt idx="1">
                  <c:v>1.3934</c:v>
                </c:pt>
                <c:pt idx="2">
                  <c:v>1.1454</c:v>
                </c:pt>
                <c:pt idx="3">
                  <c:v>1.5016</c:v>
                </c:pt>
                <c:pt idx="4">
                  <c:v>1.6506000000000001</c:v>
                </c:pt>
                <c:pt idx="5">
                  <c:v>1.5842000000000001</c:v>
                </c:pt>
                <c:pt idx="6">
                  <c:v>1.2565999999999999</c:v>
                </c:pt>
                <c:pt idx="7">
                  <c:v>1.4807999999999999</c:v>
                </c:pt>
                <c:pt idx="8">
                  <c:v>0.95299999999999996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9-4E84-90A6-3E9B75868633}"/>
            </c:ext>
          </c:extLst>
        </c:ser>
        <c:ser>
          <c:idx val="1"/>
          <c:order val="1"/>
          <c:tx>
            <c:strRef>
              <c:f>'PZT_H_G2TB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'PZT_H_G2TB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9-4E84-90A6-3E9B75868633}"/>
            </c:ext>
          </c:extLst>
        </c:ser>
        <c:ser>
          <c:idx val="3"/>
          <c:order val="2"/>
          <c:tx>
            <c:strRef>
              <c:f>'PZT_H_G2TB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'PZT_H_G2TB Gain '!$B$25:$N$25</c:f>
              <c:numCache>
                <c:formatCode>General</c:formatCode>
                <c:ptCount val="1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E9-4E84-90A6-3E9B75868633}"/>
            </c:ext>
          </c:extLst>
        </c:ser>
        <c:ser>
          <c:idx val="4"/>
          <c:order val="3"/>
          <c:tx>
            <c:strRef>
              <c:f>'PZT_H_G2TB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'PZT_H_G2TB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E9-4E84-90A6-3E9B75868633}"/>
            </c:ext>
          </c:extLst>
        </c:ser>
        <c:ser>
          <c:idx val="2"/>
          <c:order val="4"/>
          <c:tx>
            <c:strRef>
              <c:f>'PZT_H_G2TB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'PZT_H_G2TB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E9-4E84-90A6-3E9B75868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9567"/>
        <c:axId val="1"/>
      </c:lineChart>
      <c:catAx>
        <c:axId val="525349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9567"/>
        <c:crosses val="autoZero"/>
        <c:crossBetween val="between"/>
        <c:majorUnit val="2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'PZT_H_G2TB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'PZT_H_G2TB Gain '!$B$10:$N$10</c:f>
              <c:numCache>
                <c:formatCode>0.000</c:formatCode>
                <c:ptCount val="13"/>
                <c:pt idx="0">
                  <c:v>0.45071465474288724</c:v>
                </c:pt>
                <c:pt idx="1">
                  <c:v>0.23849591191464894</c:v>
                </c:pt>
                <c:pt idx="2">
                  <c:v>0.12762562438632769</c:v>
                </c:pt>
                <c:pt idx="3">
                  <c:v>0.116862312145533</c:v>
                </c:pt>
                <c:pt idx="4">
                  <c:v>0.16376751814691456</c:v>
                </c:pt>
                <c:pt idx="5">
                  <c:v>0.58534664943091586</c:v>
                </c:pt>
                <c:pt idx="6">
                  <c:v>0.14438420966296969</c:v>
                </c:pt>
                <c:pt idx="7">
                  <c:v>0.30436113418109123</c:v>
                </c:pt>
                <c:pt idx="8">
                  <c:v>0.11201116015826287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3D-4A5F-B419-7349775D1B8D}"/>
            </c:ext>
          </c:extLst>
        </c:ser>
        <c:ser>
          <c:idx val="1"/>
          <c:order val="1"/>
          <c:tx>
            <c:strRef>
              <c:f>'PZT_H_G2TB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'PZT_H_G2TB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3D-4A5F-B419-7349775D1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2463"/>
        <c:axId val="1"/>
      </c:lineChart>
      <c:catAx>
        <c:axId val="525362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2463"/>
        <c:crosses val="autoZero"/>
        <c:crossBetween val="between"/>
        <c:majorUnit val="0.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'PZT_H_G2TB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'PZT_H_G2TB Gain '!$B$13:$N$13</c:f>
              <c:numCache>
                <c:formatCode>0.00</c:formatCode>
                <c:ptCount val="13"/>
                <c:pt idx="0">
                  <c:v>6.2033335368877447</c:v>
                </c:pt>
                <c:pt idx="1">
                  <c:v>12.028997242071615</c:v>
                </c:pt>
                <c:pt idx="2">
                  <c:v>23.126494757815468</c:v>
                </c:pt>
                <c:pt idx="3">
                  <c:v>24.24049249061758</c:v>
                </c:pt>
                <c:pt idx="4">
                  <c:v>16.994416016224939</c:v>
                </c:pt>
                <c:pt idx="5">
                  <c:v>4.7924877837670987</c:v>
                </c:pt>
                <c:pt idx="6">
                  <c:v>20.185494476645264</c:v>
                </c:pt>
                <c:pt idx="7">
                  <c:v>9.3301444055065392</c:v>
                </c:pt>
                <c:pt idx="8">
                  <c:v>26.922912524125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9-49EA-BE22-A15DF3CE3E86}"/>
            </c:ext>
          </c:extLst>
        </c:ser>
        <c:ser>
          <c:idx val="1"/>
          <c:order val="1"/>
          <c:tx>
            <c:strRef>
              <c:f>'PZT_H_G2TB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'PZT_H_G2TB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59-49EA-BE22-A15DF3CE3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7055"/>
        <c:axId val="1"/>
      </c:lineChart>
      <c:catAx>
        <c:axId val="525357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7055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'PZT_H_BT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'PZT_H_BT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'PZT_H_BT Frequency '!$B$9:$N$9</c:f>
              <c:numCache>
                <c:formatCode>0.000</c:formatCode>
                <c:ptCount val="13"/>
                <c:pt idx="0">
                  <c:v>22895.200000000001</c:v>
                </c:pt>
                <c:pt idx="1">
                  <c:v>22869.599999999999</c:v>
                </c:pt>
                <c:pt idx="2">
                  <c:v>23138.400000000001</c:v>
                </c:pt>
                <c:pt idx="3">
                  <c:v>23010.400000000001</c:v>
                </c:pt>
                <c:pt idx="4">
                  <c:v>22837.599999999999</c:v>
                </c:pt>
                <c:pt idx="5">
                  <c:v>22786.400000000001</c:v>
                </c:pt>
                <c:pt idx="6">
                  <c:v>23375.200000000001</c:v>
                </c:pt>
                <c:pt idx="7">
                  <c:v>22786.400000000001</c:v>
                </c:pt>
                <c:pt idx="8">
                  <c:v>22261.599999999999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1-45FF-BD03-0E3F901B00DE}"/>
            </c:ext>
          </c:extLst>
        </c:ser>
        <c:ser>
          <c:idx val="1"/>
          <c:order val="1"/>
          <c:tx>
            <c:strRef>
              <c:f>'PZT_H_BT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'PZT_H_BT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1-45FF-BD03-0E3F901B00DE}"/>
            </c:ext>
          </c:extLst>
        </c:ser>
        <c:ser>
          <c:idx val="3"/>
          <c:order val="2"/>
          <c:tx>
            <c:strRef>
              <c:f>'PZT_H_BT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'PZT_H_BT Frequency '!$B$25:$N$25</c:f>
              <c:numCache>
                <c:formatCode>General</c:formatCode>
                <c:ptCount val="13"/>
                <c:pt idx="0">
                  <c:v>25000</c:v>
                </c:pt>
                <c:pt idx="1">
                  <c:v>25000</c:v>
                </c:pt>
                <c:pt idx="2">
                  <c:v>25000</c:v>
                </c:pt>
                <c:pt idx="3">
                  <c:v>25000</c:v>
                </c:pt>
                <c:pt idx="4">
                  <c:v>25000</c:v>
                </c:pt>
                <c:pt idx="5">
                  <c:v>25000</c:v>
                </c:pt>
                <c:pt idx="6">
                  <c:v>25000</c:v>
                </c:pt>
                <c:pt idx="7">
                  <c:v>25000</c:v>
                </c:pt>
                <c:pt idx="8">
                  <c:v>25000</c:v>
                </c:pt>
                <c:pt idx="9">
                  <c:v>25000</c:v>
                </c:pt>
                <c:pt idx="10">
                  <c:v>25000</c:v>
                </c:pt>
                <c:pt idx="11">
                  <c:v>25000</c:v>
                </c:pt>
                <c:pt idx="12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1-45FF-BD03-0E3F901B00DE}"/>
            </c:ext>
          </c:extLst>
        </c:ser>
        <c:ser>
          <c:idx val="4"/>
          <c:order val="3"/>
          <c:tx>
            <c:strRef>
              <c:f>'PZT_H_BT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'PZT_H_BT Frequency '!$B$26:$N$26</c:f>
              <c:numCache>
                <c:formatCode>General</c:formatCode>
                <c:ptCount val="13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  <c:pt idx="3">
                  <c:v>20000</c:v>
                </c:pt>
                <c:pt idx="4">
                  <c:v>20000</c:v>
                </c:pt>
                <c:pt idx="5">
                  <c:v>20000</c:v>
                </c:pt>
                <c:pt idx="6">
                  <c:v>20000</c:v>
                </c:pt>
                <c:pt idx="7">
                  <c:v>20000</c:v>
                </c:pt>
                <c:pt idx="8">
                  <c:v>20000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51-45FF-BD03-0E3F901B00DE}"/>
            </c:ext>
          </c:extLst>
        </c:ser>
        <c:ser>
          <c:idx val="2"/>
          <c:order val="4"/>
          <c:tx>
            <c:strRef>
              <c:f>'PZT_H_BT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'PZT_H_BT Frequency '!$B$24:$N$24</c:f>
              <c:numCache>
                <c:formatCode>General</c:formatCode>
                <c:ptCount val="13"/>
                <c:pt idx="0">
                  <c:v>22500</c:v>
                </c:pt>
                <c:pt idx="1">
                  <c:v>22500</c:v>
                </c:pt>
                <c:pt idx="2">
                  <c:v>22500</c:v>
                </c:pt>
                <c:pt idx="3">
                  <c:v>22500</c:v>
                </c:pt>
                <c:pt idx="4">
                  <c:v>22500</c:v>
                </c:pt>
                <c:pt idx="5">
                  <c:v>22500</c:v>
                </c:pt>
                <c:pt idx="6">
                  <c:v>22500</c:v>
                </c:pt>
                <c:pt idx="7">
                  <c:v>22500</c:v>
                </c:pt>
                <c:pt idx="8">
                  <c:v>22500</c:v>
                </c:pt>
                <c:pt idx="9">
                  <c:v>22500</c:v>
                </c:pt>
                <c:pt idx="10">
                  <c:v>22500</c:v>
                </c:pt>
                <c:pt idx="11">
                  <c:v>22500</c:v>
                </c:pt>
                <c:pt idx="12">
                  <c:v>22500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51-45FF-BD03-0E3F901B0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3663"/>
        <c:axId val="1"/>
      </c:lineChart>
      <c:catAx>
        <c:axId val="525393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25500"/>
          <c:min val="19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3663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'PZT_H_BT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'PZT_H_BT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'PZT_H_BT Frequency '!$B$10:$N$10</c:f>
              <c:numCache>
                <c:formatCode>0.000</c:formatCode>
                <c:ptCount val="13"/>
                <c:pt idx="0">
                  <c:v>94.927340634824489</c:v>
                </c:pt>
                <c:pt idx="1">
                  <c:v>177.30425826809687</c:v>
                </c:pt>
                <c:pt idx="2">
                  <c:v>215.13902481883662</c:v>
                </c:pt>
                <c:pt idx="3">
                  <c:v>118.44323534925918</c:v>
                </c:pt>
                <c:pt idx="4">
                  <c:v>273.78239534345522</c:v>
                </c:pt>
                <c:pt idx="5">
                  <c:v>242.01818113521969</c:v>
                </c:pt>
                <c:pt idx="6">
                  <c:v>102.69956182963976</c:v>
                </c:pt>
                <c:pt idx="7">
                  <c:v>592.82105225776183</c:v>
                </c:pt>
                <c:pt idx="8">
                  <c:v>662.17580747109741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8-4EB6-89EF-9F49D15C5135}"/>
            </c:ext>
          </c:extLst>
        </c:ser>
        <c:ser>
          <c:idx val="1"/>
          <c:order val="1"/>
          <c:tx>
            <c:strRef>
              <c:f>'PZT_H_BT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'PZT_H_BT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'PZT_H_BT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8-4EB6-89EF-9F49D15C5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4463"/>
        <c:axId val="1"/>
      </c:lineChart>
      <c:catAx>
        <c:axId val="525414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9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4463"/>
        <c:crosses val="autoZero"/>
        <c:crossBetween val="between"/>
        <c:majorUnit val="15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'PZT_H_BT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'PZT_H_BT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'PZT_H_BT Frequency '!$B$13:$N$13</c:f>
              <c:numCache>
                <c:formatCode>0.00</c:formatCode>
                <c:ptCount val="13"/>
                <c:pt idx="0">
                  <c:v>7.3909159922532881</c:v>
                </c:pt>
                <c:pt idx="1">
                  <c:v>4.0051679540576002</c:v>
                </c:pt>
                <c:pt idx="2">
                  <c:v>2.8843364603696098</c:v>
                </c:pt>
                <c:pt idx="3">
                  <c:v>5.5993066893553713</c:v>
                </c:pt>
                <c:pt idx="4">
                  <c:v>2.6327478035823648</c:v>
                </c:pt>
                <c:pt idx="5">
                  <c:v>3.0488067599120066</c:v>
                </c:pt>
                <c:pt idx="6">
                  <c:v>5.2736349634910562</c:v>
                </c:pt>
                <c:pt idx="7">
                  <c:v>1.2446701476887461</c:v>
                </c:pt>
                <c:pt idx="8">
                  <c:v>1.1384690563458419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29-4D87-B8EF-7477DCF17BA4}"/>
            </c:ext>
          </c:extLst>
        </c:ser>
        <c:ser>
          <c:idx val="1"/>
          <c:order val="1"/>
          <c:tx>
            <c:strRef>
              <c:f>'PZT_H_BT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'PZT_H_BT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'PZT_H_BT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29-4D87-B8EF-7477DCF17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7887"/>
        <c:axId val="1"/>
      </c:lineChart>
      <c:catAx>
        <c:axId val="5253578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7887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'PZT_H_BT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'PZT_H_BT Gain '!$B$9:$N$9</c:f>
              <c:numCache>
                <c:formatCode>0.000</c:formatCode>
                <c:ptCount val="13"/>
                <c:pt idx="0">
                  <c:v>2.7435999999999998</c:v>
                </c:pt>
                <c:pt idx="1">
                  <c:v>2.6377999999999999</c:v>
                </c:pt>
                <c:pt idx="2">
                  <c:v>2.6911999999999998</c:v>
                </c:pt>
                <c:pt idx="3">
                  <c:v>2.4426000000000001</c:v>
                </c:pt>
                <c:pt idx="4">
                  <c:v>2.4651999999999998</c:v>
                </c:pt>
                <c:pt idx="5">
                  <c:v>2.3818000000000001</c:v>
                </c:pt>
                <c:pt idx="6">
                  <c:v>2.0562</c:v>
                </c:pt>
                <c:pt idx="7">
                  <c:v>2.5156000000000001</c:v>
                </c:pt>
                <c:pt idx="8">
                  <c:v>1.9097999999999999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2-4AE2-8FD8-DE746ECD1E7E}"/>
            </c:ext>
          </c:extLst>
        </c:ser>
        <c:ser>
          <c:idx val="1"/>
          <c:order val="1"/>
          <c:tx>
            <c:strRef>
              <c:f>'PZT_H_BT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'PZT_H_BT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2-4AE2-8FD8-DE746ECD1E7E}"/>
            </c:ext>
          </c:extLst>
        </c:ser>
        <c:ser>
          <c:idx val="3"/>
          <c:order val="2"/>
          <c:tx>
            <c:strRef>
              <c:f>'PZT_H_BT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'PZT_H_BT Gain '!$B$25:$N$25</c:f>
              <c:numCache>
                <c:formatCode>General</c:formatCode>
                <c:ptCount val="1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2-4AE2-8FD8-DE746ECD1E7E}"/>
            </c:ext>
          </c:extLst>
        </c:ser>
        <c:ser>
          <c:idx val="4"/>
          <c:order val="3"/>
          <c:tx>
            <c:strRef>
              <c:f>'PZT_H_BT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'PZT_H_BT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F2-4AE2-8FD8-DE746ECD1E7E}"/>
            </c:ext>
          </c:extLst>
        </c:ser>
        <c:ser>
          <c:idx val="2"/>
          <c:order val="4"/>
          <c:tx>
            <c:strRef>
              <c:f>'PZT_H_BT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'PZT_H_BT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F2-4AE2-8FD8-DE746ECD1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0319"/>
        <c:axId val="1"/>
      </c:lineChart>
      <c:catAx>
        <c:axId val="5254003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031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'PZT_H_BT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'PZT_H_BT Gain '!$B$10:$N$10</c:f>
              <c:numCache>
                <c:formatCode>0.000</c:formatCode>
                <c:ptCount val="13"/>
                <c:pt idx="0">
                  <c:v>0.44489302084883164</c:v>
                </c:pt>
                <c:pt idx="1">
                  <c:v>0.31284692742617826</c:v>
                </c:pt>
                <c:pt idx="2">
                  <c:v>0.43847428658930621</c:v>
                </c:pt>
                <c:pt idx="3">
                  <c:v>0.37517769123443112</c:v>
                </c:pt>
                <c:pt idx="4">
                  <c:v>0.26571921270393684</c:v>
                </c:pt>
                <c:pt idx="5">
                  <c:v>0.39458294438558783</c:v>
                </c:pt>
                <c:pt idx="6">
                  <c:v>0.27293992012895357</c:v>
                </c:pt>
                <c:pt idx="7">
                  <c:v>0.26374286720212931</c:v>
                </c:pt>
                <c:pt idx="8">
                  <c:v>0.19507613898168066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4-48AE-BFFF-030E72AF8EAB}"/>
            </c:ext>
          </c:extLst>
        </c:ser>
        <c:ser>
          <c:idx val="1"/>
          <c:order val="1"/>
          <c:tx>
            <c:strRef>
              <c:f>'PZT_H_BT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'PZT_H_BT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4-48AE-BFFF-030E72AF8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5327"/>
        <c:axId val="1"/>
      </c:lineChart>
      <c:catAx>
        <c:axId val="525395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5327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'PZT_H_BT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'PZT_H_BT Gain '!$B$13:$N$13</c:f>
              <c:numCache>
                <c:formatCode>0.00</c:formatCode>
                <c:ptCount val="13"/>
                <c:pt idx="0">
                  <c:v>1.6905936890138309</c:v>
                </c:pt>
                <c:pt idx="1">
                  <c:v>2.5168858344814682</c:v>
                </c:pt>
                <c:pt idx="2">
                  <c:v>1.7551770389693122</c:v>
                </c:pt>
                <c:pt idx="3">
                  <c:v>2.2721677929778608</c:v>
                </c:pt>
                <c:pt idx="4">
                  <c:v>3.1797976696354073</c:v>
                </c:pt>
                <c:pt idx="5">
                  <c:v>2.2117867630905383</c:v>
                </c:pt>
                <c:pt idx="6">
                  <c:v>3.5951745944787263</c:v>
                </c:pt>
                <c:pt idx="7">
                  <c:v>3.1399269376208836</c:v>
                </c:pt>
                <c:pt idx="8">
                  <c:v>5.2803314236365875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C9-47FD-BE18-3811EA5FB34D}"/>
            </c:ext>
          </c:extLst>
        </c:ser>
        <c:ser>
          <c:idx val="1"/>
          <c:order val="1"/>
          <c:tx>
            <c:strRef>
              <c:f>'PZT_H_BT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'PZT_H_BT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C9-47FD-BE18-3811EA5FB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8751"/>
        <c:axId val="1"/>
      </c:lineChart>
      <c:catAx>
        <c:axId val="5253387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8751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'PZT_H_G3T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'PZT_H_G3T Frequency '!$B$9:$N$9</c:f>
              <c:numCache>
                <c:formatCode>0.000</c:formatCode>
                <c:ptCount val="13"/>
                <c:pt idx="0">
                  <c:v>26133.599999999999</c:v>
                </c:pt>
                <c:pt idx="1">
                  <c:v>26134.6</c:v>
                </c:pt>
                <c:pt idx="2">
                  <c:v>26191.200000000001</c:v>
                </c:pt>
                <c:pt idx="3">
                  <c:v>26184.799999999999</c:v>
                </c:pt>
                <c:pt idx="4">
                  <c:v>26530.6</c:v>
                </c:pt>
                <c:pt idx="5">
                  <c:v>26287.200000000001</c:v>
                </c:pt>
                <c:pt idx="6">
                  <c:v>26376.799999999999</c:v>
                </c:pt>
                <c:pt idx="7">
                  <c:v>26440.799999999999</c:v>
                </c:pt>
                <c:pt idx="8">
                  <c:v>26082.400000000001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7-4AB8-963C-E08D16B18AC0}"/>
            </c:ext>
          </c:extLst>
        </c:ser>
        <c:ser>
          <c:idx val="1"/>
          <c:order val="1"/>
          <c:tx>
            <c:strRef>
              <c:f>'PZT_H_G3T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'PZT_H_G3T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7-4AB8-963C-E08D16B18AC0}"/>
            </c:ext>
          </c:extLst>
        </c:ser>
        <c:ser>
          <c:idx val="3"/>
          <c:order val="2"/>
          <c:tx>
            <c:strRef>
              <c:f>'PZT_H_G3T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'PZT_H_G3T Frequency '!$B$25:$N$25</c:f>
              <c:numCache>
                <c:formatCode>General</c:formatCode>
                <c:ptCount val="13"/>
                <c:pt idx="0">
                  <c:v>28200</c:v>
                </c:pt>
                <c:pt idx="1">
                  <c:v>28200</c:v>
                </c:pt>
                <c:pt idx="2">
                  <c:v>28200</c:v>
                </c:pt>
                <c:pt idx="3">
                  <c:v>28200</c:v>
                </c:pt>
                <c:pt idx="4">
                  <c:v>28200</c:v>
                </c:pt>
                <c:pt idx="5">
                  <c:v>28200</c:v>
                </c:pt>
                <c:pt idx="6">
                  <c:v>28200</c:v>
                </c:pt>
                <c:pt idx="7">
                  <c:v>28200</c:v>
                </c:pt>
                <c:pt idx="8">
                  <c:v>28200</c:v>
                </c:pt>
                <c:pt idx="9">
                  <c:v>28200</c:v>
                </c:pt>
                <c:pt idx="10">
                  <c:v>28200</c:v>
                </c:pt>
                <c:pt idx="11">
                  <c:v>28200</c:v>
                </c:pt>
                <c:pt idx="12">
                  <c:v>28200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7-4AB8-963C-E08D16B18AC0}"/>
            </c:ext>
          </c:extLst>
        </c:ser>
        <c:ser>
          <c:idx val="4"/>
          <c:order val="3"/>
          <c:tx>
            <c:strRef>
              <c:f>'PZT_H_G3T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'PZT_H_G3T Frequency '!$B$26:$N$26</c:f>
              <c:numCache>
                <c:formatCode>General</c:formatCode>
                <c:ptCount val="13"/>
                <c:pt idx="0">
                  <c:v>22800</c:v>
                </c:pt>
                <c:pt idx="1">
                  <c:v>22800</c:v>
                </c:pt>
                <c:pt idx="2">
                  <c:v>22800</c:v>
                </c:pt>
                <c:pt idx="3">
                  <c:v>22800</c:v>
                </c:pt>
                <c:pt idx="4">
                  <c:v>22800</c:v>
                </c:pt>
                <c:pt idx="5">
                  <c:v>22800</c:v>
                </c:pt>
                <c:pt idx="6">
                  <c:v>22800</c:v>
                </c:pt>
                <c:pt idx="7">
                  <c:v>22800</c:v>
                </c:pt>
                <c:pt idx="8">
                  <c:v>22800</c:v>
                </c:pt>
                <c:pt idx="9">
                  <c:v>22800</c:v>
                </c:pt>
                <c:pt idx="10">
                  <c:v>22800</c:v>
                </c:pt>
                <c:pt idx="11">
                  <c:v>22800</c:v>
                </c:pt>
                <c:pt idx="12">
                  <c:v>22800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87-4AB8-963C-E08D16B18AC0}"/>
            </c:ext>
          </c:extLst>
        </c:ser>
        <c:ser>
          <c:idx val="2"/>
          <c:order val="4"/>
          <c:tx>
            <c:strRef>
              <c:f>'PZT_H_G3T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'PZT_H_G3T Frequency '!$B$24:$N$24</c:f>
              <c:numCache>
                <c:formatCode>General</c:formatCode>
                <c:ptCount val="13"/>
                <c:pt idx="0">
                  <c:v>25500</c:v>
                </c:pt>
                <c:pt idx="1">
                  <c:v>25500</c:v>
                </c:pt>
                <c:pt idx="2">
                  <c:v>25500</c:v>
                </c:pt>
                <c:pt idx="3">
                  <c:v>25500</c:v>
                </c:pt>
                <c:pt idx="4">
                  <c:v>25500</c:v>
                </c:pt>
                <c:pt idx="5">
                  <c:v>25500</c:v>
                </c:pt>
                <c:pt idx="6">
                  <c:v>25500</c:v>
                </c:pt>
                <c:pt idx="7">
                  <c:v>25500</c:v>
                </c:pt>
                <c:pt idx="8">
                  <c:v>25500</c:v>
                </c:pt>
                <c:pt idx="9">
                  <c:v>25500</c:v>
                </c:pt>
                <c:pt idx="10">
                  <c:v>25500</c:v>
                </c:pt>
                <c:pt idx="11">
                  <c:v>25500</c:v>
                </c:pt>
                <c:pt idx="12">
                  <c:v>25500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7-4AB8-963C-E08D16B18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5711"/>
        <c:axId val="1"/>
      </c:lineChart>
      <c:catAx>
        <c:axId val="525415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29100"/>
          <c:min val="219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5711"/>
        <c:crosses val="autoZero"/>
        <c:crossBetween val="between"/>
        <c:majorUnit val="12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'PZT_H_G3T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'PZT_H_G3T Frequency '!$B$10:$N$10</c:f>
              <c:numCache>
                <c:formatCode>0.000</c:formatCode>
                <c:ptCount val="13"/>
                <c:pt idx="0">
                  <c:v>138.37918918681379</c:v>
                </c:pt>
                <c:pt idx="1">
                  <c:v>298.93444097326756</c:v>
                </c:pt>
                <c:pt idx="2">
                  <c:v>100.17584539199058</c:v>
                </c:pt>
                <c:pt idx="3">
                  <c:v>73.669532372616558</c:v>
                </c:pt>
                <c:pt idx="4">
                  <c:v>99.407243196861671</c:v>
                </c:pt>
                <c:pt idx="5">
                  <c:v>100.17584539199058</c:v>
                </c:pt>
                <c:pt idx="6">
                  <c:v>228.07717991942991</c:v>
                </c:pt>
                <c:pt idx="7">
                  <c:v>77.066205304270696</c:v>
                </c:pt>
                <c:pt idx="8">
                  <c:v>85.865010335991926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7-4DD7-945A-C545FB2D93F1}"/>
            </c:ext>
          </c:extLst>
        </c:ser>
        <c:ser>
          <c:idx val="1"/>
          <c:order val="1"/>
          <c:tx>
            <c:strRef>
              <c:f>'PZT_H_G3T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'PZT_H_G3T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B7-4DD7-945A-C545FB2D9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9055"/>
        <c:axId val="1"/>
      </c:lineChart>
      <c:catAx>
        <c:axId val="525409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9055"/>
        <c:crosses val="autoZero"/>
        <c:crossBetween val="between"/>
        <c:majorUnit val="15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'PZT_H_G3T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'PZT_H_G3T Frequency '!$B$13:$N$13</c:f>
              <c:numCache>
                <c:formatCode>0.00</c:formatCode>
                <c:ptCount val="13"/>
                <c:pt idx="0">
                  <c:v>4.9776270843017523</c:v>
                </c:pt>
                <c:pt idx="1">
                  <c:v>2.3030690756982191</c:v>
                </c:pt>
                <c:pt idx="2">
                  <c:v>6.6842460613118693</c:v>
                </c:pt>
                <c:pt idx="3">
                  <c:v>9.1181973293347696</c:v>
                </c:pt>
                <c:pt idx="4">
                  <c:v>5.597848293254299</c:v>
                </c:pt>
                <c:pt idx="5">
                  <c:v>6.3648077788118993</c:v>
                </c:pt>
                <c:pt idx="6">
                  <c:v>2.6645950881540199</c:v>
                </c:pt>
                <c:pt idx="7">
                  <c:v>7.6090420915989272</c:v>
                </c:pt>
                <c:pt idx="8">
                  <c:v>8.220655467280471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F-4296-B976-81E005506718}"/>
            </c:ext>
          </c:extLst>
        </c:ser>
        <c:ser>
          <c:idx val="1"/>
          <c:order val="1"/>
          <c:tx>
            <c:strRef>
              <c:f>'PZT_H_G3T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'PZT_H_G3T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F-4296-B976-81E005506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9967"/>
        <c:axId val="1"/>
      </c:lineChart>
      <c:catAx>
        <c:axId val="525359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9967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'PZT_H_G3T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'PZT_H_G3T Gain'!$B$9:$N$9</c:f>
              <c:numCache>
                <c:formatCode>0.000</c:formatCode>
                <c:ptCount val="13"/>
                <c:pt idx="0">
                  <c:v>2.9072</c:v>
                </c:pt>
                <c:pt idx="1">
                  <c:v>2.5968000000000004</c:v>
                </c:pt>
                <c:pt idx="2">
                  <c:v>2.79732</c:v>
                </c:pt>
                <c:pt idx="3">
                  <c:v>2.9319800000000003</c:v>
                </c:pt>
                <c:pt idx="4">
                  <c:v>2.7153400000000003</c:v>
                </c:pt>
                <c:pt idx="5">
                  <c:v>3.0374000000000003</c:v>
                </c:pt>
                <c:pt idx="6">
                  <c:v>2.4491399999999999</c:v>
                </c:pt>
                <c:pt idx="7">
                  <c:v>3.1696</c:v>
                </c:pt>
                <c:pt idx="8">
                  <c:v>2.746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9-40AE-8A6F-09147999562E}"/>
            </c:ext>
          </c:extLst>
        </c:ser>
        <c:ser>
          <c:idx val="1"/>
          <c:order val="1"/>
          <c:tx>
            <c:strRef>
              <c:f>'PZT_H_G3T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'PZT_H_G3T Gain'!$B$19:$N$19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9-40AE-8A6F-09147999562E}"/>
            </c:ext>
          </c:extLst>
        </c:ser>
        <c:ser>
          <c:idx val="3"/>
          <c:order val="2"/>
          <c:tx>
            <c:strRef>
              <c:f>'PZT_H_G3T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'PZT_H_G3T Gain'!$B$25:$N$25</c:f>
              <c:numCache>
                <c:formatCode>General</c:formatCode>
                <c:ptCount val="1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59-40AE-8A6F-09147999562E}"/>
            </c:ext>
          </c:extLst>
        </c:ser>
        <c:ser>
          <c:idx val="4"/>
          <c:order val="3"/>
          <c:tx>
            <c:strRef>
              <c:f>'PZT_H_G3T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'PZT_H_G3T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59-40AE-8A6F-09147999562E}"/>
            </c:ext>
          </c:extLst>
        </c:ser>
        <c:ser>
          <c:idx val="2"/>
          <c:order val="4"/>
          <c:tx>
            <c:strRef>
              <c:f>'PZT_H_G3T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'PZT_H_G3T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59-40AE-8A6F-091479995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4479"/>
        <c:axId val="1"/>
      </c:lineChart>
      <c:catAx>
        <c:axId val="5254044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447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'PZT_H_G3T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'PZT_H_G3T Gain'!$B$10:$N$10</c:f>
              <c:numCache>
                <c:formatCode>0.000</c:formatCode>
                <c:ptCount val="13"/>
                <c:pt idx="0">
                  <c:v>0.45272695965669901</c:v>
                </c:pt>
                <c:pt idx="1">
                  <c:v>0.22244707235654948</c:v>
                </c:pt>
                <c:pt idx="2">
                  <c:v>0.4856152818847424</c:v>
                </c:pt>
                <c:pt idx="3">
                  <c:v>0.34060631526734686</c:v>
                </c:pt>
                <c:pt idx="4">
                  <c:v>0.15658485878270603</c:v>
                </c:pt>
                <c:pt idx="5">
                  <c:v>0.43980256934219986</c:v>
                </c:pt>
                <c:pt idx="6">
                  <c:v>0.15181381030723129</c:v>
                </c:pt>
                <c:pt idx="7">
                  <c:v>0.30826173943582436</c:v>
                </c:pt>
                <c:pt idx="8">
                  <c:v>0.27798111446643287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2-4D15-A479-6B33EEDFA8A6}"/>
            </c:ext>
          </c:extLst>
        </c:ser>
        <c:ser>
          <c:idx val="1"/>
          <c:order val="1"/>
          <c:tx>
            <c:strRef>
              <c:f>'PZT_H_G3T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'PZT_H_G3T Gain'!$B$20:$N$20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2-4D15-A479-6B33EEDFA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2383"/>
        <c:axId val="1"/>
      </c:lineChart>
      <c:catAx>
        <c:axId val="5254123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2383"/>
        <c:crosses val="autoZero"/>
        <c:crossBetween val="between"/>
        <c:majorUnit val="0.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'PZT_H_G3T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'PZT_H_G3T Gain'!$B$13:$N$13</c:f>
              <c:numCache>
                <c:formatCode>0.00</c:formatCode>
                <c:ptCount val="13"/>
                <c:pt idx="0">
                  <c:v>5.2222793810633252</c:v>
                </c:pt>
                <c:pt idx="1">
                  <c:v>11.093575236530535</c:v>
                </c:pt>
                <c:pt idx="2">
                  <c:v>4.9440234335606625</c:v>
                </c:pt>
                <c:pt idx="3">
                  <c:v>6.9170962517750221</c:v>
                </c:pt>
                <c:pt idx="4">
                  <c:v>15.507374205124513</c:v>
                </c:pt>
                <c:pt idx="5">
                  <c:v>5.2770648205578263</c:v>
                </c:pt>
                <c:pt idx="6">
                  <c:v>16.579211919124358</c:v>
                </c:pt>
                <c:pt idx="7">
                  <c:v>7.3859312030320812</c:v>
                </c:pt>
                <c:pt idx="8">
                  <c:v>8.6984326422361367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6-4223-B6F7-5554A08DA404}"/>
            </c:ext>
          </c:extLst>
        </c:ser>
        <c:ser>
          <c:idx val="1"/>
          <c:order val="1"/>
          <c:tx>
            <c:strRef>
              <c:f>'PZT_H_G3T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'PZT_H_G3T Gain'!$B$23:$N$23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6-4223-B6F7-5554A08DA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3743"/>
        <c:axId val="1"/>
      </c:lineChart>
      <c:catAx>
        <c:axId val="525343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3743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'PZT_H_1stSway Freq'!$B$8:$N$8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'PZT_H_1stSway Freq'!$B$9:$N$9</c:f>
              <c:numCache>
                <c:formatCode>0.000</c:formatCode>
                <c:ptCount val="13"/>
                <c:pt idx="0">
                  <c:v>30568.799999999999</c:v>
                </c:pt>
                <c:pt idx="1">
                  <c:v>30536.799999999999</c:v>
                </c:pt>
                <c:pt idx="2">
                  <c:v>30050.400000000001</c:v>
                </c:pt>
                <c:pt idx="3">
                  <c:v>30357.599999999999</c:v>
                </c:pt>
                <c:pt idx="4">
                  <c:v>30216.799999999999</c:v>
                </c:pt>
                <c:pt idx="5">
                  <c:v>30293.599999999999</c:v>
                </c:pt>
                <c:pt idx="6">
                  <c:v>30415.200000000001</c:v>
                </c:pt>
                <c:pt idx="7">
                  <c:v>30146.400000000001</c:v>
                </c:pt>
                <c:pt idx="8">
                  <c:v>29890.400000000001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A-4F3E-A9FC-5B9AFADD9101}"/>
            </c:ext>
          </c:extLst>
        </c:ser>
        <c:ser>
          <c:idx val="1"/>
          <c:order val="1"/>
          <c:tx>
            <c:strRef>
              <c:f>'PZT_H_1stSway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'PZT_H_1stSway Freq'!$B$19:$N$19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3A-4F3E-A9FC-5B9AFADD9101}"/>
            </c:ext>
          </c:extLst>
        </c:ser>
        <c:ser>
          <c:idx val="3"/>
          <c:order val="2"/>
          <c:tx>
            <c:strRef>
              <c:f>'PZT_H_1stSway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'PZT_H_1stSway Freq'!$B$25:$N$25</c:f>
              <c:numCache>
                <c:formatCode>General</c:formatCode>
                <c:ptCount val="13"/>
                <c:pt idx="0">
                  <c:v>32000</c:v>
                </c:pt>
                <c:pt idx="1">
                  <c:v>32000</c:v>
                </c:pt>
                <c:pt idx="2">
                  <c:v>32000</c:v>
                </c:pt>
                <c:pt idx="3">
                  <c:v>32000</c:v>
                </c:pt>
                <c:pt idx="4">
                  <c:v>32000</c:v>
                </c:pt>
                <c:pt idx="5">
                  <c:v>32000</c:v>
                </c:pt>
                <c:pt idx="6">
                  <c:v>32000</c:v>
                </c:pt>
                <c:pt idx="7">
                  <c:v>32000</c:v>
                </c:pt>
                <c:pt idx="8">
                  <c:v>32000</c:v>
                </c:pt>
                <c:pt idx="9">
                  <c:v>32000</c:v>
                </c:pt>
                <c:pt idx="10">
                  <c:v>32000</c:v>
                </c:pt>
                <c:pt idx="11">
                  <c:v>32000</c:v>
                </c:pt>
                <c:pt idx="12">
                  <c:v>32000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3A-4F3E-A9FC-5B9AFADD9101}"/>
            </c:ext>
          </c:extLst>
        </c:ser>
        <c:ser>
          <c:idx val="4"/>
          <c:order val="3"/>
          <c:tx>
            <c:strRef>
              <c:f>'PZT_H_1stSway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'PZT_H_1stSway Freq'!$B$26:$N$26</c:f>
              <c:numCache>
                <c:formatCode>General</c:formatCode>
                <c:ptCount val="13"/>
                <c:pt idx="0">
                  <c:v>28000</c:v>
                </c:pt>
                <c:pt idx="1">
                  <c:v>28000</c:v>
                </c:pt>
                <c:pt idx="2">
                  <c:v>28000</c:v>
                </c:pt>
                <c:pt idx="3">
                  <c:v>28000</c:v>
                </c:pt>
                <c:pt idx="4">
                  <c:v>28000</c:v>
                </c:pt>
                <c:pt idx="5">
                  <c:v>28000</c:v>
                </c:pt>
                <c:pt idx="6">
                  <c:v>28000</c:v>
                </c:pt>
                <c:pt idx="7">
                  <c:v>28000</c:v>
                </c:pt>
                <c:pt idx="8">
                  <c:v>28000</c:v>
                </c:pt>
                <c:pt idx="9">
                  <c:v>28000</c:v>
                </c:pt>
                <c:pt idx="10">
                  <c:v>28000</c:v>
                </c:pt>
                <c:pt idx="11">
                  <c:v>28000</c:v>
                </c:pt>
                <c:pt idx="12">
                  <c:v>28000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3A-4F3E-A9FC-5B9AFADD9101}"/>
            </c:ext>
          </c:extLst>
        </c:ser>
        <c:ser>
          <c:idx val="2"/>
          <c:order val="4"/>
          <c:tx>
            <c:strRef>
              <c:f>'PZT_H_1stSway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'PZT_H_1stSway Freq'!$B$24:$N$24</c:f>
              <c:numCache>
                <c:formatCode>General</c:formatCode>
                <c:ptCount val="13"/>
                <c:pt idx="0">
                  <c:v>30000</c:v>
                </c:pt>
                <c:pt idx="1">
                  <c:v>30000</c:v>
                </c:pt>
                <c:pt idx="2">
                  <c:v>30000</c:v>
                </c:pt>
                <c:pt idx="3">
                  <c:v>30000</c:v>
                </c:pt>
                <c:pt idx="4">
                  <c:v>30000</c:v>
                </c:pt>
                <c:pt idx="5">
                  <c:v>30000</c:v>
                </c:pt>
                <c:pt idx="6">
                  <c:v>30000</c:v>
                </c:pt>
                <c:pt idx="7">
                  <c:v>30000</c:v>
                </c:pt>
                <c:pt idx="8">
                  <c:v>30000</c:v>
                </c:pt>
                <c:pt idx="9">
                  <c:v>30000</c:v>
                </c:pt>
                <c:pt idx="10">
                  <c:v>30000</c:v>
                </c:pt>
                <c:pt idx="11">
                  <c:v>30000</c:v>
                </c:pt>
                <c:pt idx="12">
                  <c:v>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3A-4F3E-A9FC-5B9AFADD9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1679"/>
        <c:axId val="1"/>
      </c:lineChart>
      <c:catAx>
        <c:axId val="5253316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33000"/>
          <c:min val="27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1679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'PZT_H_1stSway Freq'!$B$8:$N$8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'PZT_H_1stSway Freq'!$B$10:$N$10</c:f>
              <c:numCache>
                <c:formatCode>0.000</c:formatCode>
                <c:ptCount val="13"/>
                <c:pt idx="0">
                  <c:v>118.87472397444294</c:v>
                </c:pt>
                <c:pt idx="1">
                  <c:v>154.46423534268379</c:v>
                </c:pt>
                <c:pt idx="2">
                  <c:v>285.67954074452024</c:v>
                </c:pt>
                <c:pt idx="3">
                  <c:v>264.26653212240103</c:v>
                </c:pt>
                <c:pt idx="4">
                  <c:v>513.79684701251324</c:v>
                </c:pt>
                <c:pt idx="5">
                  <c:v>260.36282376714229</c:v>
                </c:pt>
                <c:pt idx="6">
                  <c:v>97.586884364652207</c:v>
                </c:pt>
                <c:pt idx="7">
                  <c:v>313.04440579572736</c:v>
                </c:pt>
                <c:pt idx="8">
                  <c:v>322.70853722825495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1-423C-A451-404E94ABF08C}"/>
            </c:ext>
          </c:extLst>
        </c:ser>
        <c:ser>
          <c:idx val="1"/>
          <c:order val="1"/>
          <c:tx>
            <c:strRef>
              <c:f>'PZT_H_1stSway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'PZT_H_1stSway Freq'!$B$8:$N$8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'PZT_H_1stSway Freq'!$B$20:$N$20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A1-423C-A451-404E94ABF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7919"/>
        <c:axId val="1"/>
      </c:lineChart>
      <c:catAx>
        <c:axId val="525337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7919"/>
        <c:crosses val="autoZero"/>
        <c:crossBetween val="between"/>
        <c:majorUnit val="11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'PZT_H_1stSway Freq'!$B$8:$N$8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'PZT_H_1stSway Freq'!$B$13:$N$13</c:f>
              <c:numCache>
                <c:formatCode>0.00</c:formatCode>
                <c:ptCount val="13"/>
                <c:pt idx="0">
                  <c:v>4.0131884282585775</c:v>
                </c:pt>
                <c:pt idx="1">
                  <c:v>3.157580991167837</c:v>
                </c:pt>
                <c:pt idx="2">
                  <c:v>2.2748099670456767</c:v>
                </c:pt>
                <c:pt idx="3">
                  <c:v>2.0716458579518333</c:v>
                </c:pt>
                <c:pt idx="4">
                  <c:v>1.1568774768785688</c:v>
                </c:pt>
                <c:pt idx="5">
                  <c:v>2.1846436897946369</c:v>
                </c:pt>
                <c:pt idx="6">
                  <c:v>5.4132957528667083</c:v>
                </c:pt>
                <c:pt idx="7">
                  <c:v>1.9737348926460172</c:v>
                </c:pt>
                <c:pt idx="8">
                  <c:v>1.9526391794451792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B-420C-857B-CCD65C8288DB}"/>
            </c:ext>
          </c:extLst>
        </c:ser>
        <c:ser>
          <c:idx val="1"/>
          <c:order val="1"/>
          <c:tx>
            <c:strRef>
              <c:f>'PZT_H_1stSway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'PZT_H_1stSway Freq'!$B$8:$N$8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'PZT_H_1stSway Freq'!$B$23:$N$23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0B-420C-857B-CCD65C828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12127"/>
        <c:axId val="1"/>
      </c:lineChart>
      <c:catAx>
        <c:axId val="5253121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12127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'PZT_H_1st Sway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'PZT_H_1st Sway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'PZT_H_1st Sway Gain '!$B$9:$N$9</c:f>
              <c:numCache>
                <c:formatCode>0.000</c:formatCode>
                <c:ptCount val="13"/>
                <c:pt idx="0">
                  <c:v>4.6340000000000003</c:v>
                </c:pt>
                <c:pt idx="1">
                  <c:v>5.2223999999999995</c:v>
                </c:pt>
                <c:pt idx="2">
                  <c:v>4.5023999999999997</c:v>
                </c:pt>
                <c:pt idx="3">
                  <c:v>4.3659999999999997</c:v>
                </c:pt>
                <c:pt idx="4">
                  <c:v>4.1105999999999998</c:v>
                </c:pt>
                <c:pt idx="5">
                  <c:v>4.5923999999999996</c:v>
                </c:pt>
                <c:pt idx="6">
                  <c:v>4.4576000000000011</c:v>
                </c:pt>
                <c:pt idx="7">
                  <c:v>4.9092000000000002</c:v>
                </c:pt>
                <c:pt idx="8">
                  <c:v>4.1572000000000005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1-4B57-B5F3-7C87F8BAF31D}"/>
            </c:ext>
          </c:extLst>
        </c:ser>
        <c:ser>
          <c:idx val="1"/>
          <c:order val="1"/>
          <c:tx>
            <c:strRef>
              <c:f>'PZT_H_1st Sway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'PZT_H_1st Sway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71-4B57-B5F3-7C87F8BAF31D}"/>
            </c:ext>
          </c:extLst>
        </c:ser>
        <c:ser>
          <c:idx val="3"/>
          <c:order val="2"/>
          <c:tx>
            <c:strRef>
              <c:f>'PZT_H_1st Sway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'PZT_H_1st Sway Gain '!$B$25:$N$25</c:f>
              <c:numCache>
                <c:formatCode>General</c:formatCode>
                <c:ptCount val="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71-4B57-B5F3-7C87F8BAF31D}"/>
            </c:ext>
          </c:extLst>
        </c:ser>
        <c:ser>
          <c:idx val="4"/>
          <c:order val="3"/>
          <c:tx>
            <c:strRef>
              <c:f>'PZT_H_1st Sway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'PZT_H_1st Sway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71-4B57-B5F3-7C87F8BAF31D}"/>
            </c:ext>
          </c:extLst>
        </c:ser>
        <c:ser>
          <c:idx val="2"/>
          <c:order val="4"/>
          <c:tx>
            <c:strRef>
              <c:f>'PZT_H_1st Sway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'PZT_H_1st Sway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71-4B57-B5F3-7C87F8BA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8207"/>
        <c:axId val="1"/>
      </c:lineChart>
      <c:catAx>
        <c:axId val="525418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8207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'PZT_H_1st Sway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'PZT_H_1st Sway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'PZT_H_1st Sway Gain '!$B$10:$N$10</c:f>
              <c:numCache>
                <c:formatCode>0.000</c:formatCode>
                <c:ptCount val="13"/>
                <c:pt idx="0">
                  <c:v>0.82829433174445732</c:v>
                </c:pt>
                <c:pt idx="1">
                  <c:v>1.268815313589809</c:v>
                </c:pt>
                <c:pt idx="2">
                  <c:v>1.0810685917184011</c:v>
                </c:pt>
                <c:pt idx="3">
                  <c:v>0.96129261934127108</c:v>
                </c:pt>
                <c:pt idx="4">
                  <c:v>0.43748005668830192</c:v>
                </c:pt>
                <c:pt idx="5">
                  <c:v>0.6124535084396221</c:v>
                </c:pt>
                <c:pt idx="6">
                  <c:v>0.59117493180952074</c:v>
                </c:pt>
                <c:pt idx="7">
                  <c:v>0.38327040063119916</c:v>
                </c:pt>
                <c:pt idx="8">
                  <c:v>0.66378739066059134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6-4BC5-B98F-A7D9B8091AFC}"/>
            </c:ext>
          </c:extLst>
        </c:ser>
        <c:ser>
          <c:idx val="1"/>
          <c:order val="1"/>
          <c:tx>
            <c:strRef>
              <c:f>'PZT_H_1st Sway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'PZT_H_1st Sway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'PZT_H_1st Sway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6-4BC5-B98F-A7D9B8091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1967"/>
        <c:axId val="1"/>
      </c:lineChart>
      <c:catAx>
        <c:axId val="525411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1967"/>
        <c:crosses val="autoZero"/>
        <c:crossBetween val="between"/>
        <c:majorUnit val="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'PZT_H_1st Sway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'PZT_H_1st Sway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'PZT_H_1st Sway Gain '!$B$13:$N$13</c:f>
              <c:numCache>
                <c:formatCode>0.00</c:formatCode>
                <c:ptCount val="13"/>
                <c:pt idx="0">
                  <c:v>6.1837921662612834</c:v>
                </c:pt>
                <c:pt idx="1">
                  <c:v>3.8822566325512788</c:v>
                </c:pt>
                <c:pt idx="2">
                  <c:v>4.7784818708453258</c:v>
                </c:pt>
                <c:pt idx="3">
                  <c:v>5.4211727298025201</c:v>
                </c:pt>
                <c:pt idx="4">
                  <c:v>12.106761407046998</c:v>
                </c:pt>
                <c:pt idx="5">
                  <c:v>8.3857249503747102</c:v>
                </c:pt>
                <c:pt idx="6">
                  <c:v>8.7635650993220349</c:v>
                </c:pt>
                <c:pt idx="7">
                  <c:v>13.12458947620906</c:v>
                </c:pt>
                <c:pt idx="8">
                  <c:v>7.9557602443725655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BD-4C3D-BC9A-BE5C08D3492A}"/>
            </c:ext>
          </c:extLst>
        </c:ser>
        <c:ser>
          <c:idx val="1"/>
          <c:order val="1"/>
          <c:tx>
            <c:strRef>
              <c:f>'PZT_H_1st Sway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'PZT_H_1st Sway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'PZT_H_1st Sway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BD-4C3D-BC9A-BE5C08D34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3711"/>
        <c:axId val="1"/>
      </c:lineChart>
      <c:catAx>
        <c:axId val="525363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3711"/>
        <c:crosses val="autoZero"/>
        <c:crossBetween val="between"/>
        <c:majorUnit val="8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'PZT_H_G4T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'PZT_H_G4T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'PZT_H_G4T Frequency '!$B$9:$N$9</c:f>
              <c:numCache>
                <c:formatCode>0.000</c:formatCode>
                <c:ptCount val="13"/>
                <c:pt idx="0">
                  <c:v>35029.599999999999</c:v>
                </c:pt>
                <c:pt idx="1">
                  <c:v>35112.800000000003</c:v>
                </c:pt>
                <c:pt idx="2">
                  <c:v>34997.599999999999</c:v>
                </c:pt>
                <c:pt idx="3">
                  <c:v>34895.199999999997</c:v>
                </c:pt>
                <c:pt idx="4">
                  <c:v>35349.599999999999</c:v>
                </c:pt>
                <c:pt idx="5">
                  <c:v>35151.199999999997</c:v>
                </c:pt>
                <c:pt idx="6">
                  <c:v>35272.800000000003</c:v>
                </c:pt>
                <c:pt idx="7">
                  <c:v>34984.800000000003</c:v>
                </c:pt>
                <c:pt idx="8">
                  <c:v>34972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8-4536-A19E-502147E23B1C}"/>
            </c:ext>
          </c:extLst>
        </c:ser>
        <c:ser>
          <c:idx val="1"/>
          <c:order val="1"/>
          <c:tx>
            <c:strRef>
              <c:f>'PZT_H_G4T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'PZT_H_G4T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8-4536-A19E-502147E23B1C}"/>
            </c:ext>
          </c:extLst>
        </c:ser>
        <c:ser>
          <c:idx val="3"/>
          <c:order val="2"/>
          <c:tx>
            <c:strRef>
              <c:f>'PZT_H_G4T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'PZT_H_G4T Frequency '!$B$25:$N$25</c:f>
              <c:numCache>
                <c:formatCode>General</c:formatCode>
                <c:ptCount val="13"/>
                <c:pt idx="0">
                  <c:v>40000</c:v>
                </c:pt>
                <c:pt idx="1">
                  <c:v>40000</c:v>
                </c:pt>
                <c:pt idx="2">
                  <c:v>40000</c:v>
                </c:pt>
                <c:pt idx="3">
                  <c:v>40000</c:v>
                </c:pt>
                <c:pt idx="4">
                  <c:v>40000</c:v>
                </c:pt>
                <c:pt idx="5">
                  <c:v>40000</c:v>
                </c:pt>
                <c:pt idx="6">
                  <c:v>40000</c:v>
                </c:pt>
                <c:pt idx="7">
                  <c:v>40000</c:v>
                </c:pt>
                <c:pt idx="8">
                  <c:v>40000</c:v>
                </c:pt>
                <c:pt idx="9">
                  <c:v>40000</c:v>
                </c:pt>
                <c:pt idx="10">
                  <c:v>40000</c:v>
                </c:pt>
                <c:pt idx="11">
                  <c:v>40000</c:v>
                </c:pt>
                <c:pt idx="12">
                  <c:v>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8-4536-A19E-502147E23B1C}"/>
            </c:ext>
          </c:extLst>
        </c:ser>
        <c:ser>
          <c:idx val="4"/>
          <c:order val="3"/>
          <c:tx>
            <c:strRef>
              <c:f>'PZT_H_G4T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'PZT_H_G4T Frequency '!$B$26:$N$26</c:f>
              <c:numCache>
                <c:formatCode>General</c:formatCode>
                <c:ptCount val="13"/>
                <c:pt idx="0">
                  <c:v>31000</c:v>
                </c:pt>
                <c:pt idx="1">
                  <c:v>31000</c:v>
                </c:pt>
                <c:pt idx="2">
                  <c:v>31000</c:v>
                </c:pt>
                <c:pt idx="3">
                  <c:v>31000</c:v>
                </c:pt>
                <c:pt idx="4">
                  <c:v>31000</c:v>
                </c:pt>
                <c:pt idx="5">
                  <c:v>31000</c:v>
                </c:pt>
                <c:pt idx="6">
                  <c:v>31000</c:v>
                </c:pt>
                <c:pt idx="7">
                  <c:v>31000</c:v>
                </c:pt>
                <c:pt idx="8">
                  <c:v>31000</c:v>
                </c:pt>
                <c:pt idx="9">
                  <c:v>31000</c:v>
                </c:pt>
                <c:pt idx="10">
                  <c:v>31000</c:v>
                </c:pt>
                <c:pt idx="11">
                  <c:v>31000</c:v>
                </c:pt>
                <c:pt idx="12">
                  <c:v>31000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88-4536-A19E-502147E23B1C}"/>
            </c:ext>
          </c:extLst>
        </c:ser>
        <c:ser>
          <c:idx val="2"/>
          <c:order val="4"/>
          <c:tx>
            <c:strRef>
              <c:f>'PZT_H_G4T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'PZT_H_G4T Frequency '!$B$24:$N$24</c:f>
              <c:numCache>
                <c:formatCode>General</c:formatCode>
                <c:ptCount val="13"/>
                <c:pt idx="0">
                  <c:v>35500</c:v>
                </c:pt>
                <c:pt idx="1">
                  <c:v>35500</c:v>
                </c:pt>
                <c:pt idx="2">
                  <c:v>35500</c:v>
                </c:pt>
                <c:pt idx="3">
                  <c:v>35500</c:v>
                </c:pt>
                <c:pt idx="4">
                  <c:v>35500</c:v>
                </c:pt>
                <c:pt idx="5">
                  <c:v>35500</c:v>
                </c:pt>
                <c:pt idx="6">
                  <c:v>35500</c:v>
                </c:pt>
                <c:pt idx="7">
                  <c:v>35500</c:v>
                </c:pt>
                <c:pt idx="8">
                  <c:v>35500</c:v>
                </c:pt>
                <c:pt idx="9">
                  <c:v>35500</c:v>
                </c:pt>
                <c:pt idx="10">
                  <c:v>35500</c:v>
                </c:pt>
                <c:pt idx="11">
                  <c:v>35500</c:v>
                </c:pt>
                <c:pt idx="12">
                  <c:v>35500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88-4536-A19E-502147E23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9903"/>
        <c:axId val="1"/>
      </c:lineChart>
      <c:catAx>
        <c:axId val="525399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41500"/>
          <c:min val="29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9903"/>
        <c:crosses val="autoZero"/>
        <c:crossBetween val="between"/>
        <c:majorUnit val="2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'PZT_H_G4T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'PZT_H_G4T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'PZT_H_G4T Frequency '!$B$10:$N$10</c:f>
              <c:numCache>
                <c:formatCode>0.000</c:formatCode>
                <c:ptCount val="13"/>
                <c:pt idx="0">
                  <c:v>147.33906474523315</c:v>
                </c:pt>
                <c:pt idx="1">
                  <c:v>397.49616350349851</c:v>
                </c:pt>
                <c:pt idx="2">
                  <c:v>225.59432616978646</c:v>
                </c:pt>
                <c:pt idx="3">
                  <c:v>121.00909056760983</c:v>
                </c:pt>
                <c:pt idx="4">
                  <c:v>152.46245439451644</c:v>
                </c:pt>
                <c:pt idx="5">
                  <c:v>160.95713715147892</c:v>
                </c:pt>
                <c:pt idx="6">
                  <c:v>369.45798137271311</c:v>
                </c:pt>
                <c:pt idx="7">
                  <c:v>48.530402841929927</c:v>
                </c:pt>
                <c:pt idx="8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42-4259-B981-AA05889A87EA}"/>
            </c:ext>
          </c:extLst>
        </c:ser>
        <c:ser>
          <c:idx val="1"/>
          <c:order val="1"/>
          <c:tx>
            <c:strRef>
              <c:f>'PZT_H_G4T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'PZT_H_G4T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'PZT_H_G4T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42-4259-B981-AA05889A8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3247"/>
        <c:axId val="1"/>
      </c:lineChart>
      <c:catAx>
        <c:axId val="5253932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6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3247"/>
        <c:crosses val="autoZero"/>
        <c:crossBetween val="between"/>
        <c:majorUnit val="32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'PZT_H_G4T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'PZT_H_G4T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'PZT_H_G4T Frequency '!$B$13:$N$13</c:f>
              <c:numCache>
                <c:formatCode>0.00</c:formatCode>
                <c:ptCount val="13"/>
                <c:pt idx="0">
                  <c:v>9.1163874449899147</c:v>
                </c:pt>
                <c:pt idx="1">
                  <c:v>3.4489221763803721</c:v>
                </c:pt>
                <c:pt idx="2">
                  <c:v>5.9067679403002522</c:v>
                </c:pt>
                <c:pt idx="3">
                  <c:v>10.729772398996429</c:v>
                </c:pt>
                <c:pt idx="4">
                  <c:v>9.5096636901498872</c:v>
                </c:pt>
                <c:pt idx="5">
                  <c:v>8.59690572174555</c:v>
                </c:pt>
                <c:pt idx="6">
                  <c:v>3.8550166418785592</c:v>
                </c:pt>
                <c:pt idx="7">
                  <c:v>27.369784483203475</c:v>
                </c:pt>
                <c:pt idx="8">
                  <c:v>13.791666666666666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E-4CC1-96C4-4161D56CFF54}"/>
            </c:ext>
          </c:extLst>
        </c:ser>
        <c:ser>
          <c:idx val="1"/>
          <c:order val="1"/>
          <c:tx>
            <c:strRef>
              <c:f>'PZT_H_G4T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'PZT_H_G4T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'PZT_H_G4T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E-4CC1-96C4-4161D56CF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0399"/>
        <c:axId val="1"/>
      </c:lineChart>
      <c:catAx>
        <c:axId val="525350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0399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'PZT_H_G4T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'PZT_H_G4T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'PZT_H_G4T Gain '!$B$9:$N$9</c:f>
              <c:numCache>
                <c:formatCode>0.000</c:formatCode>
                <c:ptCount val="13"/>
                <c:pt idx="0">
                  <c:v>7.3651999999999997</c:v>
                </c:pt>
                <c:pt idx="1">
                  <c:v>7.5366</c:v>
                </c:pt>
                <c:pt idx="2">
                  <c:v>8.0350000000000001</c:v>
                </c:pt>
                <c:pt idx="3">
                  <c:v>6.9585999999999997</c:v>
                </c:pt>
                <c:pt idx="4">
                  <c:v>8.9948000000000015</c:v>
                </c:pt>
                <c:pt idx="5">
                  <c:v>8.2273999999999994</c:v>
                </c:pt>
                <c:pt idx="6">
                  <c:v>7.9798</c:v>
                </c:pt>
                <c:pt idx="7">
                  <c:v>7.6139999999999999</c:v>
                </c:pt>
                <c:pt idx="8">
                  <c:v>7.6756000000000002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06-4741-BF03-EF3AE4C19B66}"/>
            </c:ext>
          </c:extLst>
        </c:ser>
        <c:ser>
          <c:idx val="1"/>
          <c:order val="1"/>
          <c:tx>
            <c:strRef>
              <c:f>'PZT_H_G4T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'PZT_H_G4T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6-4741-BF03-EF3AE4C19B66}"/>
            </c:ext>
          </c:extLst>
        </c:ser>
        <c:ser>
          <c:idx val="3"/>
          <c:order val="2"/>
          <c:tx>
            <c:strRef>
              <c:f>'PZT_H_G4T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'PZT_H_G4T Gain '!$B$25:$N$25</c:f>
              <c:numCache>
                <c:formatCode>General</c:formatCode>
                <c:ptCount val="13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06-4741-BF03-EF3AE4C19B66}"/>
            </c:ext>
          </c:extLst>
        </c:ser>
        <c:ser>
          <c:idx val="4"/>
          <c:order val="3"/>
          <c:tx>
            <c:strRef>
              <c:f>'PZT_H_G4T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'PZT_H_G4T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06-4741-BF03-EF3AE4C19B66}"/>
            </c:ext>
          </c:extLst>
        </c:ser>
        <c:ser>
          <c:idx val="2"/>
          <c:order val="4"/>
          <c:tx>
            <c:strRef>
              <c:f>'PZT_H_G4T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'PZT_H_G4T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06-4741-BF03-EF3AE4C19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1999"/>
        <c:axId val="1"/>
      </c:lineChart>
      <c:catAx>
        <c:axId val="525391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3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1999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'PZT_H_G4T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'PZT_H_G4T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'PZT_H_G4T Gain '!$B$10:$N$10</c:f>
              <c:numCache>
                <c:formatCode>0.000</c:formatCode>
                <c:ptCount val="13"/>
                <c:pt idx="0">
                  <c:v>0.92114206287629563</c:v>
                </c:pt>
                <c:pt idx="1">
                  <c:v>1.97833295984271</c:v>
                </c:pt>
                <c:pt idx="2">
                  <c:v>1.1074960496543587</c:v>
                </c:pt>
                <c:pt idx="3">
                  <c:v>0.39377506269442719</c:v>
                </c:pt>
                <c:pt idx="4">
                  <c:v>0.43490194297105655</c:v>
                </c:pt>
                <c:pt idx="5">
                  <c:v>1.138694998671725</c:v>
                </c:pt>
                <c:pt idx="6">
                  <c:v>1.3628951537077254</c:v>
                </c:pt>
                <c:pt idx="7">
                  <c:v>0.30998225755678321</c:v>
                </c:pt>
                <c:pt idx="8">
                  <c:v>0.77756176603534233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1-4B3A-BAA9-F61A00F8794C}"/>
            </c:ext>
          </c:extLst>
        </c:ser>
        <c:ser>
          <c:idx val="1"/>
          <c:order val="1"/>
          <c:tx>
            <c:strRef>
              <c:f>'PZT_H_G4T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'PZT_H_G4T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'PZT_H_G4T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1-4B3A-BAA9-F61A00F87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8655"/>
        <c:axId val="1"/>
      </c:lineChart>
      <c:catAx>
        <c:axId val="525398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8655"/>
        <c:crosses val="autoZero"/>
        <c:crossBetween val="between"/>
        <c:majorUnit val="0.8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'PZT_H_G4T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'PZT_H_G4T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'PZT_H_G4T Gain '!$B$13:$N$13</c:f>
              <c:numCache>
                <c:formatCode>0.00</c:formatCode>
                <c:ptCount val="13"/>
                <c:pt idx="0">
                  <c:v>6.3814984719203789</c:v>
                </c:pt>
                <c:pt idx="1">
                  <c:v>2.9424436894566779</c:v>
                </c:pt>
                <c:pt idx="2">
                  <c:v>5.1061130211388868</c:v>
                </c:pt>
                <c:pt idx="3">
                  <c:v>15.272170763811825</c:v>
                </c:pt>
                <c:pt idx="4">
                  <c:v>12.267286345560713</c:v>
                </c:pt>
                <c:pt idx="5">
                  <c:v>4.9098895430192897</c:v>
                </c:pt>
                <c:pt idx="6">
                  <c:v>4.1627560157988999</c:v>
                </c:pt>
                <c:pt idx="7">
                  <c:v>18.695693679409157</c:v>
                </c:pt>
                <c:pt idx="8">
                  <c:v>7.4268054992528008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31-47A5-9012-325E8E696D4E}"/>
            </c:ext>
          </c:extLst>
        </c:ser>
        <c:ser>
          <c:idx val="1"/>
          <c:order val="1"/>
          <c:tx>
            <c:strRef>
              <c:f>'PZT_H_G4T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'PZT_H_G4T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'PZT_H_G4T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31-47A5-9012-325E8E696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7903"/>
        <c:axId val="1"/>
      </c:lineChart>
      <c:catAx>
        <c:axId val="525347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7903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'PZT_H_Yaw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'PZT_H_Yaw Frequency '!$B$9:$N$9</c:f>
              <c:numCache>
                <c:formatCode>0.000</c:formatCode>
                <c:ptCount val="13"/>
                <c:pt idx="0">
                  <c:v>46920.800000000003</c:v>
                </c:pt>
                <c:pt idx="1">
                  <c:v>47010.400000000001</c:v>
                </c:pt>
                <c:pt idx="2">
                  <c:v>46364</c:v>
                </c:pt>
                <c:pt idx="3">
                  <c:v>46440.800000000003</c:v>
                </c:pt>
                <c:pt idx="4">
                  <c:v>47048.800000000003</c:v>
                </c:pt>
                <c:pt idx="5">
                  <c:v>46786.400000000001</c:v>
                </c:pt>
                <c:pt idx="6">
                  <c:v>46952.800000000003</c:v>
                </c:pt>
                <c:pt idx="7">
                  <c:v>46639.199999999997</c:v>
                </c:pt>
                <c:pt idx="8">
                  <c:v>46511.199999999997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92-424E-BF3A-0E43624BD592}"/>
            </c:ext>
          </c:extLst>
        </c:ser>
        <c:ser>
          <c:idx val="1"/>
          <c:order val="1"/>
          <c:tx>
            <c:strRef>
              <c:f>'PZT_H_Yaw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'PZT_H_Yaw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92-424E-BF3A-0E43624BD592}"/>
            </c:ext>
          </c:extLst>
        </c:ser>
        <c:ser>
          <c:idx val="3"/>
          <c:order val="2"/>
          <c:tx>
            <c:strRef>
              <c:f>'PZT_H_Yaw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'PZT_H_Yaw Frequency '!$B$25:$N$25</c:f>
              <c:numCache>
                <c:formatCode>General</c:formatCode>
                <c:ptCount val="13"/>
                <c:pt idx="0">
                  <c:v>50000</c:v>
                </c:pt>
                <c:pt idx="1">
                  <c:v>50000</c:v>
                </c:pt>
                <c:pt idx="2">
                  <c:v>50000</c:v>
                </c:pt>
                <c:pt idx="3">
                  <c:v>50000</c:v>
                </c:pt>
                <c:pt idx="4">
                  <c:v>50000</c:v>
                </c:pt>
                <c:pt idx="5">
                  <c:v>50000</c:v>
                </c:pt>
                <c:pt idx="6">
                  <c:v>50000</c:v>
                </c:pt>
                <c:pt idx="7">
                  <c:v>50000</c:v>
                </c:pt>
                <c:pt idx="8">
                  <c:v>50000</c:v>
                </c:pt>
                <c:pt idx="9">
                  <c:v>50000</c:v>
                </c:pt>
                <c:pt idx="10">
                  <c:v>50000</c:v>
                </c:pt>
                <c:pt idx="11">
                  <c:v>50000</c:v>
                </c:pt>
                <c:pt idx="12">
                  <c:v>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92-424E-BF3A-0E43624BD592}"/>
            </c:ext>
          </c:extLst>
        </c:ser>
        <c:ser>
          <c:idx val="4"/>
          <c:order val="3"/>
          <c:tx>
            <c:strRef>
              <c:f>'PZT_H_Yaw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'PZT_H_Yaw Frequency '!$B$26:$N$26</c:f>
              <c:numCache>
                <c:formatCode>General</c:formatCode>
                <c:ptCount val="13"/>
                <c:pt idx="0">
                  <c:v>45000</c:v>
                </c:pt>
                <c:pt idx="1">
                  <c:v>45000</c:v>
                </c:pt>
                <c:pt idx="2">
                  <c:v>45000</c:v>
                </c:pt>
                <c:pt idx="3">
                  <c:v>45000</c:v>
                </c:pt>
                <c:pt idx="4">
                  <c:v>45000</c:v>
                </c:pt>
                <c:pt idx="5">
                  <c:v>45000</c:v>
                </c:pt>
                <c:pt idx="6">
                  <c:v>45000</c:v>
                </c:pt>
                <c:pt idx="7">
                  <c:v>45000</c:v>
                </c:pt>
                <c:pt idx="8">
                  <c:v>45000</c:v>
                </c:pt>
                <c:pt idx="9">
                  <c:v>45000</c:v>
                </c:pt>
                <c:pt idx="10">
                  <c:v>45000</c:v>
                </c:pt>
                <c:pt idx="11">
                  <c:v>45000</c:v>
                </c:pt>
                <c:pt idx="12">
                  <c:v>45000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92-424E-BF3A-0E43624BD592}"/>
            </c:ext>
          </c:extLst>
        </c:ser>
        <c:ser>
          <c:idx val="2"/>
          <c:order val="4"/>
          <c:tx>
            <c:strRef>
              <c:f>'PZT_H_Yaw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'PZT_H_Yaw Frequency '!$B$24:$N$24</c:f>
              <c:numCache>
                <c:formatCode>General</c:formatCode>
                <c:ptCount val="13"/>
                <c:pt idx="0">
                  <c:v>47500</c:v>
                </c:pt>
                <c:pt idx="1">
                  <c:v>47500</c:v>
                </c:pt>
                <c:pt idx="2">
                  <c:v>47500</c:v>
                </c:pt>
     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 <c:pt idx="6">
                  <c:v>47500</c:v>
                </c:pt>
                <c:pt idx="7">
                  <c:v>47500</c:v>
                </c:pt>
                <c:pt idx="8">
                  <c:v>47500</c:v>
                </c:pt>
                <c:pt idx="9">
                  <c:v>47500</c:v>
                </c:pt>
                <c:pt idx="10">
                  <c:v>47500</c:v>
                </c:pt>
                <c:pt idx="11">
                  <c:v>47500</c:v>
                </c:pt>
                <c:pt idx="12">
                  <c:v>47500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92-424E-BF3A-0E43624BD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3231"/>
        <c:axId val="1"/>
      </c:lineChart>
      <c:catAx>
        <c:axId val="5254032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44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3231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'PZT_H_Yaw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'PZT_H_Yaw Frequency '!$B$10:$N$10</c:f>
              <c:numCache>
                <c:formatCode>0.000</c:formatCode>
                <c:ptCount val="13"/>
                <c:pt idx="0">
                  <c:v>174.68600401863912</c:v>
                </c:pt>
                <c:pt idx="1">
                  <c:v>415.01421662396098</c:v>
                </c:pt>
                <c:pt idx="2">
                  <c:v>272.47018185482244</c:v>
                </c:pt>
                <c:pt idx="3">
                  <c:v>192.79834024181849</c:v>
                </c:pt>
                <c:pt idx="4">
                  <c:v>144.17766817368076</c:v>
                </c:pt>
                <c:pt idx="5">
                  <c:v>507.68179010084651</c:v>
                </c:pt>
                <c:pt idx="6">
                  <c:v>280.43394944264509</c:v>
                </c:pt>
                <c:pt idx="7">
                  <c:v>298.99030084603083</c:v>
                </c:pt>
                <c:pt idx="8">
                  <c:v>164.10728198346351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6-4CD9-B527-365BD563DE14}"/>
            </c:ext>
          </c:extLst>
        </c:ser>
        <c:ser>
          <c:idx val="1"/>
          <c:order val="1"/>
          <c:tx>
            <c:strRef>
              <c:f>'PZT_H_Yaw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'PZT_H_Yaw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6-4CD9-B527-365BD563D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4047"/>
        <c:axId val="1"/>
      </c:lineChart>
      <c:catAx>
        <c:axId val="5254140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4047"/>
        <c:crosses val="autoZero"/>
        <c:crossBetween val="between"/>
        <c:majorUnit val="9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'PZT_H_Yaw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'PZT_H_Yaw Frequency '!$B$13:$N$13</c:f>
              <c:numCache>
                <c:formatCode>0.00</c:formatCode>
                <c:ptCount val="13"/>
                <c:pt idx="0">
                  <c:v>3.6652430757895789</c:v>
                </c:pt>
                <c:pt idx="1">
                  <c:v>1.6147238009933838</c:v>
                </c:pt>
                <c:pt idx="2">
                  <c:v>1.6686841237876155</c:v>
                </c:pt>
                <c:pt idx="3">
                  <c:v>2.4910311264313285</c:v>
                </c:pt>
                <c:pt idx="4">
                  <c:v>4.7367483604371543</c:v>
                </c:pt>
                <c:pt idx="5">
                  <c:v>1.1729131875074403</c:v>
                </c:pt>
                <c:pt idx="6">
                  <c:v>2.3211645188717229</c:v>
                </c:pt>
                <c:pt idx="7">
                  <c:v>1.8274840302641628</c:v>
                </c:pt>
                <c:pt idx="8">
                  <c:v>3.0695367520869166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8-4B8C-96F7-B42B48382425}"/>
            </c:ext>
          </c:extLst>
        </c:ser>
        <c:ser>
          <c:idx val="1"/>
          <c:order val="1"/>
          <c:tx>
            <c:strRef>
              <c:f>'PZT_H_Yaw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'PZT_H_Yaw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8-4B8C-96F7-B42B4838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2911"/>
        <c:axId val="1"/>
      </c:lineChart>
      <c:catAx>
        <c:axId val="5253429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2911"/>
        <c:crosses val="autoZero"/>
        <c:crossBetween val="between"/>
        <c:majorUnit val="2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'PZT_H_Yaw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'PZT_H_Yaw Gain '!$B$9:$N$9</c:f>
              <c:numCache>
                <c:formatCode>0.000</c:formatCode>
                <c:ptCount val="13"/>
                <c:pt idx="0">
                  <c:v>25.768999999999998</c:v>
                </c:pt>
                <c:pt idx="1">
                  <c:v>25.958199999999998</c:v>
                </c:pt>
                <c:pt idx="2">
                  <c:v>26.971800000000002</c:v>
                </c:pt>
                <c:pt idx="3">
                  <c:v>25.683599999999995</c:v>
                </c:pt>
                <c:pt idx="4">
                  <c:v>27.262999999999998</c:v>
                </c:pt>
                <c:pt idx="5">
                  <c:v>26.788800000000002</c:v>
                </c:pt>
                <c:pt idx="6">
                  <c:v>27.0382</c:v>
                </c:pt>
                <c:pt idx="7">
                  <c:v>24.6614</c:v>
                </c:pt>
                <c:pt idx="8">
                  <c:v>24.574400000000004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93-4197-955E-E7797463B2AF}"/>
            </c:ext>
          </c:extLst>
        </c:ser>
        <c:ser>
          <c:idx val="1"/>
          <c:order val="1"/>
          <c:tx>
            <c:strRef>
              <c:f>'PZT_H_Yaw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'PZT_H_Yaw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93-4197-955E-E7797463B2AF}"/>
            </c:ext>
          </c:extLst>
        </c:ser>
        <c:ser>
          <c:idx val="3"/>
          <c:order val="2"/>
          <c:tx>
            <c:strRef>
              <c:f>'PZT_H_Yaw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'PZT_H_Yaw Gain '!$B$25:$N$25</c:f>
              <c:numCache>
                <c:formatCode>General</c:formatCode>
                <c:ptCount val="1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93-4197-955E-E7797463B2AF}"/>
            </c:ext>
          </c:extLst>
        </c:ser>
        <c:ser>
          <c:idx val="4"/>
          <c:order val="3"/>
          <c:tx>
            <c:strRef>
              <c:f>'PZT_H_Yaw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'PZT_H_Yaw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93-4197-955E-E7797463B2AF}"/>
            </c:ext>
          </c:extLst>
        </c:ser>
        <c:ser>
          <c:idx val="2"/>
          <c:order val="4"/>
          <c:tx>
            <c:strRef>
              <c:f>'PZT_H_Yaw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'PZT_H_Yaw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93-4197-955E-E7797463B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1567"/>
        <c:axId val="1"/>
      </c:lineChart>
      <c:catAx>
        <c:axId val="525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1567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'PZT_H_Yaw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'PZT_H_Yaw Gain '!$B$10:$N$10</c:f>
              <c:numCache>
                <c:formatCode>0.000</c:formatCode>
                <c:ptCount val="13"/>
                <c:pt idx="0">
                  <c:v>1.784177261372871</c:v>
                </c:pt>
                <c:pt idx="1">
                  <c:v>1.7196584544612334</c:v>
                </c:pt>
                <c:pt idx="2">
                  <c:v>0.95946688322213647</c:v>
                </c:pt>
                <c:pt idx="3">
                  <c:v>1.547515524962513</c:v>
                </c:pt>
                <c:pt idx="4">
                  <c:v>0.90836556517736755</c:v>
                </c:pt>
                <c:pt idx="5">
                  <c:v>1.9488452221764558</c:v>
                </c:pt>
                <c:pt idx="6">
                  <c:v>1.2577395199324868</c:v>
                </c:pt>
                <c:pt idx="7">
                  <c:v>1.390886156376574</c:v>
                </c:pt>
                <c:pt idx="8">
                  <c:v>0.96982127219400693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B2-4575-A2D7-E4AE6799AA46}"/>
            </c:ext>
          </c:extLst>
        </c:ser>
        <c:ser>
          <c:idx val="1"/>
          <c:order val="1"/>
          <c:tx>
            <c:strRef>
              <c:f>'PZT_H_Yaw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'PZT_H_Yaw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B2-4575-A2D7-E4AE6799A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7391"/>
        <c:axId val="1"/>
      </c:lineChart>
      <c:catAx>
        <c:axId val="525407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7391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'PZT_H_Yaw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'PZT_H_Yaw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'PZT_H_Yaw Gain '!$B$13:$N$13</c:f>
              <c:numCache>
                <c:formatCode>0.00</c:formatCode>
                <c:ptCount val="13"/>
                <c:pt idx="0">
                  <c:v>4.5270165553981956</c:v>
                </c:pt>
                <c:pt idx="1">
                  <c:v>4.6601889535350134</c:v>
                </c:pt>
                <c:pt idx="2">
                  <c:v>8.0003456095206342</c:v>
                </c:pt>
                <c:pt idx="3">
                  <c:v>5.2377288214042412</c:v>
                </c:pt>
                <c:pt idx="4">
                  <c:v>8.3435571432302424</c:v>
                </c:pt>
                <c:pt idx="5">
                  <c:v>3.9700775508616162</c:v>
                </c:pt>
                <c:pt idx="6">
                  <c:v>6.0854677872761629</c:v>
                </c:pt>
                <c:pt idx="7">
                  <c:v>6.0725315017897428</c:v>
                </c:pt>
                <c:pt idx="8">
                  <c:v>8.7389297832442114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52-4703-849C-6B80E9CF793E}"/>
            </c:ext>
          </c:extLst>
        </c:ser>
        <c:ser>
          <c:idx val="1"/>
          <c:order val="1"/>
          <c:tx>
            <c:strRef>
              <c:f>'PZT_H_Yaw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'PZT_H_Yaw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'PZT_H_Yaw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52-4703-849C-6B80E9CF7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8303"/>
        <c:axId val="1"/>
      </c:lineChart>
      <c:catAx>
        <c:axId val="5253583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8303"/>
        <c:crosses val="autoZero"/>
        <c:crossBetween val="between"/>
        <c:majorUnit val="8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'PZT_L_T1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'PZT_L_T1 Frequency '!$B$9:$N$9</c:f>
              <c:numCache>
                <c:formatCode>0.000</c:formatCode>
                <c:ptCount val="13"/>
                <c:pt idx="0">
                  <c:v>6517.6</c:v>
                </c:pt>
                <c:pt idx="1">
                  <c:v>6504.8</c:v>
                </c:pt>
                <c:pt idx="2">
                  <c:v>6588</c:v>
                </c:pt>
                <c:pt idx="3">
                  <c:v>6562.4</c:v>
                </c:pt>
                <c:pt idx="4">
                  <c:v>6556</c:v>
                </c:pt>
                <c:pt idx="5">
                  <c:v>6504.8</c:v>
                </c:pt>
                <c:pt idx="6">
                  <c:v>6677.6</c:v>
                </c:pt>
                <c:pt idx="7">
                  <c:v>6658.4</c:v>
                </c:pt>
                <c:pt idx="8">
                  <c:v>6728.8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1D-47B9-826B-BD64D9DBF269}"/>
            </c:ext>
          </c:extLst>
        </c:ser>
        <c:ser>
          <c:idx val="1"/>
          <c:order val="1"/>
          <c:tx>
            <c:strRef>
              <c:f>'PZT_L_T1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'PZT_L_T1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1D-47B9-826B-BD64D9DBF269}"/>
            </c:ext>
          </c:extLst>
        </c:ser>
        <c:ser>
          <c:idx val="3"/>
          <c:order val="2"/>
          <c:tx>
            <c:strRef>
              <c:f>'PZT_L_T1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'PZT_L_T1 Frequency '!$B$25:$N$25</c:f>
              <c:numCache>
                <c:formatCode>General</c:formatCode>
                <c:ptCount val="13"/>
                <c:pt idx="0">
                  <c:v>7500</c:v>
                </c:pt>
                <c:pt idx="1">
                  <c:v>7500</c:v>
                </c:pt>
                <c:pt idx="2">
                  <c:v>7500</c:v>
                </c:pt>
                <c:pt idx="3">
                  <c:v>7500</c:v>
                </c:pt>
                <c:pt idx="4">
                  <c:v>7500</c:v>
                </c:pt>
                <c:pt idx="5">
                  <c:v>7500</c:v>
                </c:pt>
                <c:pt idx="6">
                  <c:v>7500</c:v>
                </c:pt>
                <c:pt idx="7">
                  <c:v>7500</c:v>
                </c:pt>
                <c:pt idx="8">
                  <c:v>7500</c:v>
                </c:pt>
                <c:pt idx="9">
                  <c:v>7500</c:v>
                </c:pt>
                <c:pt idx="10">
                  <c:v>7500</c:v>
                </c:pt>
                <c:pt idx="11">
                  <c:v>7500</c:v>
                </c:pt>
                <c:pt idx="12">
                  <c:v>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1D-47B9-826B-BD64D9DBF269}"/>
            </c:ext>
          </c:extLst>
        </c:ser>
        <c:ser>
          <c:idx val="4"/>
          <c:order val="3"/>
          <c:tx>
            <c:strRef>
              <c:f>'PZT_L_T1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'PZT_L_T1 Frequency '!$B$26:$N$26</c:f>
              <c:numCache>
                <c:formatCode>General</c:formatCode>
                <c:ptCount val="13"/>
                <c:pt idx="0">
                  <c:v>5700</c:v>
                </c:pt>
                <c:pt idx="1">
                  <c:v>5700</c:v>
                </c:pt>
                <c:pt idx="2">
                  <c:v>5700</c:v>
                </c:pt>
                <c:pt idx="3">
                  <c:v>5700</c:v>
                </c:pt>
                <c:pt idx="4">
                  <c:v>5700</c:v>
                </c:pt>
                <c:pt idx="5">
                  <c:v>5700</c:v>
                </c:pt>
                <c:pt idx="6">
                  <c:v>5700</c:v>
                </c:pt>
                <c:pt idx="7">
                  <c:v>5700</c:v>
                </c:pt>
                <c:pt idx="8">
                  <c:v>5700</c:v>
                </c:pt>
                <c:pt idx="9">
                  <c:v>5700</c:v>
                </c:pt>
                <c:pt idx="10">
                  <c:v>5700</c:v>
                </c:pt>
                <c:pt idx="11">
                  <c:v>5700</c:v>
                </c:pt>
                <c:pt idx="12">
                  <c:v>5700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1D-47B9-826B-BD64D9DBF269}"/>
            </c:ext>
          </c:extLst>
        </c:ser>
        <c:ser>
          <c:idx val="2"/>
          <c:order val="4"/>
          <c:tx>
            <c:strRef>
              <c:f>'PZT_L_T1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'PZT_L_T1 Frequency '!$B$24:$N$24</c:f>
              <c:numCache>
                <c:formatCode>General</c:formatCode>
                <c:ptCount val="13"/>
                <c:pt idx="0">
                  <c:v>6600</c:v>
                </c:pt>
                <c:pt idx="1">
                  <c:v>6600</c:v>
                </c:pt>
                <c:pt idx="2">
                  <c:v>6600</c:v>
                </c:pt>
                <c:pt idx="3">
                  <c:v>6600</c:v>
                </c:pt>
                <c:pt idx="4">
                  <c:v>6600</c:v>
                </c:pt>
                <c:pt idx="5">
                  <c:v>6600</c:v>
                </c:pt>
                <c:pt idx="6">
                  <c:v>6600</c:v>
                </c:pt>
                <c:pt idx="7">
                  <c:v>6600</c:v>
                </c:pt>
                <c:pt idx="8">
                  <c:v>6600</c:v>
                </c:pt>
                <c:pt idx="9">
                  <c:v>6600</c:v>
                </c:pt>
                <c:pt idx="10">
                  <c:v>6600</c:v>
                </c:pt>
                <c:pt idx="11">
                  <c:v>6600</c:v>
                </c:pt>
                <c:pt idx="12">
                  <c:v>6600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1D-47B9-826B-BD64D9DBF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3631"/>
        <c:axId val="1"/>
      </c:lineChart>
      <c:catAx>
        <c:axId val="525413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54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3631"/>
        <c:crosses val="autoZero"/>
        <c:crossBetween val="between"/>
        <c:majorUnit val="4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'PZT_L_T1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'PZT_L_T1 Frequency '!$B$10:$N$10</c:f>
              <c:numCache>
                <c:formatCode>0.000</c:formatCode>
                <c:ptCount val="13"/>
                <c:pt idx="0">
                  <c:v>226.72626667415489</c:v>
                </c:pt>
                <c:pt idx="1">
                  <c:v>151.11320259990521</c:v>
                </c:pt>
                <c:pt idx="2">
                  <c:v>150.09330431434975</c:v>
                </c:pt>
                <c:pt idx="3">
                  <c:v>41.722895393296952</c:v>
                </c:pt>
                <c:pt idx="4">
                  <c:v>119.73303637676612</c:v>
                </c:pt>
                <c:pt idx="5">
                  <c:v>159.35871485425577</c:v>
                </c:pt>
                <c:pt idx="6">
                  <c:v>76.39895287240526</c:v>
                </c:pt>
                <c:pt idx="7">
                  <c:v>79.679357427127883</c:v>
                </c:pt>
                <c:pt idx="8">
                  <c:v>112.22833866720116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8C-4E8D-B8A8-3C3C25B7C3A0}"/>
            </c:ext>
          </c:extLst>
        </c:ser>
        <c:ser>
          <c:idx val="1"/>
          <c:order val="1"/>
          <c:tx>
            <c:strRef>
              <c:f>'PZT_L_T1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'PZT_L_T1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8C-4E8D-B8A8-3C3C25B7C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5295"/>
        <c:axId val="1"/>
      </c:lineChart>
      <c:catAx>
        <c:axId val="525415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5295"/>
        <c:crosses val="autoZero"/>
        <c:crossBetween val="between"/>
        <c:majorUnit val="8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'PZT_L_T1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'PZT_L_T1 Frequency '!$B$13:$N$13</c:f>
              <c:numCache>
                <c:formatCode>0.00</c:formatCode>
                <c:ptCount val="13"/>
                <c:pt idx="0">
                  <c:v>1.2020368761463853</c:v>
                </c:pt>
                <c:pt idx="1">
                  <c:v>1.7752695466123025</c:v>
                </c:pt>
                <c:pt idx="2">
                  <c:v>1.9721066262893965</c:v>
                </c:pt>
                <c:pt idx="3">
                  <c:v>6.8899021498122082</c:v>
                </c:pt>
                <c:pt idx="4">
                  <c:v>2.3830794070524508</c:v>
                </c:pt>
                <c:pt idx="5">
                  <c:v>1.6834138434914876</c:v>
                </c:pt>
                <c:pt idx="6">
                  <c:v>3.5881818143655231</c:v>
                </c:pt>
                <c:pt idx="7">
                  <c:v>3.5207780583559551</c:v>
                </c:pt>
                <c:pt idx="8">
                  <c:v>2.290568226524007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7-4B56-A571-42FDC7F17A9A}"/>
            </c:ext>
          </c:extLst>
        </c:ser>
        <c:ser>
          <c:idx val="1"/>
          <c:order val="1"/>
          <c:tx>
            <c:strRef>
              <c:f>'PZT_L_T1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'PZT_L_T1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7-4B56-A571-42FDC7F17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5391"/>
        <c:axId val="1"/>
      </c:lineChart>
      <c:catAx>
        <c:axId val="525355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5391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'PZT_L_T1 Gain '!$B$9:$N$9</c:f>
              <c:numCache>
                <c:formatCode>0.000</c:formatCode>
                <c:ptCount val="13"/>
                <c:pt idx="0">
                  <c:v>0.17939999999999998</c:v>
                </c:pt>
                <c:pt idx="1">
                  <c:v>0.18140000000000001</c:v>
                </c:pt>
                <c:pt idx="2">
                  <c:v>0.1782</c:v>
                </c:pt>
                <c:pt idx="3">
                  <c:v>0.1588</c:v>
                </c:pt>
                <c:pt idx="4">
                  <c:v>0.17780000000000001</c:v>
                </c:pt>
                <c:pt idx="5">
                  <c:v>0.12920000000000001</c:v>
                </c:pt>
                <c:pt idx="6">
                  <c:v>0.14200000000000002</c:v>
                </c:pt>
                <c:pt idx="7">
                  <c:v>0.14299999999999999</c:v>
                </c:pt>
                <c:pt idx="8">
                  <c:v>0.17599999999999999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5-417F-B394-D7030D1DB898}"/>
            </c:ext>
          </c:extLst>
        </c:ser>
        <c:ser>
          <c:idx val="1"/>
          <c:order val="1"/>
          <c:tx>
            <c:strRef>
              <c:f>'PZT_L_T1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'PZT_L_T1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5-417F-B394-D7030D1DB898}"/>
            </c:ext>
          </c:extLst>
        </c:ser>
        <c:ser>
          <c:idx val="3"/>
          <c:order val="2"/>
          <c:tx>
            <c:strRef>
              <c:f>'PZT_L_T1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'PZT_L_T1 Gain '!$B$25:$N$25</c:f>
              <c:numCache>
                <c:formatCode>General</c:formatCode>
                <c:ptCount val="1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5-417F-B394-D7030D1DB898}"/>
            </c:ext>
          </c:extLst>
        </c:ser>
        <c:ser>
          <c:idx val="4"/>
          <c:order val="3"/>
          <c:tx>
            <c:strRef>
              <c:f>'PZT_L_T1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'PZT_L_T1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5-417F-B394-D7030D1DB898}"/>
            </c:ext>
          </c:extLst>
        </c:ser>
        <c:ser>
          <c:idx val="2"/>
          <c:order val="4"/>
          <c:tx>
            <c:strRef>
              <c:f>'PZT_L_T1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'PZT_L_T1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5-417F-B394-D7030D1DB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1631"/>
        <c:axId val="1"/>
      </c:lineChart>
      <c:catAx>
        <c:axId val="525361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1631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'PZT_L_T1 Gain '!$B$10:$N$10</c:f>
              <c:numCache>
                <c:formatCode>0.000</c:formatCode>
                <c:ptCount val="13"/>
                <c:pt idx="0">
                  <c:v>9.2210628454641883E-2</c:v>
                </c:pt>
                <c:pt idx="1">
                  <c:v>5.5926737791507204E-2</c:v>
                </c:pt>
                <c:pt idx="2">
                  <c:v>3.9047407084209791E-2</c:v>
                </c:pt>
                <c:pt idx="3">
                  <c:v>3.7718695629621206E-2</c:v>
                </c:pt>
                <c:pt idx="4">
                  <c:v>8.077252007954186E-2</c:v>
                </c:pt>
                <c:pt idx="5">
                  <c:v>6.2367459464050638E-2</c:v>
                </c:pt>
                <c:pt idx="6">
                  <c:v>5.7606423252967123E-2</c:v>
                </c:pt>
                <c:pt idx="7">
                  <c:v>5.6855078928799339E-2</c:v>
                </c:pt>
                <c:pt idx="8">
                  <c:v>2.3979157616563579E-2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E-419D-88B4-D1BF0EEE8398}"/>
            </c:ext>
          </c:extLst>
        </c:ser>
        <c:ser>
          <c:idx val="1"/>
          <c:order val="1"/>
          <c:tx>
            <c:strRef>
              <c:f>'PZT_L_T1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'PZT_L_T1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E-419D-88B4-D1BF0EEE8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82847"/>
        <c:axId val="1"/>
      </c:lineChart>
      <c:catAx>
        <c:axId val="5253828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3000000000000000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82847"/>
        <c:crosses val="autoZero"/>
        <c:crossBetween val="between"/>
        <c:majorUnit val="6.0000000000000012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'PZT_L_T1 Gain '!$B$13:$N$13</c:f>
              <c:numCache>
                <c:formatCode>0.00</c:formatCode>
                <c:ptCount val="13"/>
                <c:pt idx="0">
                  <c:v>17.426046146698582</c:v>
                </c:pt>
                <c:pt idx="1">
                  <c:v>28.719715531913444</c:v>
                </c:pt>
                <c:pt idx="2">
                  <c:v>41.161930757666674</c:v>
                </c:pt>
                <c:pt idx="3">
                  <c:v>42.783381195876721</c:v>
                </c:pt>
                <c:pt idx="4">
                  <c:v>19.900332420197991</c:v>
                </c:pt>
                <c:pt idx="5">
                  <c:v>26.032806433872182</c:v>
                </c:pt>
                <c:pt idx="6">
                  <c:v>28.110291212185729</c:v>
                </c:pt>
                <c:pt idx="7">
                  <c:v>28.475908054362275</c:v>
                </c:pt>
                <c:pt idx="8">
                  <c:v>67.058235560755293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8-4F2E-86BA-EF474F260C26}"/>
            </c:ext>
          </c:extLst>
        </c:ser>
        <c:ser>
          <c:idx val="1"/>
          <c:order val="1"/>
          <c:tx>
            <c:strRef>
              <c:f>'PZT_L_T1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'PZT_L_T1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8-4F2E-86BA-EF474F260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0367"/>
        <c:axId val="1"/>
      </c:lineChart>
      <c:catAx>
        <c:axId val="5253703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0367"/>
        <c:crosses val="autoZero"/>
        <c:crossBetween val="between"/>
        <c:majorUnit val="3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'PZT_L_G1T Frequency '!$B$9:$N$9</c:f>
              <c:numCache>
                <c:formatCode>0.000</c:formatCode>
                <c:ptCount val="13"/>
                <c:pt idx="0">
                  <c:v>10536.8</c:v>
                </c:pt>
                <c:pt idx="1">
                  <c:v>10543.2</c:v>
                </c:pt>
                <c:pt idx="2">
                  <c:v>10434.4</c:v>
                </c:pt>
                <c:pt idx="3">
                  <c:v>10511.2</c:v>
                </c:pt>
                <c:pt idx="4">
                  <c:v>10626.4</c:v>
                </c:pt>
                <c:pt idx="5">
                  <c:v>10511.2</c:v>
                </c:pt>
                <c:pt idx="6">
                  <c:v>10492</c:v>
                </c:pt>
                <c:pt idx="7">
                  <c:v>10613.6</c:v>
                </c:pt>
                <c:pt idx="8">
                  <c:v>10428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1-4015-9F19-26A7D8FB232A}"/>
            </c:ext>
          </c:extLst>
        </c:ser>
        <c:ser>
          <c:idx val="1"/>
          <c:order val="1"/>
          <c:tx>
            <c:strRef>
              <c:f>'PZT_L_G1T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'PZT_L_G1T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41-4015-9F19-26A7D8FB232A}"/>
            </c:ext>
          </c:extLst>
        </c:ser>
        <c:ser>
          <c:idx val="3"/>
          <c:order val="2"/>
          <c:tx>
            <c:strRef>
              <c:f>'PZT_L_G1T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'PZT_L_G1T Frequency '!$B$25:$N$25</c:f>
              <c:numCache>
                <c:formatCode>General</c:formatCode>
                <c:ptCount val="13"/>
                <c:pt idx="0">
                  <c:v>12300</c:v>
                </c:pt>
                <c:pt idx="1">
                  <c:v>12300</c:v>
                </c:pt>
                <c:pt idx="2">
                  <c:v>12300</c:v>
                </c:pt>
                <c:pt idx="3">
                  <c:v>12300</c:v>
                </c:pt>
                <c:pt idx="4">
                  <c:v>12300</c:v>
                </c:pt>
                <c:pt idx="5">
                  <c:v>12300</c:v>
                </c:pt>
                <c:pt idx="6">
                  <c:v>12300</c:v>
                </c:pt>
                <c:pt idx="7">
                  <c:v>12300</c:v>
                </c:pt>
                <c:pt idx="8">
                  <c:v>12300</c:v>
                </c:pt>
                <c:pt idx="9">
                  <c:v>12300</c:v>
                </c:pt>
                <c:pt idx="10">
                  <c:v>12300</c:v>
                </c:pt>
                <c:pt idx="11">
                  <c:v>12300</c:v>
                </c:pt>
                <c:pt idx="12">
                  <c:v>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41-4015-9F19-26A7D8FB232A}"/>
            </c:ext>
          </c:extLst>
        </c:ser>
        <c:ser>
          <c:idx val="4"/>
          <c:order val="3"/>
          <c:tx>
            <c:strRef>
              <c:f>'PZT_L_G1T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'PZT_L_G1T Frequency '!$B$26:$N$26</c:f>
              <c:numCache>
                <c:formatCode>General</c:formatCode>
                <c:ptCount val="13"/>
                <c:pt idx="0">
                  <c:v>9300</c:v>
                </c:pt>
                <c:pt idx="1">
                  <c:v>9300</c:v>
                </c:pt>
                <c:pt idx="2">
                  <c:v>9300</c:v>
                </c:pt>
                <c:pt idx="3">
                  <c:v>9300</c:v>
                </c:pt>
                <c:pt idx="4">
                  <c:v>9300</c:v>
                </c:pt>
                <c:pt idx="5">
                  <c:v>9300</c:v>
                </c:pt>
                <c:pt idx="6">
                  <c:v>9300</c:v>
                </c:pt>
                <c:pt idx="7">
                  <c:v>9300</c:v>
                </c:pt>
                <c:pt idx="8">
                  <c:v>9300</c:v>
                </c:pt>
                <c:pt idx="9">
                  <c:v>9300</c:v>
                </c:pt>
                <c:pt idx="10">
                  <c:v>9300</c:v>
                </c:pt>
                <c:pt idx="11">
                  <c:v>9300</c:v>
                </c:pt>
                <c:pt idx="12">
                  <c:v>9300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41-4015-9F19-26A7D8FB232A}"/>
            </c:ext>
          </c:extLst>
        </c:ser>
        <c:ser>
          <c:idx val="2"/>
          <c:order val="4"/>
          <c:tx>
            <c:strRef>
              <c:f>'PZT_L_G1T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'PZT_L_G1T Frequency '!$B$24:$N$24</c:f>
              <c:numCache>
                <c:formatCode>General</c:formatCode>
                <c:ptCount val="13"/>
                <c:pt idx="0">
                  <c:v>10800</c:v>
                </c:pt>
                <c:pt idx="1">
                  <c:v>10800</c:v>
                </c:pt>
                <c:pt idx="2">
                  <c:v>10800</c:v>
                </c:pt>
                <c:pt idx="3">
                  <c:v>10800</c:v>
                </c:pt>
                <c:pt idx="4">
                  <c:v>10800</c:v>
                </c:pt>
                <c:pt idx="5">
                  <c:v>10800</c:v>
                </c:pt>
                <c:pt idx="6">
                  <c:v>10800</c:v>
                </c:pt>
                <c:pt idx="7">
                  <c:v>10800</c:v>
                </c:pt>
                <c:pt idx="8">
                  <c:v>10800</c:v>
                </c:pt>
                <c:pt idx="9">
                  <c:v>10800</c:v>
                </c:pt>
                <c:pt idx="10">
                  <c:v>10800</c:v>
                </c:pt>
                <c:pt idx="11">
                  <c:v>10800</c:v>
                </c:pt>
                <c:pt idx="12">
                  <c:v>10800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41-4015-9F19-26A7D8FB2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2415"/>
        <c:axId val="1"/>
      </c:lineChart>
      <c:catAx>
        <c:axId val="525392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2500"/>
          <c:min val="89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2415"/>
        <c:crosses val="autoZero"/>
        <c:crossBetween val="between"/>
        <c:majorUnit val="6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'PZT_L_G1T Frequency '!$B$10:$N$10</c:f>
              <c:numCache>
                <c:formatCode>0.000</c:formatCode>
                <c:ptCount val="13"/>
                <c:pt idx="0">
                  <c:v>58.130886798671845</c:v>
                </c:pt>
                <c:pt idx="1">
                  <c:v>80.319362547271254</c:v>
                </c:pt>
                <c:pt idx="2">
                  <c:v>52.58136552049595</c:v>
                </c:pt>
                <c:pt idx="3">
                  <c:v>28.621670111997307</c:v>
                </c:pt>
                <c:pt idx="4">
                  <c:v>35.054243680330636</c:v>
                </c:pt>
                <c:pt idx="5">
                  <c:v>62.379483806777372</c:v>
                </c:pt>
                <c:pt idx="6">
                  <c:v>22.627416997969522</c:v>
                </c:pt>
                <c:pt idx="7">
                  <c:v>26.773120849090418</c:v>
                </c:pt>
                <c:pt idx="8">
                  <c:v>59.866518188383061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D-4D38-83A7-D7044C90056C}"/>
            </c:ext>
          </c:extLst>
        </c:ser>
        <c:ser>
          <c:idx val="1"/>
          <c:order val="1"/>
          <c:tx>
            <c:strRef>
              <c:f>'PZT_L_G1T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'PZT_L_G1T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D-4D38-83A7-D7044C900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6975"/>
        <c:axId val="1"/>
      </c:lineChart>
      <c:catAx>
        <c:axId val="5254069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6975"/>
        <c:crosses val="autoZero"/>
        <c:crossBetween val="between"/>
        <c:majorUnit val="1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'PZT_L_G1T Frequency '!$B$13:$N$13</c:f>
              <c:numCache>
                <c:formatCode>0.00</c:formatCode>
                <c:ptCount val="13"/>
                <c:pt idx="0">
                  <c:v>7.092041587022301</c:v>
                </c:pt>
                <c:pt idx="1">
                  <c:v>5.1594034969601354</c:v>
                </c:pt>
                <c:pt idx="2">
                  <c:v>7.1913943198363448</c:v>
                </c:pt>
                <c:pt idx="3">
                  <c:v>14.105862158061182</c:v>
                </c:pt>
                <c:pt idx="4">
                  <c:v>12.612833338105071</c:v>
                </c:pt>
                <c:pt idx="5">
                  <c:v>6.4722134377371843</c:v>
                </c:pt>
                <c:pt idx="6">
                  <c:v>17.559818399465929</c:v>
                </c:pt>
                <c:pt idx="7">
                  <c:v>16.354711471058959</c:v>
                </c:pt>
                <c:pt idx="8">
                  <c:v>6.2806391849419727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F-4940-8212-76BE571801CB}"/>
            </c:ext>
          </c:extLst>
        </c:ser>
        <c:ser>
          <c:idx val="1"/>
          <c:order val="1"/>
          <c:tx>
            <c:strRef>
              <c:f>'PZT_L_G1T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'PZT_L_G1T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CF-4940-8212-76BE57180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9167"/>
        <c:axId val="1"/>
      </c:lineChart>
      <c:catAx>
        <c:axId val="525339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9167"/>
        <c:crosses val="autoZero"/>
        <c:crossBetween val="between"/>
        <c:majorUnit val="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'PZT_L_G1T Gain '!$B$9:$N$9</c:f>
              <c:numCache>
                <c:formatCode>0.000</c:formatCode>
                <c:ptCount val="13"/>
                <c:pt idx="0">
                  <c:v>1.581</c:v>
                </c:pt>
                <c:pt idx="1">
                  <c:v>2.0084</c:v>
                </c:pt>
                <c:pt idx="2">
                  <c:v>1.7608000000000001</c:v>
                </c:pt>
                <c:pt idx="3">
                  <c:v>1.6053999999999999</c:v>
                </c:pt>
                <c:pt idx="4">
                  <c:v>1.7655999999999998</c:v>
                </c:pt>
                <c:pt idx="5">
                  <c:v>1.7014</c:v>
                </c:pt>
                <c:pt idx="6">
                  <c:v>1.7484000000000002</c:v>
                </c:pt>
                <c:pt idx="7">
                  <c:v>1.5702000000000003</c:v>
                </c:pt>
                <c:pt idx="8">
                  <c:v>1.9354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9-4217-B08D-F516DE190DD4}"/>
            </c:ext>
          </c:extLst>
        </c:ser>
        <c:ser>
          <c:idx val="1"/>
          <c:order val="1"/>
          <c:tx>
            <c:strRef>
              <c:f>'PZT_L_G1T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'PZT_L_G1T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9-4217-B08D-F516DE190DD4}"/>
            </c:ext>
          </c:extLst>
        </c:ser>
        <c:ser>
          <c:idx val="3"/>
          <c:order val="2"/>
          <c:tx>
            <c:strRef>
              <c:f>'PZT_L_G1T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'PZT_L_G1T Gain '!$B$25:$N$25</c:f>
              <c:numCache>
                <c:formatCode>General</c:formatCode>
                <c:ptCount val="1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F9-4217-B08D-F516DE190DD4}"/>
            </c:ext>
          </c:extLst>
        </c:ser>
        <c:ser>
          <c:idx val="4"/>
          <c:order val="3"/>
          <c:tx>
            <c:strRef>
              <c:f>'PZT_L_G1T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'PZT_L_G1T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F9-4217-B08D-F516DE190DD4}"/>
            </c:ext>
          </c:extLst>
        </c:ser>
        <c:ser>
          <c:idx val="2"/>
          <c:order val="4"/>
          <c:tx>
            <c:strRef>
              <c:f>'PZT_L_G1T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'PZT_L_G1T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F9-4217-B08D-F516DE190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4127"/>
        <c:axId val="1"/>
      </c:lineChart>
      <c:catAx>
        <c:axId val="5253641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4127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'PZT_L_G1T Gain '!$B$10:$N$10</c:f>
              <c:numCache>
                <c:formatCode>0.000</c:formatCode>
                <c:ptCount val="13"/>
                <c:pt idx="0">
                  <c:v>0.38230746788416248</c:v>
                </c:pt>
                <c:pt idx="1">
                  <c:v>0.18949353550978992</c:v>
                </c:pt>
                <c:pt idx="2">
                  <c:v>0.48424652812384722</c:v>
                </c:pt>
                <c:pt idx="3">
                  <c:v>0.13562005751362885</c:v>
                </c:pt>
                <c:pt idx="4">
                  <c:v>0.14759505411767698</c:v>
                </c:pt>
                <c:pt idx="5">
                  <c:v>0.78007326578982339</c:v>
                </c:pt>
                <c:pt idx="6">
                  <c:v>0.34042737845243859</c:v>
                </c:pt>
                <c:pt idx="7">
                  <c:v>0.28179283170442687</c:v>
                </c:pt>
                <c:pt idx="8">
                  <c:v>0.25888279201213871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2-4057-9E6B-C9550E72A10B}"/>
            </c:ext>
          </c:extLst>
        </c:ser>
        <c:ser>
          <c:idx val="1"/>
          <c:order val="1"/>
          <c:tx>
            <c:strRef>
              <c:f>'PZT_L_G1T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'PZT_L_G1T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2-4057-9E6B-C9550E72A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0831"/>
        <c:axId val="1"/>
      </c:lineChart>
      <c:catAx>
        <c:axId val="52534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0831"/>
        <c:crosses val="autoZero"/>
        <c:crossBetween val="between"/>
        <c:majorUnit val="0.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'PZT_L_G1T Gain '!$B$13:$N$13</c:f>
              <c:numCache>
                <c:formatCode>0.00</c:formatCode>
                <c:ptCount val="13"/>
                <c:pt idx="0">
                  <c:v>4.7248183336053611</c:v>
                </c:pt>
                <c:pt idx="1">
                  <c:v>8.780598568655158</c:v>
                </c:pt>
                <c:pt idx="2">
                  <c:v>3.6064275086621875</c:v>
                </c:pt>
                <c:pt idx="3">
                  <c:v>13.259100703590942</c:v>
                </c:pt>
                <c:pt idx="4">
                  <c:v>11.821534335485778</c:v>
                </c:pt>
                <c:pt idx="5">
                  <c:v>2.2641463019652703</c:v>
                </c:pt>
                <c:pt idx="6">
                  <c:v>5.1421637745211548</c:v>
                </c:pt>
                <c:pt idx="7">
                  <c:v>6.4229218407932267</c:v>
                </c:pt>
                <c:pt idx="8">
                  <c:v>6.5210977789548963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BA-4635-84D2-E3C00921A8C8}"/>
            </c:ext>
          </c:extLst>
        </c:ser>
        <c:ser>
          <c:idx val="1"/>
          <c:order val="1"/>
          <c:tx>
            <c:strRef>
              <c:f>'PZT_L_G1T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'PZT_L_G1T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BA-4635-84D2-E3C00921A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0415"/>
        <c:axId val="1"/>
      </c:lineChart>
      <c:catAx>
        <c:axId val="525340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0415"/>
        <c:crosses val="autoZero"/>
        <c:crossBetween val="between"/>
        <c:majorUnit val="1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'PZT_L_G2TA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'PZT_L_G2TA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'PZT_L_G2TA Frequency '!$B$9:$N$9</c:f>
              <c:numCache>
                <c:formatCode>0.000</c:formatCode>
                <c:ptCount val="13"/>
                <c:pt idx="0">
                  <c:v>13026.4</c:v>
                </c:pt>
                <c:pt idx="1">
                  <c:v>13212</c:v>
                </c:pt>
                <c:pt idx="2">
                  <c:v>13160.8</c:v>
                </c:pt>
                <c:pt idx="3">
                  <c:v>13250.4</c:v>
                </c:pt>
                <c:pt idx="4">
                  <c:v>13231.2</c:v>
                </c:pt>
                <c:pt idx="5">
                  <c:v>13244</c:v>
                </c:pt>
                <c:pt idx="6">
                  <c:v>13192.8</c:v>
                </c:pt>
                <c:pt idx="7">
                  <c:v>13180</c:v>
                </c:pt>
                <c:pt idx="8">
                  <c:v>13224.8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3-4753-BC91-AAA63572B730}"/>
            </c:ext>
          </c:extLst>
        </c:ser>
        <c:ser>
          <c:idx val="1"/>
          <c:order val="1"/>
          <c:tx>
            <c:strRef>
              <c:f>'PZT_L_G2TA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'PZT_L_G2TA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03-4753-BC91-AAA63572B730}"/>
            </c:ext>
          </c:extLst>
        </c:ser>
        <c:ser>
          <c:idx val="3"/>
          <c:order val="2"/>
          <c:tx>
            <c:strRef>
              <c:f>'PZT_L_G2TA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'PZT_L_G2TA Frequency '!$B$25:$N$25</c:f>
              <c:numCache>
                <c:formatCode>General</c:formatCode>
                <c:ptCount val="13"/>
                <c:pt idx="0">
                  <c:v>15500</c:v>
                </c:pt>
                <c:pt idx="1">
                  <c:v>15500</c:v>
                </c:pt>
                <c:pt idx="2">
                  <c:v>15500</c:v>
                </c:pt>
                <c:pt idx="3">
                  <c:v>15500</c:v>
                </c:pt>
                <c:pt idx="4">
                  <c:v>15500</c:v>
                </c:pt>
                <c:pt idx="5">
                  <c:v>15500</c:v>
                </c:pt>
                <c:pt idx="6">
                  <c:v>15500</c:v>
                </c:pt>
                <c:pt idx="7">
                  <c:v>15500</c:v>
                </c:pt>
                <c:pt idx="8">
                  <c:v>15500</c:v>
                </c:pt>
                <c:pt idx="9">
                  <c:v>15500</c:v>
                </c:pt>
                <c:pt idx="10">
                  <c:v>15500</c:v>
                </c:pt>
                <c:pt idx="11">
                  <c:v>15500</c:v>
                </c:pt>
                <c:pt idx="12">
                  <c:v>15500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03-4753-BC91-AAA63572B730}"/>
            </c:ext>
          </c:extLst>
        </c:ser>
        <c:ser>
          <c:idx val="4"/>
          <c:order val="3"/>
          <c:tx>
            <c:strRef>
              <c:f>'PZT_L_G2TA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'PZT_L_G2TA Frequency '!$B$26:$N$26</c:f>
              <c:numCache>
                <c:formatCode>General</c:formatCode>
                <c:ptCount val="13"/>
                <c:pt idx="0">
                  <c:v>10500</c:v>
                </c:pt>
                <c:pt idx="1">
                  <c:v>10500</c:v>
                </c:pt>
                <c:pt idx="2">
                  <c:v>10500</c:v>
                </c:pt>
                <c:pt idx="3">
                  <c:v>10500</c:v>
                </c:pt>
                <c:pt idx="4">
                  <c:v>10500</c:v>
                </c:pt>
                <c:pt idx="5">
                  <c:v>10500</c:v>
                </c:pt>
                <c:pt idx="6">
                  <c:v>10500</c:v>
                </c:pt>
                <c:pt idx="7">
                  <c:v>10500</c:v>
                </c:pt>
                <c:pt idx="8">
                  <c:v>10500</c:v>
                </c:pt>
                <c:pt idx="9">
                  <c:v>10500</c:v>
                </c:pt>
                <c:pt idx="10">
                  <c:v>10500</c:v>
                </c:pt>
                <c:pt idx="11">
                  <c:v>10500</c:v>
                </c:pt>
                <c:pt idx="12">
                  <c:v>10500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03-4753-BC91-AAA63572B730}"/>
            </c:ext>
          </c:extLst>
        </c:ser>
        <c:ser>
          <c:idx val="2"/>
          <c:order val="4"/>
          <c:tx>
            <c:strRef>
              <c:f>'PZT_L_G2TA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'PZT_L_G2TA Frequency '!$B$24:$N$24</c:f>
              <c:numCache>
                <c:formatCode>General</c:formatCode>
                <c:ptCount val="13"/>
                <c:pt idx="0">
                  <c:v>13000</c:v>
                </c:pt>
                <c:pt idx="1">
                  <c:v>13000</c:v>
                </c:pt>
                <c:pt idx="2">
                  <c:v>13000</c:v>
                </c:pt>
                <c:pt idx="3">
                  <c:v>13000</c:v>
                </c:pt>
                <c:pt idx="4">
                  <c:v>13000</c:v>
                </c:pt>
                <c:pt idx="5">
                  <c:v>13000</c:v>
                </c:pt>
                <c:pt idx="6">
                  <c:v>13000</c:v>
                </c:pt>
                <c:pt idx="7">
                  <c:v>13000</c:v>
                </c:pt>
                <c:pt idx="8">
                  <c:v>13000</c:v>
                </c:pt>
                <c:pt idx="9">
                  <c:v>13000</c:v>
                </c:pt>
                <c:pt idx="10">
                  <c:v>13000</c:v>
                </c:pt>
                <c:pt idx="11">
                  <c:v>13000</c:v>
                </c:pt>
                <c:pt idx="12">
                  <c:v>13000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03-4753-BC91-AAA63572B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1663"/>
        <c:axId val="1"/>
      </c:lineChart>
      <c:catAx>
        <c:axId val="525341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6000"/>
          <c:min val="10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1663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'PZT_L_G2TA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'PZT_L_G2TA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'PZT_L_G2TA Frequency '!$B$10:$N$10</c:f>
              <c:numCache>
                <c:formatCode>0.000</c:formatCode>
                <c:ptCount val="13"/>
                <c:pt idx="0">
                  <c:v>104.6747342962952</c:v>
                </c:pt>
                <c:pt idx="1">
                  <c:v>208.61447696648477</c:v>
                </c:pt>
                <c:pt idx="2">
                  <c:v>144.17766817368076</c:v>
                </c:pt>
                <c:pt idx="3">
                  <c:v>200.35169078398116</c:v>
                </c:pt>
                <c:pt idx="4">
                  <c:v>125.16868617989086</c:v>
                </c:pt>
                <c:pt idx="5">
                  <c:v>230.7552816296953</c:v>
                </c:pt>
                <c:pt idx="6">
                  <c:v>105.1627310409919</c:v>
                </c:pt>
                <c:pt idx="7">
                  <c:v>81.584312217484552</c:v>
                </c:pt>
                <c:pt idx="8">
                  <c:v>73.669532372616573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CF-4C3B-8E35-E9F59801DCC7}"/>
            </c:ext>
          </c:extLst>
        </c:ser>
        <c:ser>
          <c:idx val="1"/>
          <c:order val="1"/>
          <c:tx>
            <c:strRef>
              <c:f>'PZT_L_G2TA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'PZT_L_G2TA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'PZT_L_G2TA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CF-4C3B-8E35-E9F59801D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2079"/>
        <c:axId val="1"/>
      </c:lineChart>
      <c:catAx>
        <c:axId val="525342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207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'PZT_L_G2TA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'PZT_L_G2TA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'PZT_L_G2TA Frequency '!$B$13:$N$13</c:f>
              <c:numCache>
                <c:formatCode>0.00</c:formatCode>
                <c:ptCount val="13"/>
                <c:pt idx="0">
                  <c:v>7.8770998453111574</c:v>
                </c:pt>
                <c:pt idx="1">
                  <c:v>3.655866446839132</c:v>
                </c:pt>
                <c:pt idx="2">
                  <c:v>5.4081422123850924</c:v>
                </c:pt>
                <c:pt idx="3">
                  <c:v>3.742751876624649</c:v>
                </c:pt>
                <c:pt idx="4">
                  <c:v>6.0419797454753947</c:v>
                </c:pt>
                <c:pt idx="5">
                  <c:v>3.2588636528232215</c:v>
                </c:pt>
                <c:pt idx="6">
                  <c:v>7.3131104437263863</c:v>
                </c:pt>
                <c:pt idx="7">
                  <c:v>9.4789465316788952</c:v>
                </c:pt>
                <c:pt idx="8">
                  <c:v>10.294622153484745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0D-485F-9300-B40FA40F07DE}"/>
            </c:ext>
          </c:extLst>
        </c:ser>
        <c:ser>
          <c:idx val="1"/>
          <c:order val="1"/>
          <c:tx>
            <c:strRef>
              <c:f>'PZT_L_G2TA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'PZT_L_G2TA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'PZT_L_G2TA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0D-485F-9300-B40FA40F0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2479"/>
        <c:axId val="1"/>
      </c:lineChart>
      <c:catAx>
        <c:axId val="5253524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247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'PZT_L_G2TA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'PZT_L_G2TA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'PZT_L_G2TA Gain '!$B$9:$N$9</c:f>
              <c:numCache>
                <c:formatCode>0.000</c:formatCode>
                <c:ptCount val="13"/>
                <c:pt idx="0">
                  <c:v>0.1618</c:v>
                </c:pt>
                <c:pt idx="1">
                  <c:v>0.11420000000000001</c:v>
                </c:pt>
                <c:pt idx="2">
                  <c:v>0.13540000000000002</c:v>
                </c:pt>
                <c:pt idx="3">
                  <c:v>0.15160000000000001</c:v>
                </c:pt>
                <c:pt idx="4">
                  <c:v>0.13340000000000002</c:v>
                </c:pt>
                <c:pt idx="5">
                  <c:v>0.16240000000000002</c:v>
                </c:pt>
                <c:pt idx="6">
                  <c:v>0.13279999999999997</c:v>
                </c:pt>
                <c:pt idx="7">
                  <c:v>0.17619999999999997</c:v>
                </c:pt>
                <c:pt idx="8">
                  <c:v>8.8999999999999996E-2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A-45B3-B19E-64EDC9DBC322}"/>
            </c:ext>
          </c:extLst>
        </c:ser>
        <c:ser>
          <c:idx val="1"/>
          <c:order val="1"/>
          <c:tx>
            <c:strRef>
              <c:f>'PZT_L_G2TA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'PZT_L_G2TA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A-45B3-B19E-64EDC9DBC322}"/>
            </c:ext>
          </c:extLst>
        </c:ser>
        <c:ser>
          <c:idx val="3"/>
          <c:order val="2"/>
          <c:tx>
            <c:strRef>
              <c:f>'PZT_L_G2TA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'PZT_L_G2TA Gain '!$B$25:$N$25</c:f>
              <c:numCache>
                <c:formatCode>General</c:formatCode>
                <c:ptCount val="1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A-45B3-B19E-64EDC9DBC322}"/>
            </c:ext>
          </c:extLst>
        </c:ser>
        <c:ser>
          <c:idx val="4"/>
          <c:order val="3"/>
          <c:tx>
            <c:strRef>
              <c:f>'PZT_L_G2TA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'PZT_L_G2TA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BA-45B3-B19E-64EDC9DBC322}"/>
            </c:ext>
          </c:extLst>
        </c:ser>
        <c:ser>
          <c:idx val="2"/>
          <c:order val="4"/>
          <c:tx>
            <c:strRef>
              <c:f>'PZT_L_G2TA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'PZT_L_G2TA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BA-45B3-B19E-64EDC9DBC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4543"/>
        <c:axId val="1"/>
      </c:lineChart>
      <c:catAx>
        <c:axId val="525364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4543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'PZT_L_G2TA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'PZT_L_G2TA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'PZT_L_G2TA Gain '!$B$10:$N$10</c:f>
              <c:numCache>
                <c:formatCode>0.000</c:formatCode>
                <c:ptCount val="13"/>
                <c:pt idx="0">
                  <c:v>4.5740572799211815E-2</c:v>
                </c:pt>
                <c:pt idx="1">
                  <c:v>4.7944759880512423E-2</c:v>
                </c:pt>
                <c:pt idx="2">
                  <c:v>7.0528717555333478E-2</c:v>
                </c:pt>
                <c:pt idx="3">
                  <c:v>4.6965945109195918E-2</c:v>
                </c:pt>
                <c:pt idx="4">
                  <c:v>1.764369575797534E-2</c:v>
                </c:pt>
                <c:pt idx="5">
                  <c:v>0.10837112161457035</c:v>
                </c:pt>
                <c:pt idx="6">
                  <c:v>5.5836368076729356E-2</c:v>
                </c:pt>
                <c:pt idx="7">
                  <c:v>6.9976424601432802E-2</c:v>
                </c:pt>
                <c:pt idx="8">
                  <c:v>6.0658882284460224E-2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6C-46D1-B1F0-ABA7859A4A28}"/>
            </c:ext>
          </c:extLst>
        </c:ser>
        <c:ser>
          <c:idx val="1"/>
          <c:order val="1"/>
          <c:tx>
            <c:strRef>
              <c:f>'PZT_L_G2TA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'PZT_L_G2TA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'PZT_L_G2TA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6C-46D1-B1F0-ABA7859A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4991"/>
        <c:axId val="1"/>
      </c:lineChart>
      <c:catAx>
        <c:axId val="525344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4991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'PZT_L_G2TA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'PZT_L_G2TA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'PZT_L_G2TA Gain '!$B$13:$N$13</c:f>
              <c:numCache>
                <c:formatCode>0.00</c:formatCode>
                <c:ptCount val="13"/>
                <c:pt idx="0">
                  <c:v>35.258267105940639</c:v>
                </c:pt>
                <c:pt idx="1">
                  <c:v>33.968258555445573</c:v>
                </c:pt>
                <c:pt idx="2">
                  <c:v>22.991107587645494</c:v>
                </c:pt>
                <c:pt idx="3">
                  <c:v>34.410748672805795</c:v>
                </c:pt>
                <c:pt idx="4">
                  <c:v>91.942188431056451</c:v>
                </c:pt>
                <c:pt idx="5">
                  <c:v>14.879732804357452</c:v>
                </c:pt>
                <c:pt idx="6">
                  <c:v>29.056331131181857</c:v>
                </c:pt>
                <c:pt idx="7">
                  <c:v>22.97821505588055</c:v>
                </c:pt>
                <c:pt idx="8">
                  <c:v>26.986979290572446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3C-4443-AC75-3297109B8D8F}"/>
            </c:ext>
          </c:extLst>
        </c:ser>
        <c:ser>
          <c:idx val="1"/>
          <c:order val="1"/>
          <c:tx>
            <c:strRef>
              <c:f>'PZT_L_G2TA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'PZT_L_G2TA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'PZT_L_G2TA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3C-4443-AC75-3297109B8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8735"/>
        <c:axId val="1"/>
      </c:lineChart>
      <c:catAx>
        <c:axId val="525348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8735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'PZT_L_G2TB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'PZT_L_G2TB Frequency'!$B$9:$N$9</c:f>
              <c:numCache>
                <c:formatCode>0.000</c:formatCode>
                <c:ptCount val="13"/>
                <c:pt idx="0">
                  <c:v>16770.400000000001</c:v>
                </c:pt>
                <c:pt idx="1">
                  <c:v>16732</c:v>
                </c:pt>
                <c:pt idx="2">
                  <c:v>16764</c:v>
                </c:pt>
                <c:pt idx="3">
                  <c:v>16604</c:v>
                </c:pt>
                <c:pt idx="4">
                  <c:v>16872.8</c:v>
                </c:pt>
                <c:pt idx="5">
                  <c:v>16789.599999999999</c:v>
                </c:pt>
                <c:pt idx="6">
                  <c:v>16808.8</c:v>
                </c:pt>
                <c:pt idx="7">
                  <c:v>16744.8</c:v>
                </c:pt>
                <c:pt idx="8">
                  <c:v>16706.400000000001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D-44BF-917B-DB3DF9E12484}"/>
            </c:ext>
          </c:extLst>
        </c:ser>
        <c:ser>
          <c:idx val="1"/>
          <c:order val="1"/>
          <c:tx>
            <c:strRef>
              <c:f>'PZT_L_G2TB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'PZT_L_G2TB Frequency'!$B$19:$N$19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7D-44BF-917B-DB3DF9E12484}"/>
            </c:ext>
          </c:extLst>
        </c:ser>
        <c:ser>
          <c:idx val="3"/>
          <c:order val="2"/>
          <c:tx>
            <c:strRef>
              <c:f>'PZT_L_G2TB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'PZT_L_G2TB Frequency'!$B$25:$N$25</c:f>
              <c:numCache>
                <c:formatCode>General</c:formatCode>
                <c:ptCount val="13"/>
                <c:pt idx="0">
                  <c:v>18600</c:v>
                </c:pt>
                <c:pt idx="1">
                  <c:v>18600</c:v>
                </c:pt>
                <c:pt idx="2">
                  <c:v>18600</c:v>
                </c:pt>
                <c:pt idx="3">
                  <c:v>18600</c:v>
                </c:pt>
                <c:pt idx="4">
                  <c:v>18600</c:v>
                </c:pt>
                <c:pt idx="5">
                  <c:v>18600</c:v>
                </c:pt>
                <c:pt idx="6">
                  <c:v>18600</c:v>
                </c:pt>
                <c:pt idx="7">
                  <c:v>18600</c:v>
                </c:pt>
                <c:pt idx="8">
                  <c:v>18600</c:v>
                </c:pt>
                <c:pt idx="9">
                  <c:v>18600</c:v>
                </c:pt>
                <c:pt idx="10">
                  <c:v>18600</c:v>
                </c:pt>
                <c:pt idx="11">
                  <c:v>18600</c:v>
                </c:pt>
                <c:pt idx="12">
                  <c:v>18600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7D-44BF-917B-DB3DF9E12484}"/>
            </c:ext>
          </c:extLst>
        </c:ser>
        <c:ser>
          <c:idx val="4"/>
          <c:order val="3"/>
          <c:tx>
            <c:strRef>
              <c:f>'PZT_L_G2TB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'PZT_L_G2TB Frequency'!$B$26:$N$26</c:f>
              <c:numCache>
                <c:formatCode>General</c:formatCode>
                <c:ptCount val="13"/>
                <c:pt idx="0">
                  <c:v>14600</c:v>
                </c:pt>
                <c:pt idx="1">
                  <c:v>14600</c:v>
                </c:pt>
                <c:pt idx="2">
                  <c:v>14600</c:v>
                </c:pt>
                <c:pt idx="3">
                  <c:v>14600</c:v>
                </c:pt>
                <c:pt idx="4">
                  <c:v>14600</c:v>
                </c:pt>
                <c:pt idx="5">
                  <c:v>14600</c:v>
                </c:pt>
                <c:pt idx="6">
                  <c:v>14600</c:v>
                </c:pt>
                <c:pt idx="7">
                  <c:v>14600</c:v>
                </c:pt>
                <c:pt idx="8">
                  <c:v>14600</c:v>
                </c:pt>
                <c:pt idx="9">
                  <c:v>14600</c:v>
                </c:pt>
                <c:pt idx="10">
                  <c:v>14600</c:v>
                </c:pt>
                <c:pt idx="11">
                  <c:v>14600</c:v>
                </c:pt>
                <c:pt idx="12">
                  <c:v>14600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7D-44BF-917B-DB3DF9E12484}"/>
            </c:ext>
          </c:extLst>
        </c:ser>
        <c:ser>
          <c:idx val="2"/>
          <c:order val="4"/>
          <c:tx>
            <c:strRef>
              <c:f>'PZT_L_G2TB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'PZT_L_G2TB Frequency'!$B$24:$N$24</c:f>
              <c:numCache>
                <c:formatCode>General</c:formatCode>
                <c:ptCount val="13"/>
                <c:pt idx="0">
                  <c:v>16600</c:v>
                </c:pt>
                <c:pt idx="1">
                  <c:v>16600</c:v>
                </c:pt>
                <c:pt idx="2">
                  <c:v>16600</c:v>
                </c:pt>
                <c:pt idx="3">
                  <c:v>16600</c:v>
                </c:pt>
                <c:pt idx="4">
                  <c:v>16600</c:v>
                </c:pt>
                <c:pt idx="5">
                  <c:v>16600</c:v>
                </c:pt>
                <c:pt idx="6">
                  <c:v>16600</c:v>
                </c:pt>
                <c:pt idx="7">
                  <c:v>16600</c:v>
                </c:pt>
                <c:pt idx="8">
                  <c:v>16600</c:v>
                </c:pt>
                <c:pt idx="9">
                  <c:v>16600</c:v>
                </c:pt>
                <c:pt idx="10">
                  <c:v>16600</c:v>
                </c:pt>
                <c:pt idx="11">
                  <c:v>16600</c:v>
                </c:pt>
                <c:pt idx="12">
                  <c:v>16600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7D-44BF-917B-DB3DF9E12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9983"/>
        <c:axId val="1"/>
      </c:lineChart>
      <c:catAx>
        <c:axId val="525349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9000"/>
          <c:min val="142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9983"/>
        <c:crosses val="autoZero"/>
        <c:crossBetween val="between"/>
        <c:majorUnit val="8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'PZT_L_G2TB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'PZT_L_G2TB Frequency'!$B$10:$N$10</c:f>
              <c:numCache>
                <c:formatCode>0.000</c:formatCode>
                <c:ptCount val="13"/>
                <c:pt idx="0">
                  <c:v>69.374346843772159</c:v>
                </c:pt>
                <c:pt idx="1">
                  <c:v>251.96825196837796</c:v>
                </c:pt>
                <c:pt idx="2">
                  <c:v>117.57550765359255</c:v>
                </c:pt>
                <c:pt idx="3">
                  <c:v>55.42562584220407</c:v>
                </c:pt>
                <c:pt idx="4">
                  <c:v>58.130886798671845</c:v>
                </c:pt>
                <c:pt idx="5">
                  <c:v>206.64171892432563</c:v>
                </c:pt>
                <c:pt idx="6">
                  <c:v>157.74409656148785</c:v>
                </c:pt>
                <c:pt idx="7">
                  <c:v>107.56951240941831</c:v>
                </c:pt>
                <c:pt idx="8">
                  <c:v>41.722895393296952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3-4476-BAD5-E7068220DB20}"/>
            </c:ext>
          </c:extLst>
        </c:ser>
        <c:ser>
          <c:idx val="1"/>
          <c:order val="1"/>
          <c:tx>
            <c:strRef>
              <c:f>'PZT_L_G2TB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'PZT_L_G2TB Frequency'!$B$20:$N$20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D3-4476-BAD5-E7068220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6655"/>
        <c:axId val="1"/>
      </c:lineChart>
      <c:catAx>
        <c:axId val="525346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6655"/>
        <c:crosses val="autoZero"/>
        <c:crossBetween val="between"/>
        <c:majorUnit val="36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'PZT_L_G2TB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'PZT_L_G2TB Frequency'!$B$13:$N$13</c:f>
              <c:numCache>
                <c:formatCode>0.00</c:formatCode>
                <c:ptCount val="13"/>
                <c:pt idx="0">
                  <c:v>8.7909536365085774</c:v>
                </c:pt>
                <c:pt idx="1">
                  <c:v>2.4712108045453731</c:v>
                </c:pt>
                <c:pt idx="2">
                  <c:v>5.205165703414254</c:v>
                </c:pt>
                <c:pt idx="3">
                  <c:v>12.004074346900969</c:v>
                </c:pt>
                <c:pt idx="4">
                  <c:v>9.904086537115889</c:v>
                </c:pt>
                <c:pt idx="5">
                  <c:v>2.920352530011924</c:v>
                </c:pt>
                <c:pt idx="6">
                  <c:v>3.78503335263601</c:v>
                </c:pt>
                <c:pt idx="7">
                  <c:v>5.7488407834956012</c:v>
                </c:pt>
                <c:pt idx="8">
                  <c:v>15.128384405014371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16-45B4-8462-A63352DEA176}"/>
            </c:ext>
          </c:extLst>
        </c:ser>
        <c:ser>
          <c:idx val="1"/>
          <c:order val="1"/>
          <c:tx>
            <c:strRef>
              <c:f>'PZT_L_G2TB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'PZT_L_G2TB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'PZT_L_G2TB Frequency'!$B$23:$N$23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16-45B4-8462-A63352DEA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2895"/>
        <c:axId val="1"/>
      </c:lineChart>
      <c:catAx>
        <c:axId val="525352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2895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'PZT_L_G2TB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'PZT_L_G2TB Gain '!$B$9:$N$9</c:f>
              <c:numCache>
                <c:formatCode>0.000</c:formatCode>
                <c:ptCount val="13"/>
                <c:pt idx="0">
                  <c:v>1.1796</c:v>
                </c:pt>
                <c:pt idx="1">
                  <c:v>1.0353999999999999</c:v>
                </c:pt>
                <c:pt idx="2">
                  <c:v>0.79359999999999997</c:v>
                </c:pt>
                <c:pt idx="3">
                  <c:v>1.123</c:v>
                </c:pt>
                <c:pt idx="4">
                  <c:v>1.0576000000000001</c:v>
                </c:pt>
                <c:pt idx="5">
                  <c:v>1.0653999999999999</c:v>
                </c:pt>
                <c:pt idx="6">
                  <c:v>0.87980000000000003</c:v>
                </c:pt>
                <c:pt idx="7">
                  <c:v>1.0586</c:v>
                </c:pt>
                <c:pt idx="8">
                  <c:v>0.87479999999999991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1-4F12-941D-73C9CA3DF3E0}"/>
            </c:ext>
          </c:extLst>
        </c:ser>
        <c:ser>
          <c:idx val="1"/>
          <c:order val="1"/>
          <c:tx>
            <c:strRef>
              <c:f>'PZT_L_G2TB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'PZT_L_G2TB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1-4F12-941D-73C9CA3DF3E0}"/>
            </c:ext>
          </c:extLst>
        </c:ser>
        <c:ser>
          <c:idx val="3"/>
          <c:order val="2"/>
          <c:tx>
            <c:strRef>
              <c:f>'PZT_L_G2TB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'PZT_L_G2TB Gain '!$B$25:$N$25</c:f>
              <c:numCache>
                <c:formatCode>General</c:formatCode>
                <c:ptCount val="1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1-4F12-941D-73C9CA3DF3E0}"/>
            </c:ext>
          </c:extLst>
        </c:ser>
        <c:ser>
          <c:idx val="4"/>
          <c:order val="3"/>
          <c:tx>
            <c:strRef>
              <c:f>'PZT_L_G2TB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'PZT_L_G2TB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1-4F12-941D-73C9CA3DF3E0}"/>
            </c:ext>
          </c:extLst>
        </c:ser>
        <c:ser>
          <c:idx val="2"/>
          <c:order val="4"/>
          <c:tx>
            <c:strRef>
              <c:f>'PZT_L_G2TB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'PZT_L_G2TB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31-4F12-941D-73C9CA3DF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9567"/>
        <c:axId val="1"/>
      </c:lineChart>
      <c:catAx>
        <c:axId val="525349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9567"/>
        <c:crosses val="autoZero"/>
        <c:crossBetween val="between"/>
        <c:majorUnit val="2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'PZT_L_G2TB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'PZT_L_G2TB Gain '!$B$10:$N$10</c:f>
              <c:numCache>
                <c:formatCode>0.000</c:formatCode>
                <c:ptCount val="13"/>
                <c:pt idx="0">
                  <c:v>0.47421123984992175</c:v>
                </c:pt>
                <c:pt idx="1">
                  <c:v>0.12746685843779215</c:v>
                </c:pt>
                <c:pt idx="2">
                  <c:v>0.11877626025431177</c:v>
                </c:pt>
                <c:pt idx="3">
                  <c:v>0.18613973245924631</c:v>
                </c:pt>
                <c:pt idx="4">
                  <c:v>0.11635420061175275</c:v>
                </c:pt>
                <c:pt idx="5">
                  <c:v>0.44826253468252303</c:v>
                </c:pt>
                <c:pt idx="6">
                  <c:v>0.10262407125036466</c:v>
                </c:pt>
                <c:pt idx="7">
                  <c:v>0.4231994801509093</c:v>
                </c:pt>
                <c:pt idx="8">
                  <c:v>0.16361295792204217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A-463C-83B7-5B581C520697}"/>
            </c:ext>
          </c:extLst>
        </c:ser>
        <c:ser>
          <c:idx val="1"/>
          <c:order val="1"/>
          <c:tx>
            <c:strRef>
              <c:f>'PZT_L_G2TB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'PZT_L_G2TB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A-463C-83B7-5B581C520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2463"/>
        <c:axId val="1"/>
      </c:lineChart>
      <c:catAx>
        <c:axId val="525362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2463"/>
        <c:crosses val="autoZero"/>
        <c:crossBetween val="between"/>
        <c:majorUnit val="0.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'PZT_L_G2TB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'PZT_L_G2TB Gain '!$B$13:$N$13</c:f>
              <c:numCache>
                <c:formatCode>0.00</c:formatCode>
                <c:ptCount val="13"/>
                <c:pt idx="0">
                  <c:v>6.2000498644102695</c:v>
                </c:pt>
                <c:pt idx="1">
                  <c:v>23.442956362326417</c:v>
                </c:pt>
                <c:pt idx="2">
                  <c:v>25.836812789267775</c:v>
                </c:pt>
                <c:pt idx="3">
                  <c:v>15.896659788354684</c:v>
                </c:pt>
                <c:pt idx="4">
                  <c:v>25.618327351551706</c:v>
                </c:pt>
                <c:pt idx="5">
                  <c:v>6.6438744476142242</c:v>
                </c:pt>
                <c:pt idx="6">
                  <c:v>29.623329396570441</c:v>
                </c:pt>
                <c:pt idx="7">
                  <c:v>7.0426992623049953</c:v>
                </c:pt>
                <c:pt idx="8">
                  <c:v>18.591029536808751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B-43E7-AFE6-AFFF7A91BF68}"/>
            </c:ext>
          </c:extLst>
        </c:ser>
        <c:ser>
          <c:idx val="1"/>
          <c:order val="1"/>
          <c:tx>
            <c:strRef>
              <c:f>'PZT_L_G2TB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'PZT_L_G2TB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'PZT_L_G2TB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B-43E7-AFE6-AFFF7A91B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7055"/>
        <c:axId val="1"/>
      </c:lineChart>
      <c:catAx>
        <c:axId val="525357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7055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'PZT_L_BT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'PZT_L_BT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'PZT_L_BT Frequency '!$B$9:$N$9</c:f>
              <c:numCache>
                <c:formatCode>0.000</c:formatCode>
                <c:ptCount val="13"/>
                <c:pt idx="0">
                  <c:v>23215.200000000001</c:v>
                </c:pt>
                <c:pt idx="1">
                  <c:v>23247.200000000001</c:v>
                </c:pt>
                <c:pt idx="2">
                  <c:v>23445.599999999999</c:v>
                </c:pt>
                <c:pt idx="3">
                  <c:v>23452</c:v>
                </c:pt>
                <c:pt idx="4">
                  <c:v>23343.200000000001</c:v>
                </c:pt>
                <c:pt idx="5">
                  <c:v>23196</c:v>
                </c:pt>
                <c:pt idx="6">
                  <c:v>23829.599999999999</c:v>
                </c:pt>
                <c:pt idx="7">
                  <c:v>23215.200000000001</c:v>
                </c:pt>
                <c:pt idx="8">
                  <c:v>22524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1-4154-AA23-55E918F0C025}"/>
            </c:ext>
          </c:extLst>
        </c:ser>
        <c:ser>
          <c:idx val="1"/>
          <c:order val="1"/>
          <c:tx>
            <c:strRef>
              <c:f>'PZT_L_BT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'PZT_L_BT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1-4154-AA23-55E918F0C025}"/>
            </c:ext>
          </c:extLst>
        </c:ser>
        <c:ser>
          <c:idx val="3"/>
          <c:order val="2"/>
          <c:tx>
            <c:strRef>
              <c:f>'PZT_L_BT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'PZT_L_BT Frequency '!$B$25:$N$25</c:f>
              <c:numCache>
                <c:formatCode>General</c:formatCode>
                <c:ptCount val="13"/>
                <c:pt idx="0">
                  <c:v>25000</c:v>
                </c:pt>
                <c:pt idx="1">
                  <c:v>25000</c:v>
                </c:pt>
                <c:pt idx="2">
                  <c:v>25000</c:v>
                </c:pt>
                <c:pt idx="3">
                  <c:v>25000</c:v>
                </c:pt>
                <c:pt idx="4">
                  <c:v>25000</c:v>
                </c:pt>
                <c:pt idx="5">
                  <c:v>25000</c:v>
                </c:pt>
                <c:pt idx="6">
                  <c:v>25000</c:v>
                </c:pt>
                <c:pt idx="7">
                  <c:v>25000</c:v>
                </c:pt>
                <c:pt idx="8">
                  <c:v>25000</c:v>
                </c:pt>
                <c:pt idx="9">
                  <c:v>25000</c:v>
                </c:pt>
                <c:pt idx="10">
                  <c:v>25000</c:v>
                </c:pt>
                <c:pt idx="11">
                  <c:v>25000</c:v>
                </c:pt>
                <c:pt idx="12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1-4154-AA23-55E918F0C025}"/>
            </c:ext>
          </c:extLst>
        </c:ser>
        <c:ser>
          <c:idx val="4"/>
          <c:order val="3"/>
          <c:tx>
            <c:strRef>
              <c:f>'PZT_L_BT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'PZT_L_BT Frequency '!$B$26:$N$26</c:f>
              <c:numCache>
                <c:formatCode>General</c:formatCode>
                <c:ptCount val="13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  <c:pt idx="3">
                  <c:v>20000</c:v>
                </c:pt>
                <c:pt idx="4">
                  <c:v>20000</c:v>
                </c:pt>
                <c:pt idx="5">
                  <c:v>20000</c:v>
                </c:pt>
                <c:pt idx="6">
                  <c:v>20000</c:v>
                </c:pt>
                <c:pt idx="7">
                  <c:v>20000</c:v>
                </c:pt>
                <c:pt idx="8">
                  <c:v>20000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51-4154-AA23-55E918F0C025}"/>
            </c:ext>
          </c:extLst>
        </c:ser>
        <c:ser>
          <c:idx val="2"/>
          <c:order val="4"/>
          <c:tx>
            <c:strRef>
              <c:f>'PZT_L_BT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'PZT_L_BT Frequency '!$B$24:$N$24</c:f>
              <c:numCache>
                <c:formatCode>General</c:formatCode>
                <c:ptCount val="13"/>
                <c:pt idx="0">
                  <c:v>22500</c:v>
                </c:pt>
                <c:pt idx="1">
                  <c:v>22500</c:v>
                </c:pt>
                <c:pt idx="2">
                  <c:v>22500</c:v>
                </c:pt>
                <c:pt idx="3">
                  <c:v>22500</c:v>
                </c:pt>
                <c:pt idx="4">
                  <c:v>22500</c:v>
                </c:pt>
                <c:pt idx="5">
                  <c:v>22500</c:v>
                </c:pt>
                <c:pt idx="6">
                  <c:v>22500</c:v>
                </c:pt>
                <c:pt idx="7">
                  <c:v>22500</c:v>
                </c:pt>
                <c:pt idx="8">
                  <c:v>22500</c:v>
                </c:pt>
                <c:pt idx="9">
                  <c:v>22500</c:v>
                </c:pt>
                <c:pt idx="10">
                  <c:v>22500</c:v>
                </c:pt>
                <c:pt idx="11">
                  <c:v>22500</c:v>
                </c:pt>
                <c:pt idx="12">
                  <c:v>22500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51-4154-AA23-55E918F0C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3663"/>
        <c:axId val="1"/>
      </c:lineChart>
      <c:catAx>
        <c:axId val="525393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25500"/>
          <c:min val="19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3663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'PZT_L_BT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'PZT_L_BT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'PZT_L_BT Frequency '!$B$10:$N$10</c:f>
              <c:numCache>
                <c:formatCode>0.000</c:formatCode>
                <c:ptCount val="13"/>
                <c:pt idx="0">
                  <c:v>350.98034132982434</c:v>
                </c:pt>
                <c:pt idx="1">
                  <c:v>194.12161136771968</c:v>
                </c:pt>
                <c:pt idx="2">
                  <c:v>355.90560546302163</c:v>
                </c:pt>
                <c:pt idx="3">
                  <c:v>247.87093415727469</c:v>
                </c:pt>
                <c:pt idx="4">
                  <c:v>305.76330715113608</c:v>
                </c:pt>
                <c:pt idx="5">
                  <c:v>378.62910611837543</c:v>
                </c:pt>
                <c:pt idx="6">
                  <c:v>387.58328137317784</c:v>
                </c:pt>
                <c:pt idx="7">
                  <c:v>700.57347937243526</c:v>
                </c:pt>
                <c:pt idx="8">
                  <c:v>654.63272145532108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3-4CCA-87DC-0C317C3A4561}"/>
            </c:ext>
          </c:extLst>
        </c:ser>
        <c:ser>
          <c:idx val="1"/>
          <c:order val="1"/>
          <c:tx>
            <c:strRef>
              <c:f>'PZT_L_BT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'PZT_L_BT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'PZT_L_BT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3-4CCA-87DC-0C317C3A4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4463"/>
        <c:axId val="1"/>
      </c:lineChart>
      <c:catAx>
        <c:axId val="525414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9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4463"/>
        <c:crosses val="autoZero"/>
        <c:crossBetween val="between"/>
        <c:majorUnit val="15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'PZT_L_BT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'PZT_L_BT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'PZT_L_BT Frequency '!$B$13:$N$13</c:f>
              <c:numCache>
                <c:formatCode>0.00</c:formatCode>
                <c:ptCount val="13"/>
                <c:pt idx="0">
                  <c:v>1.6950616979834221</c:v>
                </c:pt>
                <c:pt idx="1">
                  <c:v>3.0097971191878514</c:v>
                </c:pt>
                <c:pt idx="2">
                  <c:v>1.4558167260649328</c:v>
                </c:pt>
                <c:pt idx="3">
                  <c:v>2.0817285485864865</c:v>
                </c:pt>
                <c:pt idx="4">
                  <c:v>1.8061901272989762</c:v>
                </c:pt>
                <c:pt idx="5">
                  <c:v>1.5881857036773372</c:v>
                </c:pt>
                <c:pt idx="6">
                  <c:v>1.0065793652169963</c:v>
                </c:pt>
                <c:pt idx="7">
                  <c:v>0.84920904209258208</c:v>
                </c:pt>
                <c:pt idx="8">
                  <c:v>1.2607578360863569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DD-4892-9617-E3B6349984D0}"/>
            </c:ext>
          </c:extLst>
        </c:ser>
        <c:ser>
          <c:idx val="1"/>
          <c:order val="1"/>
          <c:tx>
            <c:strRef>
              <c:f>'PZT_L_BT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'PZT_L_BT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'PZT_L_BT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DD-4892-9617-E3B634998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7887"/>
        <c:axId val="1"/>
      </c:lineChart>
      <c:catAx>
        <c:axId val="5253578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7887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'PZT_L_BT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'PZT_L_BT Gain '!$B$9:$N$9</c:f>
              <c:numCache>
                <c:formatCode>0.000</c:formatCode>
                <c:ptCount val="13"/>
                <c:pt idx="0">
                  <c:v>1.7269999999999999</c:v>
                </c:pt>
                <c:pt idx="1">
                  <c:v>1.6566000000000003</c:v>
                </c:pt>
                <c:pt idx="2">
                  <c:v>1.6271999999999998</c:v>
                </c:pt>
                <c:pt idx="3">
                  <c:v>1.5510000000000002</c:v>
                </c:pt>
                <c:pt idx="4">
                  <c:v>1.6591999999999998</c:v>
                </c:pt>
                <c:pt idx="5">
                  <c:v>1.502</c:v>
                </c:pt>
                <c:pt idx="6">
                  <c:v>1.6562000000000001</c:v>
                </c:pt>
                <c:pt idx="7">
                  <c:v>1.653</c:v>
                </c:pt>
                <c:pt idx="8">
                  <c:v>1.2167999999999999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A-4001-9866-B7E2EB4F1061}"/>
            </c:ext>
          </c:extLst>
        </c:ser>
        <c:ser>
          <c:idx val="1"/>
          <c:order val="1"/>
          <c:tx>
            <c:strRef>
              <c:f>'PZT_L_BT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'PZT_L_BT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A-4001-9866-B7E2EB4F1061}"/>
            </c:ext>
          </c:extLst>
        </c:ser>
        <c:ser>
          <c:idx val="3"/>
          <c:order val="2"/>
          <c:tx>
            <c:strRef>
              <c:f>'PZT_L_BT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'PZT_L_BT Gain '!$B$25:$N$25</c:f>
              <c:numCache>
                <c:formatCode>General</c:formatCode>
                <c:ptCount val="1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3A-4001-9866-B7E2EB4F1061}"/>
            </c:ext>
          </c:extLst>
        </c:ser>
        <c:ser>
          <c:idx val="4"/>
          <c:order val="3"/>
          <c:tx>
            <c:strRef>
              <c:f>'PZT_L_BT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'PZT_L_BT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3A-4001-9866-B7E2EB4F1061}"/>
            </c:ext>
          </c:extLst>
        </c:ser>
        <c:ser>
          <c:idx val="2"/>
          <c:order val="4"/>
          <c:tx>
            <c:strRef>
              <c:f>'PZT_L_BT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'PZT_L_BT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3A-4001-9866-B7E2EB4F1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0319"/>
        <c:axId val="1"/>
      </c:lineChart>
      <c:catAx>
        <c:axId val="5254003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031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'PZT_L_BT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'PZT_L_BT Gain '!$B$10:$N$10</c:f>
              <c:numCache>
                <c:formatCode>0.000</c:formatCode>
                <c:ptCount val="13"/>
                <c:pt idx="0">
                  <c:v>0.377503642366534</c:v>
                </c:pt>
                <c:pt idx="1">
                  <c:v>0.16807379331710223</c:v>
                </c:pt>
                <c:pt idx="2">
                  <c:v>0.22467465366614156</c:v>
                </c:pt>
                <c:pt idx="3">
                  <c:v>0.20559061262615921</c:v>
                </c:pt>
                <c:pt idx="4">
                  <c:v>0.17492912850637538</c:v>
                </c:pt>
                <c:pt idx="5">
                  <c:v>0.26304277218733935</c:v>
                </c:pt>
                <c:pt idx="6">
                  <c:v>0.43819824280797748</c:v>
                </c:pt>
                <c:pt idx="7">
                  <c:v>0.12996730358055444</c:v>
                </c:pt>
                <c:pt idx="8">
                  <c:v>4.7583610623827176E-2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6-42CF-8C34-ADD7EBF09CC2}"/>
            </c:ext>
          </c:extLst>
        </c:ser>
        <c:ser>
          <c:idx val="1"/>
          <c:order val="1"/>
          <c:tx>
            <c:strRef>
              <c:f>'PZT_L_BT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'PZT_L_BT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6-42CF-8C34-ADD7EBF09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5327"/>
        <c:axId val="1"/>
      </c:lineChart>
      <c:catAx>
        <c:axId val="525395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5327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'PZT_L_BT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'PZT_L_BT Gain '!$B$13:$N$13</c:f>
              <c:numCache>
                <c:formatCode>0.00</c:formatCode>
                <c:ptCount val="13"/>
                <c:pt idx="0">
                  <c:v>2.890038340188259</c:v>
                </c:pt>
                <c:pt idx="1">
                  <c:v>6.630817599053171</c:v>
                </c:pt>
                <c:pt idx="2">
                  <c:v>5.0039764090936867</c:v>
                </c:pt>
                <c:pt idx="3">
                  <c:v>5.5920192657686734</c:v>
                </c:pt>
                <c:pt idx="4">
                  <c:v>6.3660066765805361</c:v>
                </c:pt>
                <c:pt idx="5">
                  <c:v>4.4327391712917841</c:v>
                </c:pt>
                <c:pt idx="6">
                  <c:v>2.5435976028968881</c:v>
                </c:pt>
                <c:pt idx="7">
                  <c:v>8.5842103046722844</c:v>
                </c:pt>
                <c:pt idx="8">
                  <c:v>26.502122267182386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32-4301-8B30-689805B59C5E}"/>
            </c:ext>
          </c:extLst>
        </c:ser>
        <c:ser>
          <c:idx val="1"/>
          <c:order val="1"/>
          <c:tx>
            <c:strRef>
              <c:f>'PZT_L_BT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'PZT_L_BT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32-4301-8B30-689805B59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8751"/>
        <c:axId val="1"/>
      </c:lineChart>
      <c:catAx>
        <c:axId val="5253387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8751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'PZT_L_G3T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'PZT_L_G3T Frequency '!$B$9:$N$9</c:f>
              <c:numCache>
                <c:formatCode>0.000</c:formatCode>
                <c:ptCount val="13"/>
                <c:pt idx="0">
                  <c:v>25730.400000000001</c:v>
                </c:pt>
                <c:pt idx="1">
                  <c:v>25493.599999999999</c:v>
                </c:pt>
                <c:pt idx="2">
                  <c:v>25544.799999999999</c:v>
                </c:pt>
                <c:pt idx="3">
                  <c:v>25634.400000000001</c:v>
                </c:pt>
                <c:pt idx="4">
                  <c:v>25749.599999999999</c:v>
                </c:pt>
                <c:pt idx="5">
                  <c:v>26594.400000000001</c:v>
                </c:pt>
                <c:pt idx="6">
                  <c:v>25525.599999999999</c:v>
                </c:pt>
                <c:pt idx="7">
                  <c:v>26767.200000000001</c:v>
                </c:pt>
                <c:pt idx="8">
                  <c:v>26472.799999999999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7-4D55-A06F-99E18A98D441}"/>
            </c:ext>
          </c:extLst>
        </c:ser>
        <c:ser>
          <c:idx val="1"/>
          <c:order val="1"/>
          <c:tx>
            <c:strRef>
              <c:f>'PZT_L_G3T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'PZT_L_G3T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E7-4D55-A06F-99E18A98D441}"/>
            </c:ext>
          </c:extLst>
        </c:ser>
        <c:ser>
          <c:idx val="3"/>
          <c:order val="2"/>
          <c:tx>
            <c:strRef>
              <c:f>'PZT_L_G3T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'PZT_L_G3T Frequency '!$B$25:$N$25</c:f>
              <c:numCache>
                <c:formatCode>General</c:formatCode>
                <c:ptCount val="13"/>
                <c:pt idx="0">
                  <c:v>28200</c:v>
                </c:pt>
                <c:pt idx="1">
                  <c:v>28200</c:v>
                </c:pt>
                <c:pt idx="2">
                  <c:v>28200</c:v>
                </c:pt>
                <c:pt idx="3">
                  <c:v>28200</c:v>
                </c:pt>
                <c:pt idx="4">
                  <c:v>28200</c:v>
                </c:pt>
                <c:pt idx="5">
                  <c:v>28200</c:v>
                </c:pt>
                <c:pt idx="6">
                  <c:v>28200</c:v>
                </c:pt>
                <c:pt idx="7">
                  <c:v>28200</c:v>
                </c:pt>
                <c:pt idx="8">
                  <c:v>28200</c:v>
                </c:pt>
                <c:pt idx="9">
                  <c:v>28200</c:v>
                </c:pt>
                <c:pt idx="10">
                  <c:v>28200</c:v>
                </c:pt>
                <c:pt idx="11">
                  <c:v>28200</c:v>
                </c:pt>
                <c:pt idx="12">
                  <c:v>28200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E7-4D55-A06F-99E18A98D441}"/>
            </c:ext>
          </c:extLst>
        </c:ser>
        <c:ser>
          <c:idx val="4"/>
          <c:order val="3"/>
          <c:tx>
            <c:strRef>
              <c:f>'PZT_L_G3T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'PZT_L_G3T Frequency '!$B$26:$N$26</c:f>
              <c:numCache>
                <c:formatCode>General</c:formatCode>
                <c:ptCount val="13"/>
                <c:pt idx="0">
                  <c:v>22800</c:v>
                </c:pt>
                <c:pt idx="1">
                  <c:v>22800</c:v>
                </c:pt>
                <c:pt idx="2">
                  <c:v>22800</c:v>
                </c:pt>
                <c:pt idx="3">
                  <c:v>22800</c:v>
                </c:pt>
                <c:pt idx="4">
                  <c:v>22800</c:v>
                </c:pt>
                <c:pt idx="5">
                  <c:v>22800</c:v>
                </c:pt>
                <c:pt idx="6">
                  <c:v>22800</c:v>
                </c:pt>
                <c:pt idx="7">
                  <c:v>22800</c:v>
                </c:pt>
                <c:pt idx="8">
                  <c:v>22800</c:v>
                </c:pt>
                <c:pt idx="9">
                  <c:v>22800</c:v>
                </c:pt>
                <c:pt idx="10">
                  <c:v>22800</c:v>
                </c:pt>
                <c:pt idx="11">
                  <c:v>22800</c:v>
                </c:pt>
                <c:pt idx="12">
                  <c:v>22800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E7-4D55-A06F-99E18A98D441}"/>
            </c:ext>
          </c:extLst>
        </c:ser>
        <c:ser>
          <c:idx val="2"/>
          <c:order val="4"/>
          <c:tx>
            <c:strRef>
              <c:f>'PZT_L_G3T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'PZT_L_G3T Frequency '!$B$24:$N$24</c:f>
              <c:numCache>
                <c:formatCode>General</c:formatCode>
                <c:ptCount val="13"/>
                <c:pt idx="0">
                  <c:v>25500</c:v>
                </c:pt>
                <c:pt idx="1">
                  <c:v>25500</c:v>
                </c:pt>
                <c:pt idx="2">
                  <c:v>25500</c:v>
                </c:pt>
                <c:pt idx="3">
                  <c:v>25500</c:v>
                </c:pt>
                <c:pt idx="4">
                  <c:v>25500</c:v>
                </c:pt>
                <c:pt idx="5">
                  <c:v>25500</c:v>
                </c:pt>
                <c:pt idx="6">
                  <c:v>25500</c:v>
                </c:pt>
                <c:pt idx="7">
                  <c:v>25500</c:v>
                </c:pt>
                <c:pt idx="8">
                  <c:v>25500</c:v>
                </c:pt>
                <c:pt idx="9">
                  <c:v>25500</c:v>
                </c:pt>
                <c:pt idx="10">
                  <c:v>25500</c:v>
                </c:pt>
                <c:pt idx="11">
                  <c:v>25500</c:v>
                </c:pt>
                <c:pt idx="12">
                  <c:v>25500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E7-4D55-A06F-99E18A98D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5711"/>
        <c:axId val="1"/>
      </c:lineChart>
      <c:catAx>
        <c:axId val="525415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29100"/>
          <c:min val="219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5711"/>
        <c:crosses val="autoZero"/>
        <c:crossBetween val="between"/>
        <c:majorUnit val="12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'PZT_L_G3T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'PZT_L_G3T Frequency '!$B$10:$N$10</c:f>
              <c:numCache>
                <c:formatCode>0.000</c:formatCode>
                <c:ptCount val="13"/>
                <c:pt idx="0">
                  <c:v>284.78202190447348</c:v>
                </c:pt>
                <c:pt idx="1">
                  <c:v>302.22640519981042</c:v>
                </c:pt>
                <c:pt idx="2">
                  <c:v>241.17047912213465</c:v>
                </c:pt>
                <c:pt idx="3">
                  <c:v>631.70626085230469</c:v>
                </c:pt>
                <c:pt idx="4">
                  <c:v>94.386439704016794</c:v>
                </c:pt>
                <c:pt idx="5">
                  <c:v>349.37200803727825</c:v>
                </c:pt>
                <c:pt idx="6">
                  <c:v>308.92847068536759</c:v>
                </c:pt>
                <c:pt idx="7">
                  <c:v>244.33419736090971</c:v>
                </c:pt>
                <c:pt idx="8">
                  <c:v>102.69956182963976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CC-4676-8571-92FFF9AA46BB}"/>
            </c:ext>
          </c:extLst>
        </c:ser>
        <c:ser>
          <c:idx val="1"/>
          <c:order val="1"/>
          <c:tx>
            <c:strRef>
              <c:f>'PZT_L_G3T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'PZT_L_G3T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CC-4676-8571-92FFF9AA4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9055"/>
        <c:axId val="1"/>
      </c:lineChart>
      <c:catAx>
        <c:axId val="525409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9055"/>
        <c:crosses val="autoZero"/>
        <c:crossBetween val="between"/>
        <c:majorUnit val="15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'PZT_L_G3T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'PZT_L_G3T Frequency '!$B$13:$N$13</c:f>
              <c:numCache>
                <c:formatCode>0.00</c:formatCode>
                <c:ptCount val="13"/>
                <c:pt idx="0">
                  <c:v>2.8906319103111486</c:v>
                </c:pt>
                <c:pt idx="1">
                  <c:v>2.9708412343159134</c:v>
                </c:pt>
                <c:pt idx="2">
                  <c:v>3.6698797874778339</c:v>
                </c:pt>
                <c:pt idx="3">
                  <c:v>1.3537937693480429</c:v>
                </c:pt>
                <c:pt idx="4">
                  <c:v>8.6537854649605972</c:v>
                </c:pt>
                <c:pt idx="5">
                  <c:v>1.5318914729507844</c:v>
                </c:pt>
                <c:pt idx="6">
                  <c:v>2.8856733880464955</c:v>
                </c:pt>
                <c:pt idx="7">
                  <c:v>1.9546997725190698</c:v>
                </c:pt>
                <c:pt idx="8">
                  <c:v>5.6059960050109305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8-4F22-A7D8-8DAE5C20497D}"/>
            </c:ext>
          </c:extLst>
        </c:ser>
        <c:ser>
          <c:idx val="1"/>
          <c:order val="1"/>
          <c:tx>
            <c:strRef>
              <c:f>'PZT_L_G3T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'PZT_L_G3T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'PZT_L_G3T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8-4F22-A7D8-8DAE5C204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9967"/>
        <c:axId val="1"/>
      </c:lineChart>
      <c:catAx>
        <c:axId val="525359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9967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'PZT_L_G3T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'PZT_L_G3T Gain'!$B$9:$N$9</c:f>
              <c:numCache>
                <c:formatCode>0.000</c:formatCode>
                <c:ptCount val="13"/>
                <c:pt idx="0">
                  <c:v>1.9428000000000001</c:v>
                </c:pt>
                <c:pt idx="1">
                  <c:v>2.2591999999999999</c:v>
                </c:pt>
                <c:pt idx="2">
                  <c:v>2.3939999999999997</c:v>
                </c:pt>
                <c:pt idx="3">
                  <c:v>2.1214000000000004</c:v>
                </c:pt>
                <c:pt idx="4">
                  <c:v>2.1172</c:v>
                </c:pt>
                <c:pt idx="5">
                  <c:v>2.6355999999999997</c:v>
                </c:pt>
                <c:pt idx="6">
                  <c:v>2.3319999999999999</c:v>
                </c:pt>
                <c:pt idx="7">
                  <c:v>2.2123999999999997</c:v>
                </c:pt>
                <c:pt idx="8">
                  <c:v>2.3378000000000001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2-4823-89CF-4A5175DE2979}"/>
            </c:ext>
          </c:extLst>
        </c:ser>
        <c:ser>
          <c:idx val="1"/>
          <c:order val="1"/>
          <c:tx>
            <c:strRef>
              <c:f>'PZT_L_G3T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'PZT_L_G3T Gain'!$B$19:$N$19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32-4823-89CF-4A5175DE2979}"/>
            </c:ext>
          </c:extLst>
        </c:ser>
        <c:ser>
          <c:idx val="3"/>
          <c:order val="2"/>
          <c:tx>
            <c:strRef>
              <c:f>'PZT_L_G3T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'PZT_L_G3T Gain'!$B$25:$N$25</c:f>
              <c:numCache>
                <c:formatCode>General</c:formatCode>
                <c:ptCount val="1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32-4823-89CF-4A5175DE2979}"/>
            </c:ext>
          </c:extLst>
        </c:ser>
        <c:ser>
          <c:idx val="4"/>
          <c:order val="3"/>
          <c:tx>
            <c:strRef>
              <c:f>'PZT_L_G3T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'PZT_L_G3T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32-4823-89CF-4A5175DE2979}"/>
            </c:ext>
          </c:extLst>
        </c:ser>
        <c:ser>
          <c:idx val="2"/>
          <c:order val="4"/>
          <c:tx>
            <c:strRef>
              <c:f>'PZT_L_G3T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'PZT_L_G3T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32-4823-89CF-4A5175DE2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4479"/>
        <c:axId val="1"/>
      </c:lineChart>
      <c:catAx>
        <c:axId val="5254044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4479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'PZT_L_G3T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'PZT_L_G3T Gain'!$B$10:$N$10</c:f>
              <c:numCache>
                <c:formatCode>0.000</c:formatCode>
                <c:ptCount val="13"/>
                <c:pt idx="0">
                  <c:v>0.17545854211180478</c:v>
                </c:pt>
                <c:pt idx="1">
                  <c:v>0.69836716704037638</c:v>
                </c:pt>
                <c:pt idx="2">
                  <c:v>0.17656301991073889</c:v>
                </c:pt>
                <c:pt idx="3">
                  <c:v>0.24250628857825351</c:v>
                </c:pt>
                <c:pt idx="4">
                  <c:v>0.15193320900974877</c:v>
                </c:pt>
                <c:pt idx="5">
                  <c:v>0.39009332216791492</c:v>
                </c:pt>
                <c:pt idx="6">
                  <c:v>0.15974197945436885</c:v>
                </c:pt>
                <c:pt idx="7">
                  <c:v>0.11476628424759604</c:v>
                </c:pt>
                <c:pt idx="8">
                  <c:v>0.22201396352481978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F-4EBA-A329-F9803E51DD32}"/>
            </c:ext>
          </c:extLst>
        </c:ser>
        <c:ser>
          <c:idx val="1"/>
          <c:order val="1"/>
          <c:tx>
            <c:strRef>
              <c:f>'PZT_L_G3T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'PZT_L_G3T Gain'!$B$20:$N$20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F-4EBA-A329-F9803E51D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2383"/>
        <c:axId val="1"/>
      </c:lineChart>
      <c:catAx>
        <c:axId val="5254123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2383"/>
        <c:crosses val="autoZero"/>
        <c:crossBetween val="between"/>
        <c:majorUnit val="0.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'PZT_L_G3T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'PZT_L_G3T Gain'!$B$13:$N$13</c:f>
              <c:numCache>
                <c:formatCode>0.00</c:formatCode>
                <c:ptCount val="13"/>
                <c:pt idx="0">
                  <c:v>15.306939753448676</c:v>
                </c:pt>
                <c:pt idx="1">
                  <c:v>3.6947135954309367</c:v>
                </c:pt>
                <c:pt idx="2">
                  <c:v>14.359367746513774</c:v>
                </c:pt>
                <c:pt idx="3">
                  <c:v>10.829409890344186</c:v>
                </c:pt>
                <c:pt idx="4">
                  <c:v>17.294441532077428</c:v>
                </c:pt>
                <c:pt idx="5">
                  <c:v>6.2928531725629906</c:v>
                </c:pt>
                <c:pt idx="6">
                  <c:v>16.00080335006826</c:v>
                </c:pt>
                <c:pt idx="7">
                  <c:v>22.61872189803027</c:v>
                </c:pt>
                <c:pt idx="8">
                  <c:v>11.504081212356439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E-488C-9591-09792D60BDB1}"/>
            </c:ext>
          </c:extLst>
        </c:ser>
        <c:ser>
          <c:idx val="1"/>
          <c:order val="1"/>
          <c:tx>
            <c:strRef>
              <c:f>'PZT_L_G3T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'PZT_L_G3T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'PZT_L_G3T Gain'!$B$23:$N$23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CE-488C-9591-09792D60B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3743"/>
        <c:axId val="1"/>
      </c:lineChart>
      <c:catAx>
        <c:axId val="525343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3743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'PZT_L_1stSway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'PZT_L_1stSway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'PZT_L_1stSway Frequency '!$B$9:$N$9</c:f>
              <c:numCache>
                <c:formatCode>0.000</c:formatCode>
                <c:ptCount val="13"/>
                <c:pt idx="0">
                  <c:v>30261.599999999999</c:v>
                </c:pt>
                <c:pt idx="1">
                  <c:v>30248.799999999999</c:v>
                </c:pt>
                <c:pt idx="2">
                  <c:v>30236</c:v>
                </c:pt>
                <c:pt idx="3">
                  <c:v>30255.200000000001</c:v>
                </c:pt>
                <c:pt idx="4">
                  <c:v>30120.799999999999</c:v>
                </c:pt>
                <c:pt idx="5">
                  <c:v>30140</c:v>
                </c:pt>
                <c:pt idx="6">
                  <c:v>30108</c:v>
                </c:pt>
                <c:pt idx="7">
                  <c:v>30050.400000000001</c:v>
                </c:pt>
                <c:pt idx="8">
                  <c:v>29884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2-4B83-845E-6972984F0BF7}"/>
            </c:ext>
          </c:extLst>
        </c:ser>
        <c:ser>
          <c:idx val="1"/>
          <c:order val="1"/>
          <c:tx>
            <c:strRef>
              <c:f>'PZT_L_1stSway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'PZT_L_1stSway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2-4B83-845E-6972984F0BF7}"/>
            </c:ext>
          </c:extLst>
        </c:ser>
        <c:ser>
          <c:idx val="3"/>
          <c:order val="2"/>
          <c:tx>
            <c:strRef>
              <c:f>'PZT_L_1stSway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'PZT_L_1stSway Frequency '!$B$25:$N$25</c:f>
              <c:numCache>
                <c:formatCode>General</c:formatCode>
                <c:ptCount val="13"/>
                <c:pt idx="0">
                  <c:v>32000</c:v>
                </c:pt>
                <c:pt idx="1">
                  <c:v>32000</c:v>
                </c:pt>
                <c:pt idx="2">
                  <c:v>32000</c:v>
                </c:pt>
                <c:pt idx="3">
                  <c:v>32000</c:v>
                </c:pt>
                <c:pt idx="4">
                  <c:v>32000</c:v>
                </c:pt>
                <c:pt idx="5">
                  <c:v>32000</c:v>
                </c:pt>
                <c:pt idx="6">
                  <c:v>32000</c:v>
                </c:pt>
                <c:pt idx="7">
                  <c:v>32000</c:v>
                </c:pt>
                <c:pt idx="8">
                  <c:v>32000</c:v>
                </c:pt>
                <c:pt idx="9">
                  <c:v>32000</c:v>
                </c:pt>
                <c:pt idx="10">
                  <c:v>32000</c:v>
                </c:pt>
                <c:pt idx="11">
                  <c:v>32000</c:v>
                </c:pt>
                <c:pt idx="12">
                  <c:v>32000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2-4B83-845E-6972984F0BF7}"/>
            </c:ext>
          </c:extLst>
        </c:ser>
        <c:ser>
          <c:idx val="4"/>
          <c:order val="3"/>
          <c:tx>
            <c:strRef>
              <c:f>'PZT_L_1stSway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'PZT_L_1stSway Frequency '!$B$26:$N$26</c:f>
              <c:numCache>
                <c:formatCode>General</c:formatCode>
                <c:ptCount val="13"/>
                <c:pt idx="0">
                  <c:v>28000</c:v>
                </c:pt>
                <c:pt idx="1">
                  <c:v>28000</c:v>
                </c:pt>
                <c:pt idx="2">
                  <c:v>28000</c:v>
                </c:pt>
                <c:pt idx="3">
                  <c:v>28000</c:v>
                </c:pt>
                <c:pt idx="4">
                  <c:v>28000</c:v>
                </c:pt>
                <c:pt idx="5">
                  <c:v>28000</c:v>
                </c:pt>
                <c:pt idx="6">
                  <c:v>28000</c:v>
                </c:pt>
                <c:pt idx="7">
                  <c:v>28000</c:v>
                </c:pt>
                <c:pt idx="8">
                  <c:v>28000</c:v>
                </c:pt>
                <c:pt idx="9">
                  <c:v>28000</c:v>
                </c:pt>
                <c:pt idx="10">
                  <c:v>28000</c:v>
                </c:pt>
                <c:pt idx="11">
                  <c:v>28000</c:v>
                </c:pt>
                <c:pt idx="12">
                  <c:v>28000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D2-4B83-845E-6972984F0BF7}"/>
            </c:ext>
          </c:extLst>
        </c:ser>
        <c:ser>
          <c:idx val="2"/>
          <c:order val="4"/>
          <c:tx>
            <c:strRef>
              <c:f>'PZT_L_1stSway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'PZT_L_1stSway Frequency '!$B$24:$N$24</c:f>
              <c:numCache>
                <c:formatCode>General</c:formatCode>
                <c:ptCount val="13"/>
                <c:pt idx="0">
                  <c:v>30000</c:v>
                </c:pt>
                <c:pt idx="1">
                  <c:v>30000</c:v>
                </c:pt>
                <c:pt idx="2">
                  <c:v>30000</c:v>
                </c:pt>
                <c:pt idx="3">
                  <c:v>30000</c:v>
                </c:pt>
                <c:pt idx="4">
                  <c:v>30000</c:v>
                </c:pt>
                <c:pt idx="5">
                  <c:v>30000</c:v>
                </c:pt>
                <c:pt idx="6">
                  <c:v>30000</c:v>
                </c:pt>
                <c:pt idx="7">
                  <c:v>30000</c:v>
                </c:pt>
                <c:pt idx="8">
                  <c:v>30000</c:v>
                </c:pt>
                <c:pt idx="9">
                  <c:v>30000</c:v>
                </c:pt>
                <c:pt idx="10">
                  <c:v>30000</c:v>
                </c:pt>
                <c:pt idx="11">
                  <c:v>30000</c:v>
                </c:pt>
                <c:pt idx="12">
                  <c:v>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D2-4B83-845E-6972984F0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1679"/>
        <c:axId val="1"/>
      </c:lineChart>
      <c:catAx>
        <c:axId val="5253316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33000"/>
          <c:min val="27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1679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'PZT_L_1stSway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'PZT_L_1stSway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'PZT_L_1stSway Frequency '!$B$10:$N$10</c:f>
              <c:numCache>
                <c:formatCode>0.000</c:formatCode>
                <c:ptCount val="13"/>
                <c:pt idx="0">
                  <c:v>76.39895287240526</c:v>
                </c:pt>
                <c:pt idx="1">
                  <c:v>17.527121840165318</c:v>
                </c:pt>
                <c:pt idx="2">
                  <c:v>108.51727973000429</c:v>
                </c:pt>
                <c:pt idx="3">
                  <c:v>42.932505167995963</c:v>
                </c:pt>
                <c:pt idx="4">
                  <c:v>112.22833866720117</c:v>
                </c:pt>
                <c:pt idx="5">
                  <c:v>50.596442562694072</c:v>
                </c:pt>
                <c:pt idx="6">
                  <c:v>243.70473938764508</c:v>
                </c:pt>
                <c:pt idx="7">
                  <c:v>94.386439704016809</c:v>
                </c:pt>
                <c:pt idx="8">
                  <c:v>181.01933598375618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3-4447-8154-0E6478277B9E}"/>
            </c:ext>
          </c:extLst>
        </c:ser>
        <c:ser>
          <c:idx val="1"/>
          <c:order val="1"/>
          <c:tx>
            <c:strRef>
              <c:f>'PZT_L_1stSway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'PZT_L_1stSway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'PZT_L_1stSway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73-4447-8154-0E6478277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37919"/>
        <c:axId val="1"/>
      </c:lineChart>
      <c:catAx>
        <c:axId val="525337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37919"/>
        <c:crosses val="autoZero"/>
        <c:crossBetween val="between"/>
        <c:majorUnit val="11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'PZT_L_1stSway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'PZT_L_1stSway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'PZT_L_1stSway Frequency '!$B$13:$N$13</c:f>
              <c:numCache>
                <c:formatCode>0.00</c:formatCode>
                <c:ptCount val="13"/>
                <c:pt idx="0">
                  <c:v>7.5847461893154593</c:v>
                </c:pt>
                <c:pt idx="1">
                  <c:v>33.304574399411365</c:v>
                </c:pt>
                <c:pt idx="2">
                  <c:v>5.4184918886924702</c:v>
                </c:pt>
                <c:pt idx="3">
                  <c:v>13.546845163686221</c:v>
                </c:pt>
                <c:pt idx="4">
                  <c:v>5.5814779710631699</c:v>
                </c:pt>
                <c:pt idx="5">
                  <c:v>12.25382593315247</c:v>
                </c:pt>
                <c:pt idx="6">
                  <c:v>2.5878309476103651</c:v>
                </c:pt>
                <c:pt idx="7">
                  <c:v>6.8851698263496406</c:v>
                </c:pt>
                <c:pt idx="8">
                  <c:v>3.4692426451964984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C-40FF-B55B-9F5E4CABCE7E}"/>
            </c:ext>
          </c:extLst>
        </c:ser>
        <c:ser>
          <c:idx val="1"/>
          <c:order val="1"/>
          <c:tx>
            <c:strRef>
              <c:f>'PZT_L_1stSway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'PZT_L_1stSway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'PZT_L_1stSway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C-40FF-B55B-9F5E4CABC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12127"/>
        <c:axId val="1"/>
      </c:lineChart>
      <c:catAx>
        <c:axId val="5253121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12127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'PZT_L_1st Sway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'PZT_L_1st Sway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'PZT_L_1st Sway Gain '!$B$9:$N$9</c:f>
              <c:numCache>
                <c:formatCode>0.000</c:formatCode>
                <c:ptCount val="13"/>
                <c:pt idx="0">
                  <c:v>4.8335999999999997</c:v>
                </c:pt>
                <c:pt idx="1">
                  <c:v>5.3684000000000003</c:v>
                </c:pt>
                <c:pt idx="2">
                  <c:v>6.2088000000000001</c:v>
                </c:pt>
                <c:pt idx="3">
                  <c:v>4.5801999999999996</c:v>
                </c:pt>
                <c:pt idx="4">
                  <c:v>4.7833999999999994</c:v>
                </c:pt>
                <c:pt idx="5">
                  <c:v>4.6595999999999993</c:v>
                </c:pt>
                <c:pt idx="6">
                  <c:v>3.6646000000000001</c:v>
                </c:pt>
                <c:pt idx="7">
                  <c:v>4.8563999999999998</c:v>
                </c:pt>
                <c:pt idx="8">
                  <c:v>4.1616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E-4BF2-9F81-0E9AD27B9134}"/>
            </c:ext>
          </c:extLst>
        </c:ser>
        <c:ser>
          <c:idx val="1"/>
          <c:order val="1"/>
          <c:tx>
            <c:strRef>
              <c:f>'PZT_L_1st Sway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'PZT_L_1st Sway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E-4BF2-9F81-0E9AD27B9134}"/>
            </c:ext>
          </c:extLst>
        </c:ser>
        <c:ser>
          <c:idx val="3"/>
          <c:order val="2"/>
          <c:tx>
            <c:strRef>
              <c:f>'PZT_L_1st Sway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'PZT_L_1st Sway Gain '!$B$25:$N$25</c:f>
              <c:numCache>
                <c:formatCode>General</c:formatCode>
                <c:ptCount val="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AE-4BF2-9F81-0E9AD27B9134}"/>
            </c:ext>
          </c:extLst>
        </c:ser>
        <c:ser>
          <c:idx val="4"/>
          <c:order val="3"/>
          <c:tx>
            <c:strRef>
              <c:f>'PZT_L_1st Sway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'PZT_L_1st Sway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AE-4BF2-9F81-0E9AD27B9134}"/>
            </c:ext>
          </c:extLst>
        </c:ser>
        <c:ser>
          <c:idx val="2"/>
          <c:order val="4"/>
          <c:tx>
            <c:strRef>
              <c:f>'PZT_L_1st Sway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'PZT_L_1st Sway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AE-4BF2-9F81-0E9AD27B9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8207"/>
        <c:axId val="1"/>
      </c:lineChart>
      <c:catAx>
        <c:axId val="525418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8207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'PZT_L_1st Sway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'PZT_L_1st Sway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'PZT_L_1st Sway Gain '!$B$10:$N$10</c:f>
              <c:numCache>
                <c:formatCode>0.000</c:formatCode>
                <c:ptCount val="13"/>
                <c:pt idx="0">
                  <c:v>1.3533450410002608</c:v>
                </c:pt>
                <c:pt idx="1">
                  <c:v>0.79686215872005983</c:v>
                </c:pt>
                <c:pt idx="2">
                  <c:v>0.85816327117862667</c:v>
                </c:pt>
                <c:pt idx="3">
                  <c:v>1.0519829846532713</c:v>
                </c:pt>
                <c:pt idx="4">
                  <c:v>0.73628649315331762</c:v>
                </c:pt>
                <c:pt idx="5">
                  <c:v>0.9090304175328775</c:v>
                </c:pt>
                <c:pt idx="6">
                  <c:v>0.94343219152199742</c:v>
                </c:pt>
                <c:pt idx="7">
                  <c:v>0.71104521656502262</c:v>
                </c:pt>
                <c:pt idx="8">
                  <c:v>0.50933319153575207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A-49F9-B111-959A5D3B5322}"/>
            </c:ext>
          </c:extLst>
        </c:ser>
        <c:ser>
          <c:idx val="1"/>
          <c:order val="1"/>
          <c:tx>
            <c:strRef>
              <c:f>'PZT_L_1st Sway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'PZT_L_1st Sway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'PZT_L_1st Sway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FA-49F9-B111-959A5D3B5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1967"/>
        <c:axId val="1"/>
      </c:lineChart>
      <c:catAx>
        <c:axId val="525411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1967"/>
        <c:crosses val="autoZero"/>
        <c:crossBetween val="between"/>
        <c:majorUnit val="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'PZT_L_1st Sway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'PZT_L_1st Sway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'PZT_L_1st Sway Gain '!$B$13:$N$13</c:f>
              <c:numCache>
                <c:formatCode>0.00</c:formatCode>
                <c:ptCount val="13"/>
                <c:pt idx="0">
                  <c:v>3.735534186411293</c:v>
                </c:pt>
                <c:pt idx="1">
                  <c:v>6.120506472328767</c:v>
                </c:pt>
                <c:pt idx="2">
                  <c:v>5.3568671849040106</c:v>
                </c:pt>
                <c:pt idx="3">
                  <c:v>4.8859472142768841</c:v>
                </c:pt>
                <c:pt idx="4">
                  <c:v>6.8888945365235852</c:v>
                </c:pt>
                <c:pt idx="5">
                  <c:v>5.625187637334176</c:v>
                </c:pt>
                <c:pt idx="6">
                  <c:v>5.7716213017375857</c:v>
                </c:pt>
                <c:pt idx="7">
                  <c:v>7.0992203436123624</c:v>
                </c:pt>
                <c:pt idx="8">
                  <c:v>10.365447911902047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33-4332-AAF0-96C4BB0E93BB}"/>
            </c:ext>
          </c:extLst>
        </c:ser>
        <c:ser>
          <c:idx val="1"/>
          <c:order val="1"/>
          <c:tx>
            <c:strRef>
              <c:f>'PZT_L_1st Sway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'PZT_L_1st Sway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'PZT_L_1st Sway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33-4332-AAF0-96C4BB0E9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63711"/>
        <c:axId val="1"/>
      </c:lineChart>
      <c:catAx>
        <c:axId val="525363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63711"/>
        <c:crosses val="autoZero"/>
        <c:crossBetween val="between"/>
        <c:majorUnit val="8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'PZT_L_G4T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'PZT_L_G4T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'PZT_L_G4T Frequency '!$B$9:$N$9</c:f>
              <c:numCache>
                <c:formatCode>0.000</c:formatCode>
                <c:ptCount val="13"/>
                <c:pt idx="0">
                  <c:v>35426.400000000001</c:v>
                </c:pt>
                <c:pt idx="1">
                  <c:v>35292</c:v>
                </c:pt>
                <c:pt idx="2">
                  <c:v>35324</c:v>
                </c:pt>
                <c:pt idx="3">
                  <c:v>35196</c:v>
                </c:pt>
                <c:pt idx="4">
                  <c:v>35637.599999999999</c:v>
                </c:pt>
                <c:pt idx="5">
                  <c:v>35471.199999999997</c:v>
                </c:pt>
                <c:pt idx="6">
                  <c:v>35484</c:v>
                </c:pt>
                <c:pt idx="7">
                  <c:v>35292</c:v>
                </c:pt>
                <c:pt idx="8">
                  <c:v>35253.599999999999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D-4949-B9D0-DDD6DF13CAA7}"/>
            </c:ext>
          </c:extLst>
        </c:ser>
        <c:ser>
          <c:idx val="1"/>
          <c:order val="1"/>
          <c:tx>
            <c:strRef>
              <c:f>'PZT_L_G4T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'PZT_L_G4T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D-4949-B9D0-DDD6DF13CAA7}"/>
            </c:ext>
          </c:extLst>
        </c:ser>
        <c:ser>
          <c:idx val="3"/>
          <c:order val="2"/>
          <c:tx>
            <c:strRef>
              <c:f>'PZT_L_G4T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'PZT_L_G4T Frequency '!$B$25:$N$25</c:f>
              <c:numCache>
                <c:formatCode>General</c:formatCode>
                <c:ptCount val="13"/>
                <c:pt idx="0">
                  <c:v>40000</c:v>
                </c:pt>
                <c:pt idx="1">
                  <c:v>40000</c:v>
                </c:pt>
                <c:pt idx="2">
                  <c:v>40000</c:v>
                </c:pt>
                <c:pt idx="3">
                  <c:v>40000</c:v>
                </c:pt>
                <c:pt idx="4">
                  <c:v>40000</c:v>
                </c:pt>
                <c:pt idx="5">
                  <c:v>40000</c:v>
                </c:pt>
                <c:pt idx="6">
                  <c:v>40000</c:v>
                </c:pt>
                <c:pt idx="7">
                  <c:v>40000</c:v>
                </c:pt>
                <c:pt idx="8">
                  <c:v>40000</c:v>
                </c:pt>
                <c:pt idx="9">
                  <c:v>40000</c:v>
                </c:pt>
                <c:pt idx="10">
                  <c:v>40000</c:v>
                </c:pt>
                <c:pt idx="11">
                  <c:v>40000</c:v>
                </c:pt>
                <c:pt idx="12">
                  <c:v>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949-B9D0-DDD6DF13CAA7}"/>
            </c:ext>
          </c:extLst>
        </c:ser>
        <c:ser>
          <c:idx val="4"/>
          <c:order val="3"/>
          <c:tx>
            <c:strRef>
              <c:f>'PZT_L_G4T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'PZT_L_G4T Frequency '!$B$26:$N$26</c:f>
              <c:numCache>
                <c:formatCode>General</c:formatCode>
                <c:ptCount val="13"/>
                <c:pt idx="0">
                  <c:v>31000</c:v>
                </c:pt>
                <c:pt idx="1">
                  <c:v>31000</c:v>
                </c:pt>
                <c:pt idx="2">
                  <c:v>31000</c:v>
                </c:pt>
                <c:pt idx="3">
                  <c:v>31000</c:v>
                </c:pt>
                <c:pt idx="4">
                  <c:v>31000</c:v>
                </c:pt>
                <c:pt idx="5">
                  <c:v>31000</c:v>
                </c:pt>
                <c:pt idx="6">
                  <c:v>31000</c:v>
                </c:pt>
                <c:pt idx="7">
                  <c:v>31000</c:v>
                </c:pt>
                <c:pt idx="8">
                  <c:v>31000</c:v>
                </c:pt>
                <c:pt idx="9">
                  <c:v>31000</c:v>
                </c:pt>
                <c:pt idx="10">
                  <c:v>31000</c:v>
                </c:pt>
                <c:pt idx="11">
                  <c:v>31000</c:v>
                </c:pt>
                <c:pt idx="12">
                  <c:v>31000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3D-4949-B9D0-DDD6DF13CAA7}"/>
            </c:ext>
          </c:extLst>
        </c:ser>
        <c:ser>
          <c:idx val="2"/>
          <c:order val="4"/>
          <c:tx>
            <c:strRef>
              <c:f>'PZT_L_G4T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'PZT_L_G4T Frequency '!$B$24:$N$24</c:f>
              <c:numCache>
                <c:formatCode>General</c:formatCode>
                <c:ptCount val="13"/>
                <c:pt idx="0">
                  <c:v>35500</c:v>
                </c:pt>
                <c:pt idx="1">
                  <c:v>35500</c:v>
                </c:pt>
                <c:pt idx="2">
                  <c:v>35500</c:v>
                </c:pt>
                <c:pt idx="3">
                  <c:v>35500</c:v>
                </c:pt>
                <c:pt idx="4">
                  <c:v>35500</c:v>
                </c:pt>
                <c:pt idx="5">
                  <c:v>35500</c:v>
                </c:pt>
                <c:pt idx="6">
                  <c:v>35500</c:v>
                </c:pt>
                <c:pt idx="7">
                  <c:v>35500</c:v>
                </c:pt>
                <c:pt idx="8">
                  <c:v>35500</c:v>
                </c:pt>
                <c:pt idx="9">
                  <c:v>35500</c:v>
                </c:pt>
                <c:pt idx="10">
                  <c:v>35500</c:v>
                </c:pt>
                <c:pt idx="11">
                  <c:v>35500</c:v>
                </c:pt>
                <c:pt idx="12">
                  <c:v>35500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3D-4949-B9D0-DDD6DF13C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9903"/>
        <c:axId val="1"/>
      </c:lineChart>
      <c:catAx>
        <c:axId val="525399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41500"/>
          <c:min val="29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9903"/>
        <c:crosses val="autoZero"/>
        <c:crossBetween val="between"/>
        <c:majorUnit val="2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'PZT_L_G4T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'PZT_L_G4T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'PZT_L_G4T Frequency '!$B$10:$N$10</c:f>
              <c:numCache>
                <c:formatCode>0.000</c:formatCode>
                <c:ptCount val="13"/>
                <c:pt idx="0">
                  <c:v>185.7654435033599</c:v>
                </c:pt>
                <c:pt idx="1">
                  <c:v>442.24879875472811</c:v>
                </c:pt>
                <c:pt idx="2">
                  <c:v>244.75293665245368</c:v>
                </c:pt>
                <c:pt idx="3">
                  <c:v>45.254833995939045</c:v>
                </c:pt>
                <c:pt idx="4">
                  <c:v>154.13241060854139</c:v>
                </c:pt>
                <c:pt idx="5">
                  <c:v>289.41872779763236</c:v>
                </c:pt>
                <c:pt idx="6">
                  <c:v>389.95384342252612</c:v>
                </c:pt>
                <c:pt idx="7">
                  <c:v>323.18415802758648</c:v>
                </c:pt>
                <c:pt idx="8">
                  <c:v>116.26177359734369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7-4A7B-BFFC-5C3CEF210D9F}"/>
            </c:ext>
          </c:extLst>
        </c:ser>
        <c:ser>
          <c:idx val="1"/>
          <c:order val="1"/>
          <c:tx>
            <c:strRef>
              <c:f>'PZT_L_G4T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'PZT_L_G4T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'PZT_L_G4T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D7-4A7B-BFFC-5C3CEF210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3247"/>
        <c:axId val="1"/>
      </c:lineChart>
      <c:catAx>
        <c:axId val="5253932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6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3247"/>
        <c:crosses val="autoZero"/>
        <c:crossBetween val="between"/>
        <c:majorUnit val="32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'PZT_L_G4T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'PZT_L_G4T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'PZT_L_G4T Frequency '!$B$13:$N$13</c:f>
              <c:numCache>
                <c:formatCode>0.00</c:formatCode>
                <c:ptCount val="13"/>
                <c:pt idx="0">
                  <c:v>7.942632595388929</c:v>
                </c:pt>
                <c:pt idx="1">
                  <c:v>3.2349814644948682</c:v>
                </c:pt>
                <c:pt idx="2">
                  <c:v>5.8889317245660253</c:v>
                </c:pt>
                <c:pt idx="3">
                  <c:v>30.906458894362011</c:v>
                </c:pt>
                <c:pt idx="4">
                  <c:v>9.434312534217586</c:v>
                </c:pt>
                <c:pt idx="5">
                  <c:v>5.1496322001737145</c:v>
                </c:pt>
                <c:pt idx="6">
                  <c:v>3.8329322607731102</c:v>
                </c:pt>
                <c:pt idx="7">
                  <c:v>4.4267846400582149</c:v>
                </c:pt>
                <c:pt idx="8">
                  <c:v>12.195467373285117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9-464B-98BA-2BAA36159A43}"/>
            </c:ext>
          </c:extLst>
        </c:ser>
        <c:ser>
          <c:idx val="1"/>
          <c:order val="1"/>
          <c:tx>
            <c:strRef>
              <c:f>'PZT_L_G4T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'PZT_L_G4T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'PZT_L_G4T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9-464B-98BA-2BAA36159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0399"/>
        <c:axId val="1"/>
      </c:lineChart>
      <c:catAx>
        <c:axId val="525350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0399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'PZT_L_G4T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'PZT_L_G4T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'PZT_L_G4T Gain '!$B$9:$N$9</c:f>
              <c:numCache>
                <c:formatCode>0.000</c:formatCode>
                <c:ptCount val="13"/>
                <c:pt idx="0">
                  <c:v>5.3872</c:v>
                </c:pt>
                <c:pt idx="1">
                  <c:v>5.5002000000000004</c:v>
                </c:pt>
                <c:pt idx="2">
                  <c:v>5.8712</c:v>
                </c:pt>
                <c:pt idx="3">
                  <c:v>5.4295999999999998</c:v>
                </c:pt>
                <c:pt idx="4">
                  <c:v>5.7286000000000001</c:v>
                </c:pt>
                <c:pt idx="5">
                  <c:v>5.5780000000000003</c:v>
                </c:pt>
                <c:pt idx="6">
                  <c:v>5.5641999999999996</c:v>
                </c:pt>
                <c:pt idx="7">
                  <c:v>5.5957999999999997</c:v>
                </c:pt>
                <c:pt idx="8">
                  <c:v>5.3506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F-4C12-93FD-64F04C79CDF0}"/>
            </c:ext>
          </c:extLst>
        </c:ser>
        <c:ser>
          <c:idx val="1"/>
          <c:order val="1"/>
          <c:tx>
            <c:strRef>
              <c:f>'PZT_L_G4T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'PZT_L_G4T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CF-4C12-93FD-64F04C79CDF0}"/>
            </c:ext>
          </c:extLst>
        </c:ser>
        <c:ser>
          <c:idx val="3"/>
          <c:order val="2"/>
          <c:tx>
            <c:strRef>
              <c:f>'PZT_L_G4T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'PZT_L_G4T Gain '!$B$25:$N$25</c:f>
              <c:numCache>
                <c:formatCode>General</c:formatCode>
                <c:ptCount val="13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CF-4C12-93FD-64F04C79CDF0}"/>
            </c:ext>
          </c:extLst>
        </c:ser>
        <c:ser>
          <c:idx val="4"/>
          <c:order val="3"/>
          <c:tx>
            <c:strRef>
              <c:f>'PZT_L_G4T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'PZT_L_G4T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CF-4C12-93FD-64F04C79CDF0}"/>
            </c:ext>
          </c:extLst>
        </c:ser>
        <c:ser>
          <c:idx val="2"/>
          <c:order val="4"/>
          <c:tx>
            <c:strRef>
              <c:f>'PZT_L_G4T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'PZT_L_G4T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CF-4C12-93FD-64F04C79C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1999"/>
        <c:axId val="1"/>
      </c:lineChart>
      <c:catAx>
        <c:axId val="525391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ax val="3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1999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'PZT_L_G4T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'PZT_L_G4T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'PZT_L_G4T Gain '!$B$10:$N$10</c:f>
              <c:numCache>
                <c:formatCode>0.000</c:formatCode>
                <c:ptCount val="13"/>
                <c:pt idx="0">
                  <c:v>0.17126062010865167</c:v>
                </c:pt>
                <c:pt idx="1">
                  <c:v>0.42675484765846511</c:v>
                </c:pt>
                <c:pt idx="2">
                  <c:v>0.3441129175140043</c:v>
                </c:pt>
                <c:pt idx="3">
                  <c:v>0.25413047829805868</c:v>
                </c:pt>
                <c:pt idx="4">
                  <c:v>0.10694531312778541</c:v>
                </c:pt>
                <c:pt idx="5">
                  <c:v>0.8258698444670306</c:v>
                </c:pt>
                <c:pt idx="6">
                  <c:v>0.27275850124239936</c:v>
                </c:pt>
                <c:pt idx="7">
                  <c:v>0.15122565919843106</c:v>
                </c:pt>
                <c:pt idx="8">
                  <c:v>0.14697891005174857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6-48BA-BDF8-40C3F13457E3}"/>
            </c:ext>
          </c:extLst>
        </c:ser>
        <c:ser>
          <c:idx val="1"/>
          <c:order val="1"/>
          <c:tx>
            <c:strRef>
              <c:f>'PZT_L_G4T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'PZT_L_G4T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'PZT_L_G4T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6-48BA-BDF8-40C3F1345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98655"/>
        <c:axId val="1"/>
      </c:lineChart>
      <c:catAx>
        <c:axId val="525398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98655"/>
        <c:crosses val="autoZero"/>
        <c:crossBetween val="between"/>
        <c:majorUnit val="0.8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'PZT_L_G4T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'PZT_L_G4T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'PZT_L_G4T Gain '!$B$13:$N$13</c:f>
              <c:numCache>
                <c:formatCode>0.00</c:formatCode>
                <c:ptCount val="13"/>
                <c:pt idx="0">
                  <c:v>38.173399091118533</c:v>
                </c:pt>
                <c:pt idx="1">
                  <c:v>15.231070880617802</c:v>
                </c:pt>
                <c:pt idx="2">
                  <c:v>18.529576607385486</c:v>
                </c:pt>
                <c:pt idx="3">
                  <c:v>25.669753232099826</c:v>
                </c:pt>
                <c:pt idx="4">
                  <c:v>60.066213395667134</c:v>
                </c:pt>
                <c:pt idx="5">
                  <c:v>7.8390076152713277</c:v>
                </c:pt>
                <c:pt idx="6">
                  <c:v>23.752146937640248</c:v>
                </c:pt>
                <c:pt idx="7">
                  <c:v>42.770960304954457</c:v>
                </c:pt>
                <c:pt idx="8">
                  <c:v>44.56285597500986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C0-43A1-A8B7-ECFE73E1BEE8}"/>
            </c:ext>
          </c:extLst>
        </c:ser>
        <c:ser>
          <c:idx val="1"/>
          <c:order val="1"/>
          <c:tx>
            <c:strRef>
              <c:f>'PZT_L_G4T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'PZT_L_G4T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'PZT_L_G4T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C0-43A1-A8B7-ECFE73E1B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7903"/>
        <c:axId val="1"/>
      </c:lineChart>
      <c:catAx>
        <c:axId val="525347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7903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'PZT_L_Yaw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'PZT_L_Yaw Frequency '!$B$9:$N$9</c:f>
              <c:numCache>
                <c:formatCode>0.000</c:formatCode>
                <c:ptCount val="13"/>
                <c:pt idx="0">
                  <c:v>46127.199999999997</c:v>
                </c:pt>
                <c:pt idx="1">
                  <c:v>45826.400000000001</c:v>
                </c:pt>
                <c:pt idx="2">
                  <c:v>45410.400000000001</c:v>
                </c:pt>
                <c:pt idx="3">
                  <c:v>45557.599999999999</c:v>
                </c:pt>
                <c:pt idx="4">
                  <c:v>46037.599999999999</c:v>
                </c:pt>
                <c:pt idx="5">
                  <c:v>46018.400000000001</c:v>
                </c:pt>
                <c:pt idx="6">
                  <c:v>46018.400000000001</c:v>
                </c:pt>
                <c:pt idx="7">
                  <c:v>45692</c:v>
                </c:pt>
                <c:pt idx="8">
                  <c:v>45858.400000000001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5-4528-863E-638B22C01F02}"/>
            </c:ext>
          </c:extLst>
        </c:ser>
        <c:ser>
          <c:idx val="1"/>
          <c:order val="1"/>
          <c:tx>
            <c:strRef>
              <c:f>'PZT_L_Yaw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'PZT_L_Yaw Frequency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25-4528-863E-638B22C01F02}"/>
            </c:ext>
          </c:extLst>
        </c:ser>
        <c:ser>
          <c:idx val="3"/>
          <c:order val="2"/>
          <c:tx>
            <c:strRef>
              <c:f>'PZT_L_Yaw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'PZT_L_Yaw Frequency '!$B$25:$N$25</c:f>
              <c:numCache>
                <c:formatCode>General</c:formatCode>
                <c:ptCount val="13"/>
                <c:pt idx="0">
                  <c:v>50000</c:v>
                </c:pt>
                <c:pt idx="1">
                  <c:v>50000</c:v>
                </c:pt>
                <c:pt idx="2">
                  <c:v>50000</c:v>
                </c:pt>
                <c:pt idx="3">
                  <c:v>50000</c:v>
                </c:pt>
                <c:pt idx="4">
                  <c:v>50000</c:v>
                </c:pt>
                <c:pt idx="5">
                  <c:v>50000</c:v>
                </c:pt>
                <c:pt idx="6">
                  <c:v>50000</c:v>
                </c:pt>
                <c:pt idx="7">
                  <c:v>50000</c:v>
                </c:pt>
                <c:pt idx="8">
                  <c:v>50000</c:v>
                </c:pt>
                <c:pt idx="9">
                  <c:v>50000</c:v>
                </c:pt>
                <c:pt idx="10">
                  <c:v>50000</c:v>
                </c:pt>
                <c:pt idx="11">
                  <c:v>50000</c:v>
                </c:pt>
                <c:pt idx="12">
                  <c:v>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25-4528-863E-638B22C01F02}"/>
            </c:ext>
          </c:extLst>
        </c:ser>
        <c:ser>
          <c:idx val="4"/>
          <c:order val="3"/>
          <c:tx>
            <c:strRef>
              <c:f>'PZT_L_Yaw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'PZT_L_Yaw Frequency '!$B$26:$N$26</c:f>
              <c:numCache>
                <c:formatCode>General</c:formatCode>
                <c:ptCount val="13"/>
                <c:pt idx="0">
                  <c:v>45000</c:v>
                </c:pt>
                <c:pt idx="1">
                  <c:v>45000</c:v>
                </c:pt>
                <c:pt idx="2">
                  <c:v>45000</c:v>
                </c:pt>
                <c:pt idx="3">
                  <c:v>45000</c:v>
                </c:pt>
                <c:pt idx="4">
                  <c:v>45000</c:v>
                </c:pt>
                <c:pt idx="5">
                  <c:v>45000</c:v>
                </c:pt>
                <c:pt idx="6">
                  <c:v>45000</c:v>
                </c:pt>
                <c:pt idx="7">
                  <c:v>45000</c:v>
                </c:pt>
                <c:pt idx="8">
                  <c:v>45000</c:v>
                </c:pt>
                <c:pt idx="9">
                  <c:v>45000</c:v>
                </c:pt>
                <c:pt idx="10">
                  <c:v>45000</c:v>
                </c:pt>
                <c:pt idx="11">
                  <c:v>45000</c:v>
                </c:pt>
                <c:pt idx="12">
                  <c:v>45000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25-4528-863E-638B22C01F02}"/>
            </c:ext>
          </c:extLst>
        </c:ser>
        <c:ser>
          <c:idx val="2"/>
          <c:order val="4"/>
          <c:tx>
            <c:strRef>
              <c:f>'PZT_L_Yaw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'PZT_L_Yaw Frequency '!$B$24:$N$24</c:f>
              <c:numCache>
                <c:formatCode>General</c:formatCode>
                <c:ptCount val="13"/>
                <c:pt idx="0">
                  <c:v>47500</c:v>
                </c:pt>
                <c:pt idx="1">
                  <c:v>47500</c:v>
                </c:pt>
                <c:pt idx="2">
                  <c:v>47500</c:v>
                </c:pt>
     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 <c:pt idx="6">
                  <c:v>47500</c:v>
                </c:pt>
                <c:pt idx="7">
                  <c:v>47500</c:v>
                </c:pt>
                <c:pt idx="8">
                  <c:v>47500</c:v>
                </c:pt>
                <c:pt idx="9">
                  <c:v>47500</c:v>
                </c:pt>
                <c:pt idx="10">
                  <c:v>47500</c:v>
                </c:pt>
                <c:pt idx="11">
                  <c:v>47500</c:v>
                </c:pt>
                <c:pt idx="12">
                  <c:v>47500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25-4528-863E-638B22C01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3231"/>
        <c:axId val="1"/>
      </c:lineChart>
      <c:catAx>
        <c:axId val="5254032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44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3231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'PZT_L_Yaw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'PZT_L_Yaw Frequency '!$B$10:$N$10</c:f>
              <c:numCache>
                <c:formatCode>0.000</c:formatCode>
                <c:ptCount val="13"/>
                <c:pt idx="0">
                  <c:v>215.37687898193715</c:v>
                </c:pt>
                <c:pt idx="1">
                  <c:v>414.39691118539963</c:v>
                </c:pt>
                <c:pt idx="2">
                  <c:v>174.39266039601551</c:v>
                </c:pt>
                <c:pt idx="3">
                  <c:v>199.06983699194612</c:v>
                </c:pt>
                <c:pt idx="4">
                  <c:v>109.45684080951725</c:v>
                </c:pt>
                <c:pt idx="5">
                  <c:v>609.00968793607865</c:v>
                </c:pt>
                <c:pt idx="6">
                  <c:v>184.38221172336554</c:v>
                </c:pt>
                <c:pt idx="7">
                  <c:v>59.866518188383061</c:v>
                </c:pt>
                <c:pt idx="8">
                  <c:v>109.45684080951725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8-4080-9C8E-2C0FD6D91681}"/>
            </c:ext>
          </c:extLst>
        </c:ser>
        <c:ser>
          <c:idx val="1"/>
          <c:order val="1"/>
          <c:tx>
            <c:strRef>
              <c:f>'PZT_L_Yaw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'PZT_L_Yaw Frequency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38-4080-9C8E-2C0FD6D91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14047"/>
        <c:axId val="1"/>
      </c:lineChart>
      <c:catAx>
        <c:axId val="5254140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14047"/>
        <c:crosses val="autoZero"/>
        <c:crossBetween val="between"/>
        <c:majorUnit val="9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'PZT_L_Yaw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'PZT_L_Yaw Frequency '!$B$13:$N$13</c:f>
              <c:numCache>
                <c:formatCode>0.00</c:formatCode>
                <c:ptCount val="13"/>
                <c:pt idx="0">
                  <c:v>1.7445388525889247</c:v>
                </c:pt>
                <c:pt idx="1">
                  <c:v>0.66474111951916648</c:v>
                </c:pt>
                <c:pt idx="2">
                  <c:v>0.78443668265253486</c:v>
                </c:pt>
                <c:pt idx="3">
                  <c:v>0.93367568625771213</c:v>
                </c:pt>
                <c:pt idx="4">
                  <c:v>3.1598451417811537</c:v>
                </c:pt>
                <c:pt idx="5">
                  <c:v>0.55740766262210495</c:v>
                </c:pt>
                <c:pt idx="6">
                  <c:v>1.8411031275401974</c:v>
                </c:pt>
                <c:pt idx="7">
                  <c:v>3.8530162375707846</c:v>
                </c:pt>
                <c:pt idx="8">
                  <c:v>2.614120151990122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F-49BD-92A7-CF1E9430DC3E}"/>
            </c:ext>
          </c:extLst>
        </c:ser>
        <c:ser>
          <c:idx val="1"/>
          <c:order val="1"/>
          <c:tx>
            <c:strRef>
              <c:f>'PZT_L_Yaw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'PZT_L_Yaw Frequency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F-49BD-92A7-CF1E9430D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42911"/>
        <c:axId val="1"/>
      </c:lineChart>
      <c:catAx>
        <c:axId val="5253429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42911"/>
        <c:crosses val="autoZero"/>
        <c:crossBetween val="between"/>
        <c:majorUnit val="2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'PZT_L_Yaw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'PZT_L_Yaw Gain '!$B$9:$N$9</c:f>
              <c:numCache>
                <c:formatCode>0.000</c:formatCode>
                <c:ptCount val="13"/>
                <c:pt idx="0">
                  <c:v>33.465000000000003</c:v>
                </c:pt>
                <c:pt idx="1">
                  <c:v>33.296199999999999</c:v>
                </c:pt>
                <c:pt idx="2">
                  <c:v>33.643199999999993</c:v>
                </c:pt>
                <c:pt idx="3">
                  <c:v>34.047000000000004</c:v>
                </c:pt>
                <c:pt idx="4">
                  <c:v>34.493800000000007</c:v>
                </c:pt>
                <c:pt idx="5">
                  <c:v>34.209600000000002</c:v>
                </c:pt>
                <c:pt idx="6">
                  <c:v>34.242800000000003</c:v>
                </c:pt>
                <c:pt idx="7">
                  <c:v>33.245600000000003</c:v>
                </c:pt>
                <c:pt idx="8">
                  <c:v>32.864799999999995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9-4330-9152-5CDD41546F8E}"/>
            </c:ext>
          </c:extLst>
        </c:ser>
        <c:ser>
          <c:idx val="1"/>
          <c:order val="1"/>
          <c:tx>
            <c:strRef>
              <c:f>'PZT_L_Yaw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'PZT_L_Yaw Gain '!$B$19:$N$19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F9-4330-9152-5CDD41546F8E}"/>
            </c:ext>
          </c:extLst>
        </c:ser>
        <c:ser>
          <c:idx val="3"/>
          <c:order val="2"/>
          <c:tx>
            <c:strRef>
              <c:f>'PZT_L_Yaw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'PZT_L_Yaw Gain '!$B$25:$N$25</c:f>
              <c:numCache>
                <c:formatCode>General</c:formatCode>
                <c:ptCount val="1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F9-4330-9152-5CDD41546F8E}"/>
            </c:ext>
          </c:extLst>
        </c:ser>
        <c:ser>
          <c:idx val="4"/>
          <c:order val="3"/>
          <c:tx>
            <c:strRef>
              <c:f>'PZT_L_Yaw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'PZT_L_Yaw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F9-4330-9152-5CDD41546F8E}"/>
            </c:ext>
          </c:extLst>
        </c:ser>
        <c:ser>
          <c:idx val="2"/>
          <c:order val="4"/>
          <c:tx>
            <c:strRef>
              <c:f>'PZT_L_Yaw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'PZT_L_Yaw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F9-4330-9152-5CDD41546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1567"/>
        <c:axId val="1"/>
      </c:lineChart>
      <c:catAx>
        <c:axId val="525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1567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'PZT_L_Yaw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'PZT_L_Yaw Gain '!$B$10:$N$10</c:f>
              <c:numCache>
                <c:formatCode>0.000</c:formatCode>
                <c:ptCount val="13"/>
                <c:pt idx="0">
                  <c:v>1.1799230907139673</c:v>
                </c:pt>
                <c:pt idx="1">
                  <c:v>1.2414834674694613</c:v>
                </c:pt>
                <c:pt idx="2">
                  <c:v>0.5159386591446703</c:v>
                </c:pt>
                <c:pt idx="3">
                  <c:v>0.85066620950875815</c:v>
                </c:pt>
                <c:pt idx="4">
                  <c:v>0.71725288427443668</c:v>
                </c:pt>
                <c:pt idx="5">
                  <c:v>1.605112706323141</c:v>
                </c:pt>
                <c:pt idx="6">
                  <c:v>1.1413884965251759</c:v>
                </c:pt>
                <c:pt idx="7">
                  <c:v>0.52191742641915995</c:v>
                </c:pt>
                <c:pt idx="8">
                  <c:v>0.37841736218096611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CE-4BA4-AEF1-D977DD47D368}"/>
            </c:ext>
          </c:extLst>
        </c:ser>
        <c:ser>
          <c:idx val="1"/>
          <c:order val="1"/>
          <c:tx>
            <c:strRef>
              <c:f>'PZT_L_Yaw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'PZT_L_Yaw Gain '!$B$20:$N$20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CE-4BA4-AEF1-D977DD47D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407391"/>
        <c:axId val="1"/>
      </c:lineChart>
      <c:catAx>
        <c:axId val="525407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407391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'PZT_L_Yaw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'PZT_L_Yaw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'PZT_L_Yaw Gain '!$B$13:$N$13</c:f>
              <c:numCache>
                <c:formatCode>0.00</c:formatCode>
                <c:ptCount val="13"/>
                <c:pt idx="0">
                  <c:v>4.6712084118394328</c:v>
                </c:pt>
                <c:pt idx="1">
                  <c:v>4.4849033267293965</c:v>
                </c:pt>
                <c:pt idx="2">
                  <c:v>10.567664527611687</c:v>
                </c:pt>
                <c:pt idx="3">
                  <c:v>6.2511789080437383</c:v>
                </c:pt>
                <c:pt idx="4">
                  <c:v>7.2062914582239035</c:v>
                </c:pt>
                <c:pt idx="5">
                  <c:v>3.2791882127229428</c:v>
                </c:pt>
                <c:pt idx="6">
                  <c:v>4.6017635677863566</c:v>
                </c:pt>
                <c:pt idx="7">
                  <c:v>10.700543260869699</c:v>
                </c:pt>
                <c:pt idx="8">
                  <c:v>15.093740150859885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C-438B-B0E0-CE228C6E4834}"/>
            </c:ext>
          </c:extLst>
        </c:ser>
        <c:ser>
          <c:idx val="1"/>
          <c:order val="1"/>
          <c:tx>
            <c:strRef>
              <c:f>'PZT_L_Yaw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'PZT_L_Yaw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'PZT_L_Yaw Gain '!$B$23:$N$23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1C-438B-B0E0-CE228C6E4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58303"/>
        <c:axId val="1"/>
      </c:lineChart>
      <c:catAx>
        <c:axId val="5253583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58303"/>
        <c:crosses val="autoZero"/>
        <c:crossBetween val="between"/>
        <c:majorUnit val="8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Stroke!$A$7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Stroke!$B$8:$N$8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Stroke!$B$9:$N$9</c:f>
              <c:numCache>
                <c:formatCode>0.000</c:formatCode>
                <c:ptCount val="13"/>
                <c:pt idx="0">
                  <c:v>8.8076000000000008</c:v>
                </c:pt>
                <c:pt idx="1">
                  <c:v>8.5423999999999989</c:v>
                </c:pt>
                <c:pt idx="2">
                  <c:v>8.5334000000000003</c:v>
                </c:pt>
                <c:pt idx="3">
                  <c:v>8.6088000000000005</c:v>
                </c:pt>
                <c:pt idx="4">
                  <c:v>8.6980000000000004</c:v>
                </c:pt>
                <c:pt idx="5">
                  <c:v>8.9548000000000005</c:v>
                </c:pt>
                <c:pt idx="6">
                  <c:v>8.8984000000000005</c:v>
                </c:pt>
                <c:pt idx="7">
                  <c:v>8.9004000000000012</c:v>
                </c:pt>
                <c:pt idx="8">
                  <c:v>8.6750000000000007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8-4AC8-B9EA-EA2917FCCB18}"/>
            </c:ext>
          </c:extLst>
        </c:ser>
        <c:ser>
          <c:idx val="1"/>
          <c:order val="1"/>
          <c:tx>
            <c:strRef>
              <c:f>Stroke!$A$17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 w="22225">
                <a:solidFill>
                  <a:schemeClr val="accent3">
                    <a:lumMod val="75000"/>
                  </a:schemeClr>
                </a:solidFill>
              </a:ln>
            </c:spPr>
          </c:marker>
          <c:val>
            <c:numRef>
              <c:f>Stroke!$B$19:$N$19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D8-4AC8-B9EA-EA2917FCCB18}"/>
            </c:ext>
          </c:extLst>
        </c:ser>
        <c:ser>
          <c:idx val="3"/>
          <c:order val="2"/>
          <c:tx>
            <c:strRef>
              <c:f>Stroke!$A$25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Stroke!$B$25:$N$25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D8-4AC8-B9EA-EA2917FCCB18}"/>
            </c:ext>
          </c:extLst>
        </c:ser>
        <c:ser>
          <c:idx val="4"/>
          <c:order val="3"/>
          <c:tx>
            <c:strRef>
              <c:f>Stroke!$A$26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Stroke!$B$26:$N$26</c:f>
              <c:numCache>
                <c:formatCode>General</c:formatCode>
                <c:ptCount val="1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8-4AC8-B9EA-EA2917FCCB18}"/>
            </c:ext>
          </c:extLst>
        </c:ser>
        <c:ser>
          <c:idx val="2"/>
          <c:order val="4"/>
          <c:tx>
            <c:strRef>
              <c:f>Stroke!$A$24</c:f>
              <c:strCache>
                <c:ptCount val="1"/>
                <c:pt idx="0">
                  <c:v>Target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Stroke!$B$24:$N$24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D8-4AC8-B9EA-EA2917FCC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3695"/>
        <c:axId val="1"/>
      </c:lineChart>
      <c:catAx>
        <c:axId val="525373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9"/>
        <c:auto val="1"/>
        <c:lblAlgn val="ctr"/>
        <c:lblOffset val="100"/>
        <c:noMultiLvlLbl val="0"/>
      </c:catAx>
      <c:valAx>
        <c:axId val="1"/>
        <c:scaling>
          <c:orientation val="minMax"/>
          <c:min val="6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3695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Stroke!$A$7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Stroke!$B$8:$N$8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Stroke!$B$10:$N$10</c:f>
              <c:numCache>
                <c:formatCode>0.000</c:formatCode>
                <c:ptCount val="13"/>
                <c:pt idx="0">
                  <c:v>0.18023124035527249</c:v>
                </c:pt>
                <c:pt idx="1">
                  <c:v>0.20450990196076069</c:v>
                </c:pt>
                <c:pt idx="2">
                  <c:v>0.22502733167328759</c:v>
                </c:pt>
                <c:pt idx="3">
                  <c:v>0.20381903738365581</c:v>
                </c:pt>
                <c:pt idx="4">
                  <c:v>0.30967886592404081</c:v>
                </c:pt>
                <c:pt idx="5">
                  <c:v>0.48779575643910611</c:v>
                </c:pt>
                <c:pt idx="6">
                  <c:v>0.18945131300679838</c:v>
                </c:pt>
                <c:pt idx="7">
                  <c:v>6.8867989661380649E-2</c:v>
                </c:pt>
                <c:pt idx="8">
                  <c:v>0.12664517361510461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49-4BAD-B18E-E4B09D235B64}"/>
            </c:ext>
          </c:extLst>
        </c:ser>
        <c:ser>
          <c:idx val="1"/>
          <c:order val="1"/>
          <c:tx>
            <c:strRef>
              <c:f>Stroke!$A$17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Stroke!$B$8:$N$8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Stroke!$B$20:$N$20</c:f>
              <c:numCache>
                <c:formatCode>0.000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9-4BAD-B18E-E4B09D235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4943"/>
        <c:axId val="1"/>
      </c:lineChart>
      <c:catAx>
        <c:axId val="525374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4943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Stroke!$A$7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Stroke!$B$8:$N$8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Stroke!$B$13:$N$13</c:f>
              <c:numCache>
                <c:formatCode>0.00</c:formatCode>
                <c:ptCount val="13"/>
                <c:pt idx="0">
                  <c:v>3.3431126154689812</c:v>
                </c:pt>
                <c:pt idx="1">
                  <c:v>2.5139777018326463</c:v>
                </c:pt>
                <c:pt idx="2">
                  <c:v>2.2714277840499708</c:v>
                </c:pt>
                <c:pt idx="3">
                  <c:v>2.6310921371747673</c:v>
                </c:pt>
                <c:pt idx="4">
                  <c:v>1.8276997957581993</c:v>
                </c:pt>
                <c:pt idx="5">
                  <c:v>1.3358049786178132</c:v>
                </c:pt>
                <c:pt idx="6">
                  <c:v>3.3401721527118284</c:v>
                </c:pt>
                <c:pt idx="7">
                  <c:v>9.1982744055893129</c:v>
                </c:pt>
                <c:pt idx="8">
                  <c:v>4.4086428041087444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D-40AD-9E98-B70A368E3E90}"/>
            </c:ext>
          </c:extLst>
        </c:ser>
        <c:ser>
          <c:idx val="1"/>
          <c:order val="1"/>
          <c:tx>
            <c:strRef>
              <c:f>Stroke!$A$17</c:f>
              <c:strCache>
                <c:ptCount val="1"/>
                <c:pt idx="0">
                  <c:v>DN</c:v>
                </c:pt>
              </c:strCache>
            </c:strRef>
          </c:tx>
          <c:spPr>
            <a:ln w="25400"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Stroke!$B$8:$N$8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Stroke!$B$23:$N$23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D-40AD-9E98-B70A368E3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75359"/>
        <c:axId val="1"/>
      </c:lineChart>
      <c:catAx>
        <c:axId val="5253753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5375359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image" Target="../media/image4.png"/><Relationship Id="rId7" Type="http://schemas.openxmlformats.org/officeDocument/2006/relationships/chart" Target="../charts/chart22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image" Target="../media/image4.png"/><Relationship Id="rId7" Type="http://schemas.openxmlformats.org/officeDocument/2006/relationships/chart" Target="../charts/chart26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4.xml"/><Relationship Id="rId1" Type="http://schemas.openxmlformats.org/officeDocument/2006/relationships/chart" Target="../charts/chart83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8.xml"/><Relationship Id="rId1" Type="http://schemas.openxmlformats.org/officeDocument/2006/relationships/chart" Target="../charts/chart87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662920" name="Group 46">
          <a:extLst>
            <a:ext uri="{FF2B5EF4-FFF2-40B4-BE49-F238E27FC236}">
              <a16:creationId xmlns:a16="http://schemas.microsoft.com/office/drawing/2014/main" id="{16A8010D-1400-69E7-C6E1-359F4F25CA3D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662931" name="Group 29">
            <a:extLst>
              <a:ext uri="{FF2B5EF4-FFF2-40B4-BE49-F238E27FC236}">
                <a16:creationId xmlns:a16="http://schemas.microsoft.com/office/drawing/2014/main" id="{28163998-8BDE-7487-7B7E-DC73583D3EC7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4FDA6F74-4642-A1CE-7914-442A79306125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662934" name="Chart 2">
              <a:extLst>
                <a:ext uri="{FF2B5EF4-FFF2-40B4-BE49-F238E27FC236}">
                  <a16:creationId xmlns:a16="http://schemas.microsoft.com/office/drawing/2014/main" id="{630AD9FF-C736-DDA8-E686-F78EF26965F1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B810D734-44CC-1E67-AB67-3D50C397D4C9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662936" name="Chart 4">
              <a:extLst>
                <a:ext uri="{FF2B5EF4-FFF2-40B4-BE49-F238E27FC236}">
                  <a16:creationId xmlns:a16="http://schemas.microsoft.com/office/drawing/2014/main" id="{A38FC081-B554-1A06-537C-9225152898B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662937" name="Chart 5">
              <a:extLst>
                <a:ext uri="{FF2B5EF4-FFF2-40B4-BE49-F238E27FC236}">
                  <a16:creationId xmlns:a16="http://schemas.microsoft.com/office/drawing/2014/main" id="{E5C130B7-CC6E-B0FE-4465-C8F1396D851E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144D2F92-AC31-EFF3-B449-0848C38E417C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98651DC4-D9CF-F953-E6DE-28089EA7E8F7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662932" name="Picture 35">
            <a:extLst>
              <a:ext uri="{FF2B5EF4-FFF2-40B4-BE49-F238E27FC236}">
                <a16:creationId xmlns:a16="http://schemas.microsoft.com/office/drawing/2014/main" id="{74EDCABD-C8EB-300D-1B4D-E5703A6FE1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40602CDA-50AA-9893-10BE-6FD763F2116A}"/>
            </a:ext>
          </a:extLst>
        </xdr:cNvPr>
        <xdr:cNvCxnSpPr/>
      </xdr:nvCxnSpPr>
      <xdr:spPr bwMode="auto">
        <a:xfrm flipV="1">
          <a:off x="18240127" y="398350"/>
          <a:ext cx="45893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2CBFA2A3-7B01-BFB7-6D28-15D199CE1C94}"/>
            </a:ext>
          </a:extLst>
        </xdr:cNvPr>
        <xdr:cNvSpPr txBox="1"/>
      </xdr:nvSpPr>
      <xdr:spPr bwMode="auto">
        <a:xfrm>
          <a:off x="18653643" y="247803"/>
          <a:ext cx="710200" cy="28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D188D80-A92E-83CF-C156-DFE37F2C7858}"/>
            </a:ext>
          </a:extLst>
        </xdr:cNvPr>
        <xdr:cNvSpPr txBox="1"/>
      </xdr:nvSpPr>
      <xdr:spPr bwMode="auto">
        <a:xfrm>
          <a:off x="19644231" y="238125"/>
          <a:ext cx="700603" cy="2710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7A560F60-E641-5DAB-7700-B292396FD39C}"/>
            </a:ext>
          </a:extLst>
        </xdr:cNvPr>
        <xdr:cNvCxnSpPr/>
      </xdr:nvCxnSpPr>
      <xdr:spPr bwMode="auto">
        <a:xfrm flipV="1">
          <a:off x="19211193" y="388505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1669E646-4E63-8045-35B5-BE20A03B3BA8}"/>
            </a:ext>
          </a:extLst>
        </xdr:cNvPr>
        <xdr:cNvSpPr txBox="1"/>
      </xdr:nvSpPr>
      <xdr:spPr bwMode="auto">
        <a:xfrm>
          <a:off x="16653049" y="248905"/>
          <a:ext cx="713172" cy="2796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132A8AF-76F8-03ED-4D52-4B20B6A1EBD2}"/>
            </a:ext>
          </a:extLst>
        </xdr:cNvPr>
        <xdr:cNvSpPr txBox="1"/>
      </xdr:nvSpPr>
      <xdr:spPr bwMode="auto">
        <a:xfrm>
          <a:off x="17663553" y="258741"/>
          <a:ext cx="699578" cy="269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662927" name="Picture 42">
          <a:extLst>
            <a:ext uri="{FF2B5EF4-FFF2-40B4-BE49-F238E27FC236}">
              <a16:creationId xmlns:a16="http://schemas.microsoft.com/office/drawing/2014/main" id="{EA08AEA4-514F-F993-5FF9-D74B78C65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662928" name="Picture 43">
          <a:extLst>
            <a:ext uri="{FF2B5EF4-FFF2-40B4-BE49-F238E27FC236}">
              <a16:creationId xmlns:a16="http://schemas.microsoft.com/office/drawing/2014/main" id="{0DBE7EDF-C152-3C8B-5B09-27205F255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D98F426-BEF5-275B-1D26-F3E8FE12ABDD}"/>
            </a:ext>
          </a:extLst>
        </xdr:cNvPr>
        <xdr:cNvSpPr txBox="1"/>
      </xdr:nvSpPr>
      <xdr:spPr bwMode="auto">
        <a:xfrm>
          <a:off x="20687357" y="248905"/>
          <a:ext cx="703645" cy="2698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C4EB0E29-6853-9A4A-72C6-D585BD2FD3C4}"/>
            </a:ext>
          </a:extLst>
        </xdr:cNvPr>
        <xdr:cNvCxnSpPr/>
      </xdr:nvCxnSpPr>
      <xdr:spPr bwMode="auto">
        <a:xfrm flipV="1">
          <a:off x="20266960" y="379248"/>
          <a:ext cx="455595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667016" name="Group 46">
          <a:extLst>
            <a:ext uri="{FF2B5EF4-FFF2-40B4-BE49-F238E27FC236}">
              <a16:creationId xmlns:a16="http://schemas.microsoft.com/office/drawing/2014/main" id="{E599749F-ACA0-CE44-A14C-D470BD84BF8C}"/>
            </a:ext>
          </a:extLst>
        </xdr:cNvPr>
        <xdr:cNvGrpSpPr>
          <a:grpSpLocks/>
        </xdr:cNvGrpSpPr>
      </xdr:nvGrpSpPr>
      <xdr:grpSpPr bwMode="auto">
        <a:xfrm>
          <a:off x="228600" y="5142940"/>
          <a:ext cx="8187578" cy="5400675"/>
          <a:chOff x="161923" y="5325934"/>
          <a:chExt cx="8187343" cy="5551616"/>
        </a:xfrm>
      </xdr:grpSpPr>
      <xdr:grpSp>
        <xdr:nvGrpSpPr>
          <xdr:cNvPr id="34667027" name="Group 29">
            <a:extLst>
              <a:ext uri="{FF2B5EF4-FFF2-40B4-BE49-F238E27FC236}">
                <a16:creationId xmlns:a16="http://schemas.microsoft.com/office/drawing/2014/main" id="{C25C3B94-A505-29EA-CAD3-A2D67F8BBBBE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F2E4E0D0-DD40-BD42-9B30-54D7A2A727DA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667030" name="Chart 2">
              <a:extLst>
                <a:ext uri="{FF2B5EF4-FFF2-40B4-BE49-F238E27FC236}">
                  <a16:creationId xmlns:a16="http://schemas.microsoft.com/office/drawing/2014/main" id="{86E9E25E-940A-1307-6C2A-390398FBE24C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0F39BE09-6A51-E869-C7E9-F6C3E3F96EB5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667032" name="Chart 4">
              <a:extLst>
                <a:ext uri="{FF2B5EF4-FFF2-40B4-BE49-F238E27FC236}">
                  <a16:creationId xmlns:a16="http://schemas.microsoft.com/office/drawing/2014/main" id="{CE6C3C0E-7A38-4A78-1CDF-5C00A37C707D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667033" name="Chart 5">
              <a:extLst>
                <a:ext uri="{FF2B5EF4-FFF2-40B4-BE49-F238E27FC236}">
                  <a16:creationId xmlns:a16="http://schemas.microsoft.com/office/drawing/2014/main" id="{AC8C6303-331F-2D91-AF03-CCE81E084E4C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DF383F16-C055-F7EE-3524-ADA6D35597A9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00A583C3-C3B7-F2C4-9085-B4B39A3F1C27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667028" name="Picture 35">
            <a:extLst>
              <a:ext uri="{FF2B5EF4-FFF2-40B4-BE49-F238E27FC236}">
                <a16:creationId xmlns:a16="http://schemas.microsoft.com/office/drawing/2014/main" id="{D0D5650A-0C87-C585-7C62-5528B571EA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3FF1DC18-B2C3-A607-6D82-3AFA56E19B42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14A42EB-6598-5EF3-2399-64D3E9A0851D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F2E4F89-CD05-A318-D12D-ACBDA6567F22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AE1F7BC3-4723-D3EB-5647-042E5AD02BEF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89FFB39-3B5B-4B63-63E6-5C3A69F269D6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8B01E7A-5759-5C49-864D-5A956E0BED73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667023" name="Picture 42">
          <a:extLst>
            <a:ext uri="{FF2B5EF4-FFF2-40B4-BE49-F238E27FC236}">
              <a16:creationId xmlns:a16="http://schemas.microsoft.com/office/drawing/2014/main" id="{29E26E2E-E48B-C881-F16E-1106C5D0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667024" name="Picture 43">
          <a:extLst>
            <a:ext uri="{FF2B5EF4-FFF2-40B4-BE49-F238E27FC236}">
              <a16:creationId xmlns:a16="http://schemas.microsoft.com/office/drawing/2014/main" id="{8A33AB76-F9A2-E748-4A5A-822A62D0C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0A12776-B8CD-265C-AEEB-8C9846654F63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EDAB1DC-40F8-61D5-8180-331FDA5DA2D3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671112" name="Group 46">
          <a:extLst>
            <a:ext uri="{FF2B5EF4-FFF2-40B4-BE49-F238E27FC236}">
              <a16:creationId xmlns:a16="http://schemas.microsoft.com/office/drawing/2014/main" id="{55107384-854C-4B2B-3D28-01F4922B9721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671123" name="Group 29">
            <a:extLst>
              <a:ext uri="{FF2B5EF4-FFF2-40B4-BE49-F238E27FC236}">
                <a16:creationId xmlns:a16="http://schemas.microsoft.com/office/drawing/2014/main" id="{ACB933A0-D589-68FD-4037-404E4AA78BAE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65331B7A-529C-5749-E41C-1D70080DF534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671126" name="Chart 2">
              <a:extLst>
                <a:ext uri="{FF2B5EF4-FFF2-40B4-BE49-F238E27FC236}">
                  <a16:creationId xmlns:a16="http://schemas.microsoft.com/office/drawing/2014/main" id="{8EEA8FFA-8514-2F2A-21F5-48C178B93F51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2F977086-B257-4240-EC00-1E09B0E4F2F3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671128" name="Chart 4">
              <a:extLst>
                <a:ext uri="{FF2B5EF4-FFF2-40B4-BE49-F238E27FC236}">
                  <a16:creationId xmlns:a16="http://schemas.microsoft.com/office/drawing/2014/main" id="{8A46626B-084E-B9E3-53F1-66FCB4CF3CEF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671129" name="Chart 5">
              <a:extLst>
                <a:ext uri="{FF2B5EF4-FFF2-40B4-BE49-F238E27FC236}">
                  <a16:creationId xmlns:a16="http://schemas.microsoft.com/office/drawing/2014/main" id="{BE210DDB-57C7-EB2B-566B-636AA36CEB66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830A0A61-F27C-8528-4355-540DEE42275E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9F8B6337-3171-CE41-5AF2-F70680C646D5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671124" name="Picture 35">
            <a:extLst>
              <a:ext uri="{FF2B5EF4-FFF2-40B4-BE49-F238E27FC236}">
                <a16:creationId xmlns:a16="http://schemas.microsoft.com/office/drawing/2014/main" id="{F72CCFC7-8D7F-428E-C966-0E2AC8D742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A72FE7A5-2B9B-B967-CFA4-782DD267B806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20AD136-AB81-2D7E-F9BE-EC893FFCF77B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F1141E0-AAD8-DD21-4F3A-52A8507677D7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EAA18AD5-B319-9811-BBC1-A3BA13573889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9D40AD2-C798-F16A-EAE0-A36AC684BA63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AB4F9AD-1EA6-BE26-F222-FF57BE216DD0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671119" name="Picture 42">
          <a:extLst>
            <a:ext uri="{FF2B5EF4-FFF2-40B4-BE49-F238E27FC236}">
              <a16:creationId xmlns:a16="http://schemas.microsoft.com/office/drawing/2014/main" id="{4A590255-DCF1-41EF-3734-121CD04EA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671120" name="Picture 43">
          <a:extLst>
            <a:ext uri="{FF2B5EF4-FFF2-40B4-BE49-F238E27FC236}">
              <a16:creationId xmlns:a16="http://schemas.microsoft.com/office/drawing/2014/main" id="{DC837E9C-60A0-EEE1-27E4-1239E71A1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ADF3658-E065-48F1-F54B-E18856720344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F002D510-DE71-EF0A-D498-B1C8D83F9126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675208" name="Group 46">
          <a:extLst>
            <a:ext uri="{FF2B5EF4-FFF2-40B4-BE49-F238E27FC236}">
              <a16:creationId xmlns:a16="http://schemas.microsoft.com/office/drawing/2014/main" id="{814F17DD-9D8D-53C2-7B09-F26D71C9F597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675219" name="Group 29">
            <a:extLst>
              <a:ext uri="{FF2B5EF4-FFF2-40B4-BE49-F238E27FC236}">
                <a16:creationId xmlns:a16="http://schemas.microsoft.com/office/drawing/2014/main" id="{C9FC3ED8-8A4E-1368-806B-8F9E9C1DD153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1085803F-B377-0A82-DF36-3215D76FF1CD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675222" name="Chart 2">
              <a:extLst>
                <a:ext uri="{FF2B5EF4-FFF2-40B4-BE49-F238E27FC236}">
                  <a16:creationId xmlns:a16="http://schemas.microsoft.com/office/drawing/2014/main" id="{7810F55B-2364-D7B1-8D63-A27D5A8F0990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06C14007-87AF-5BF3-EA1A-281824F02C10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675224" name="Chart 4">
              <a:extLst>
                <a:ext uri="{FF2B5EF4-FFF2-40B4-BE49-F238E27FC236}">
                  <a16:creationId xmlns:a16="http://schemas.microsoft.com/office/drawing/2014/main" id="{C787CAFF-840D-428E-19F0-2E5F39A8EA3D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675225" name="Chart 5">
              <a:extLst>
                <a:ext uri="{FF2B5EF4-FFF2-40B4-BE49-F238E27FC236}">
                  <a16:creationId xmlns:a16="http://schemas.microsoft.com/office/drawing/2014/main" id="{C2C9D4E6-D289-9EF3-3B5E-F1669330CE56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E1C78359-0135-DE22-CE52-79DE9DCCC57D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E802BFDC-739E-6D71-F6B4-168CE2573683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675220" name="Picture 35">
            <a:extLst>
              <a:ext uri="{FF2B5EF4-FFF2-40B4-BE49-F238E27FC236}">
                <a16:creationId xmlns:a16="http://schemas.microsoft.com/office/drawing/2014/main" id="{1AB549FD-A0BD-12D6-F828-EA411269B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6F29FC53-69F1-C4AF-4417-176EA398BAE5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F45F37A-09F1-716B-47C7-ABA8204F7F01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FD48920-C38D-D388-62B6-6A6874052896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636C19E9-F864-3144-2079-400654C21C45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D52A8DC-17A0-9C00-EB2E-F15C8ADEE61E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4003254-B900-3D1B-79FB-DFDBC418E29D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675215" name="Picture 42">
          <a:extLst>
            <a:ext uri="{FF2B5EF4-FFF2-40B4-BE49-F238E27FC236}">
              <a16:creationId xmlns:a16="http://schemas.microsoft.com/office/drawing/2014/main" id="{4397156B-2229-B735-1AEF-2023B202F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675216" name="Picture 43">
          <a:extLst>
            <a:ext uri="{FF2B5EF4-FFF2-40B4-BE49-F238E27FC236}">
              <a16:creationId xmlns:a16="http://schemas.microsoft.com/office/drawing/2014/main" id="{911BBDEA-0ED7-DDAE-C47B-62942949F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62A3B90-8646-2AE6-5AA5-39880400F786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C0E84A4-2D95-3C37-7E99-533769DAF68B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679304" name="Group 46">
          <a:extLst>
            <a:ext uri="{FF2B5EF4-FFF2-40B4-BE49-F238E27FC236}">
              <a16:creationId xmlns:a16="http://schemas.microsoft.com/office/drawing/2014/main" id="{5B923340-8F49-59CE-EE0A-D2888D38A812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679315" name="Group 29">
            <a:extLst>
              <a:ext uri="{FF2B5EF4-FFF2-40B4-BE49-F238E27FC236}">
                <a16:creationId xmlns:a16="http://schemas.microsoft.com/office/drawing/2014/main" id="{D4B59DE7-DE89-3FF5-DA39-A3BEA133553E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18EE4705-D7D9-59BB-3416-FF5F19A2522A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679318" name="Chart 2">
              <a:extLst>
                <a:ext uri="{FF2B5EF4-FFF2-40B4-BE49-F238E27FC236}">
                  <a16:creationId xmlns:a16="http://schemas.microsoft.com/office/drawing/2014/main" id="{6ABBC16B-E81B-21BD-2531-EAED1173FE88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94824F5D-DDD6-F16C-7AF1-71790CAB34B9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679320" name="Chart 4">
              <a:extLst>
                <a:ext uri="{FF2B5EF4-FFF2-40B4-BE49-F238E27FC236}">
                  <a16:creationId xmlns:a16="http://schemas.microsoft.com/office/drawing/2014/main" id="{2DC928F2-FF05-73DD-EDCD-9B35CE8E2780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679321" name="Chart 5">
              <a:extLst>
                <a:ext uri="{FF2B5EF4-FFF2-40B4-BE49-F238E27FC236}">
                  <a16:creationId xmlns:a16="http://schemas.microsoft.com/office/drawing/2014/main" id="{BBDE4760-13B5-9EE3-29F5-0A5C486658ED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6367219A-9A08-DF26-5F9B-16431E07BDCC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EAD9757-9A40-D729-CC43-6F7F31995E33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679316" name="Picture 35">
            <a:extLst>
              <a:ext uri="{FF2B5EF4-FFF2-40B4-BE49-F238E27FC236}">
                <a16:creationId xmlns:a16="http://schemas.microsoft.com/office/drawing/2014/main" id="{817B87F8-0ADE-28C9-C1E2-C9132B6E05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2C73909-243E-43F7-016F-6BDE40B54D3F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A6E90A2-1F15-8E29-5171-7FE84CD95F84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609D6E1-18F3-C9A6-DB7C-24CF4259A5DF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F9A12E9-FB6E-8FC4-60EA-6B99D9E3B5F3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723097D-9FA9-D19C-07B0-3DF2D4F90D49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3CDDF9-AFE2-C94C-9C6E-A5BE8CC121AC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679311" name="Picture 42">
          <a:extLst>
            <a:ext uri="{FF2B5EF4-FFF2-40B4-BE49-F238E27FC236}">
              <a16:creationId xmlns:a16="http://schemas.microsoft.com/office/drawing/2014/main" id="{3283B44F-85DC-BB85-6FD9-620AD63D2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679312" name="Picture 43">
          <a:extLst>
            <a:ext uri="{FF2B5EF4-FFF2-40B4-BE49-F238E27FC236}">
              <a16:creationId xmlns:a16="http://schemas.microsoft.com/office/drawing/2014/main" id="{4F1C0966-C114-291D-BF41-0B6B91868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EF47FA8-8524-2CB7-214F-CFD92E5398A9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2A61599-F6E4-AB07-D15D-3B6DE4BD1AA6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683400" name="Group 46">
          <a:extLst>
            <a:ext uri="{FF2B5EF4-FFF2-40B4-BE49-F238E27FC236}">
              <a16:creationId xmlns:a16="http://schemas.microsoft.com/office/drawing/2014/main" id="{5301106F-DBB8-4E19-01A2-F5E967D0773C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683411" name="Group 29">
            <a:extLst>
              <a:ext uri="{FF2B5EF4-FFF2-40B4-BE49-F238E27FC236}">
                <a16:creationId xmlns:a16="http://schemas.microsoft.com/office/drawing/2014/main" id="{8395EDDB-7B1B-82F7-89CD-8340D3725BA4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FBC2875-AF04-9D72-B158-75A89769828B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683414" name="Chart 2">
              <a:extLst>
                <a:ext uri="{FF2B5EF4-FFF2-40B4-BE49-F238E27FC236}">
                  <a16:creationId xmlns:a16="http://schemas.microsoft.com/office/drawing/2014/main" id="{6553E515-52F8-8A8E-BF7C-94BEF4EF7CAD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5A4CAF5A-C1A7-34B5-2684-C9865EC2927A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683416" name="Chart 4">
              <a:extLst>
                <a:ext uri="{FF2B5EF4-FFF2-40B4-BE49-F238E27FC236}">
                  <a16:creationId xmlns:a16="http://schemas.microsoft.com/office/drawing/2014/main" id="{3A8C4BDF-E88D-40CB-F56C-4195DF3F1DD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683417" name="Chart 5">
              <a:extLst>
                <a:ext uri="{FF2B5EF4-FFF2-40B4-BE49-F238E27FC236}">
                  <a16:creationId xmlns:a16="http://schemas.microsoft.com/office/drawing/2014/main" id="{C025ED57-DA17-8D40-7FBB-076365A39462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79BADA2B-889E-2235-AEDF-721D49E5B2CE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86788881-B1AD-2212-E2B6-4B8D80DEE7AF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683412" name="Picture 35">
            <a:extLst>
              <a:ext uri="{FF2B5EF4-FFF2-40B4-BE49-F238E27FC236}">
                <a16:creationId xmlns:a16="http://schemas.microsoft.com/office/drawing/2014/main" id="{045143B3-FB71-EF4A-185B-D9B52F5199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4E98D07E-DE16-BEA4-B42C-1496779A3341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401284E-20FC-3A66-94B8-715850EA5D2B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61051A6-B41C-6FCD-C4D9-F1382A3A30CB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7982339-E011-69B2-2738-BD980B2FFC2B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BE4E5EC-045D-E515-9B4C-00EB03F37AD8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FF1311B-152A-D39C-7282-9B947F23B871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683407" name="Picture 42">
          <a:extLst>
            <a:ext uri="{FF2B5EF4-FFF2-40B4-BE49-F238E27FC236}">
              <a16:creationId xmlns:a16="http://schemas.microsoft.com/office/drawing/2014/main" id="{D62385E8-A413-2516-0F70-4839584B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683408" name="Picture 43">
          <a:extLst>
            <a:ext uri="{FF2B5EF4-FFF2-40B4-BE49-F238E27FC236}">
              <a16:creationId xmlns:a16="http://schemas.microsoft.com/office/drawing/2014/main" id="{6F778B32-95BD-1BE2-5833-AC804F19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12B0FE9-8F0E-1400-DFE7-A37C91A06BB6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A18EBAAE-687E-77B6-1AD5-A443A443DE61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253593</xdr:colOff>
      <xdr:row>1</xdr:row>
      <xdr:rowOff>79739</xdr:rowOff>
    </xdr:from>
    <xdr:to>
      <xdr:col>31</xdr:col>
      <xdr:colOff>92996</xdr:colOff>
      <xdr:row>1</xdr:row>
      <xdr:rowOff>79739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1400CCE2-E73A-821A-4379-24B2C9FA02F7}"/>
            </a:ext>
          </a:extLst>
        </xdr:cNvPr>
        <xdr:cNvCxnSpPr/>
      </xdr:nvCxnSpPr>
      <xdr:spPr bwMode="auto">
        <a:xfrm flipV="1">
          <a:off x="18250128" y="386444"/>
          <a:ext cx="444296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155739</xdr:colOff>
      <xdr:row>2</xdr:row>
      <xdr:rowOff>64159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557B9E9-1D81-8E0B-6808-308039ADC288}"/>
            </a:ext>
          </a:extLst>
        </xdr:cNvPr>
        <xdr:cNvSpPr txBox="1"/>
      </xdr:nvSpPr>
      <xdr:spPr bwMode="auto">
        <a:xfrm>
          <a:off x="18648880" y="247803"/>
          <a:ext cx="729794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412780</xdr:colOff>
      <xdr:row>0</xdr:row>
      <xdr:rowOff>238125</xdr:rowOff>
    </xdr:from>
    <xdr:to>
      <xdr:col>33</xdr:col>
      <xdr:colOff>513840</xdr:colOff>
      <xdr:row>2</xdr:row>
      <xdr:rowOff>44801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24D0A24-6D9E-E92A-1E76-45F498E15BA2}"/>
            </a:ext>
          </a:extLst>
        </xdr:cNvPr>
        <xdr:cNvSpPr txBox="1"/>
      </xdr:nvSpPr>
      <xdr:spPr bwMode="auto">
        <a:xfrm>
          <a:off x="19649470" y="238125"/>
          <a:ext cx="7011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14032</xdr:colOff>
      <xdr:row>1</xdr:row>
      <xdr:rowOff>79419</xdr:rowOff>
    </xdr:from>
    <xdr:to>
      <xdr:col>32</xdr:col>
      <xdr:colOff>485880</xdr:colOff>
      <xdr:row>1</xdr:row>
      <xdr:rowOff>79419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47E2A46-3056-9106-F695-D8E656F27CAD}"/>
            </a:ext>
          </a:extLst>
        </xdr:cNvPr>
        <xdr:cNvCxnSpPr/>
      </xdr:nvCxnSpPr>
      <xdr:spPr bwMode="auto">
        <a:xfrm flipV="1">
          <a:off x="19227862" y="384219"/>
          <a:ext cx="455260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469121</xdr:colOff>
      <xdr:row>0</xdr:row>
      <xdr:rowOff>248905</xdr:rowOff>
    </xdr:from>
    <xdr:to>
      <xdr:col>28</xdr:col>
      <xdr:colOff>563467</xdr:colOff>
      <xdr:row>2</xdr:row>
      <xdr:rowOff>64207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5D764A0-12DE-4356-4347-B069445F2C94}"/>
            </a:ext>
          </a:extLst>
        </xdr:cNvPr>
        <xdr:cNvSpPr txBox="1"/>
      </xdr:nvSpPr>
      <xdr:spPr bwMode="auto">
        <a:xfrm>
          <a:off x="16646381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286143</xdr:colOff>
      <xdr:row>0</xdr:row>
      <xdr:rowOff>258741</xdr:rowOff>
    </xdr:from>
    <xdr:to>
      <xdr:col>30</xdr:col>
      <xdr:colOff>365147</xdr:colOff>
      <xdr:row>2</xdr:row>
      <xdr:rowOff>64205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5A45630-D09B-DE91-1680-DCB72E4EA04B}"/>
            </a:ext>
          </a:extLst>
        </xdr:cNvPr>
        <xdr:cNvSpPr txBox="1"/>
      </xdr:nvSpPr>
      <xdr:spPr bwMode="auto">
        <a:xfrm>
          <a:off x="17661648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687528" name="Picture 42">
          <a:extLst>
            <a:ext uri="{FF2B5EF4-FFF2-40B4-BE49-F238E27FC236}">
              <a16:creationId xmlns:a16="http://schemas.microsoft.com/office/drawing/2014/main" id="{58EE7428-8573-BA94-8685-6ED445706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687529" name="Picture 43">
          <a:extLst>
            <a:ext uri="{FF2B5EF4-FFF2-40B4-BE49-F238E27FC236}">
              <a16:creationId xmlns:a16="http://schemas.microsoft.com/office/drawing/2014/main" id="{36E60935-0A68-4AC0-488E-1FC2D224E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290998</xdr:colOff>
      <xdr:row>0</xdr:row>
      <xdr:rowOff>248905</xdr:rowOff>
    </xdr:from>
    <xdr:to>
      <xdr:col>35</xdr:col>
      <xdr:colOff>357335</xdr:colOff>
      <xdr:row>2</xdr:row>
      <xdr:rowOff>54370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BC51B5C-BC04-58B5-0A01-602330BD90C2}"/>
            </a:ext>
          </a:extLst>
        </xdr:cNvPr>
        <xdr:cNvSpPr txBox="1"/>
      </xdr:nvSpPr>
      <xdr:spPr bwMode="auto">
        <a:xfrm>
          <a:off x="20706883" y="248905"/>
          <a:ext cx="704270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437815</xdr:colOff>
      <xdr:row>1</xdr:row>
      <xdr:rowOff>79687</xdr:rowOff>
    </xdr:from>
    <xdr:to>
      <xdr:col>34</xdr:col>
      <xdr:colOff>332471</xdr:colOff>
      <xdr:row>1</xdr:row>
      <xdr:rowOff>79687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239FBA59-D7B9-18AD-B63F-90555D3B9DA8}"/>
            </a:ext>
          </a:extLst>
        </xdr:cNvPr>
        <xdr:cNvCxnSpPr/>
      </xdr:nvCxnSpPr>
      <xdr:spPr bwMode="auto">
        <a:xfrm flipV="1">
          <a:off x="20272675" y="374962"/>
          <a:ext cx="46978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29</xdr:row>
      <xdr:rowOff>114300</xdr:rowOff>
    </xdr:from>
    <xdr:to>
      <xdr:col>14</xdr:col>
      <xdr:colOff>114300</xdr:colOff>
      <xdr:row>64</xdr:row>
      <xdr:rowOff>9525</xdr:rowOff>
    </xdr:to>
    <xdr:grpSp>
      <xdr:nvGrpSpPr>
        <xdr:cNvPr id="34687532" name="Group 32">
          <a:extLst>
            <a:ext uri="{FF2B5EF4-FFF2-40B4-BE49-F238E27FC236}">
              <a16:creationId xmlns:a16="http://schemas.microsoft.com/office/drawing/2014/main" id="{7E984EDA-1C04-53F9-4DF1-C04C15C50974}"/>
            </a:ext>
          </a:extLst>
        </xdr:cNvPr>
        <xdr:cNvGrpSpPr>
          <a:grpSpLocks/>
        </xdr:cNvGrpSpPr>
      </xdr:nvGrpSpPr>
      <xdr:grpSpPr bwMode="auto">
        <a:xfrm>
          <a:off x="228600" y="5269706"/>
          <a:ext cx="8184356" cy="5336382"/>
          <a:chOff x="226219" y="5269706"/>
          <a:chExt cx="8183656" cy="5340096"/>
        </a:xfrm>
      </xdr:grpSpPr>
      <xdr:grpSp>
        <xdr:nvGrpSpPr>
          <xdr:cNvPr id="34687533" name="Group 28">
            <a:extLst>
              <a:ext uri="{FF2B5EF4-FFF2-40B4-BE49-F238E27FC236}">
                <a16:creationId xmlns:a16="http://schemas.microsoft.com/office/drawing/2014/main" id="{FD6506C5-3F3F-F892-4BE3-1B2D24007CCE}"/>
              </a:ext>
            </a:extLst>
          </xdr:cNvPr>
          <xdr:cNvGrpSpPr>
            <a:grpSpLocks/>
          </xdr:cNvGrpSpPr>
        </xdr:nvGrpSpPr>
        <xdr:grpSpPr bwMode="auto">
          <a:xfrm>
            <a:off x="226219" y="5269706"/>
            <a:ext cx="8183656" cy="5340096"/>
            <a:chOff x="226219" y="5269706"/>
            <a:chExt cx="8210678" cy="6999923"/>
          </a:xfrm>
        </xdr:grpSpPr>
        <xdr:pic>
          <xdr:nvPicPr>
            <xdr:cNvPr id="34687535" name="Picture 27">
              <a:extLst>
                <a:ext uri="{FF2B5EF4-FFF2-40B4-BE49-F238E27FC236}">
                  <a16:creationId xmlns:a16="http://schemas.microsoft.com/office/drawing/2014/main" id="{3233AE00-ED89-22AC-B41E-C24BF877FFB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26219" y="5679282"/>
              <a:ext cx="396274" cy="659034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34687536" name="Group 24">
              <a:extLst>
                <a:ext uri="{FF2B5EF4-FFF2-40B4-BE49-F238E27FC236}">
                  <a16:creationId xmlns:a16="http://schemas.microsoft.com/office/drawing/2014/main" id="{083CEB7C-A9DB-124E-A01F-D46DF2869619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52413" y="5269706"/>
              <a:ext cx="8184484" cy="6984208"/>
              <a:chOff x="228600" y="5388769"/>
              <a:chExt cx="8184484" cy="6984208"/>
            </a:xfrm>
          </xdr:grpSpPr>
          <xdr:grpSp>
            <xdr:nvGrpSpPr>
              <xdr:cNvPr id="34687537" name="Group 29">
                <a:extLst>
                  <a:ext uri="{FF2B5EF4-FFF2-40B4-BE49-F238E27FC236}">
                    <a16:creationId xmlns:a16="http://schemas.microsoft.com/office/drawing/2014/main" id="{464BCE47-6067-A05F-DF50-D207BA914B49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28600" y="5388769"/>
                <a:ext cx="8184484" cy="6984208"/>
                <a:chOff x="726279" y="5533760"/>
                <a:chExt cx="8302655" cy="7384136"/>
              </a:xfrm>
            </xdr:grpSpPr>
            <xdr:sp macro="" textlink="">
              <xdr:nvSpPr>
                <xdr:cNvPr id="19" name="Rectangle 18">
                  <a:extLst>
                    <a:ext uri="{FF2B5EF4-FFF2-40B4-BE49-F238E27FC236}">
                      <a16:creationId xmlns:a16="http://schemas.microsoft.com/office/drawing/2014/main" id="{D5060BA8-8DAD-DE4D-8A4B-3F92682DFA8E}"/>
                    </a:ext>
                  </a:extLst>
                </xdr:cNvPr>
                <xdr:cNvSpPr/>
              </xdr:nvSpPr>
              <xdr:spPr bwMode="auto">
                <a:xfrm>
                  <a:off x="728898" y="5533760"/>
                  <a:ext cx="8300036" cy="416376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endParaRPr lang="en-US"/>
                </a:p>
              </xdr:txBody>
            </xdr:sp>
            <xdr:graphicFrame macro="">
              <xdr:nvGraphicFramePr>
                <xdr:cNvPr id="34687540" name="Chart 2">
                  <a:extLst>
                    <a:ext uri="{FF2B5EF4-FFF2-40B4-BE49-F238E27FC236}">
                      <a16:creationId xmlns:a16="http://schemas.microsoft.com/office/drawing/2014/main" id="{09B482E4-0B82-FCE1-BD3D-4B5ED2CFBF04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1080794" y="5991315"/>
                <a:ext cx="7947819" cy="1730893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4"/>
                </a:graphicData>
              </a:graphic>
            </xdr:graphicFrame>
            <xdr:graphicFrame macro="">
              <xdr:nvGraphicFramePr>
                <xdr:cNvPr id="34687541" name="Chart 4">
                  <a:extLst>
                    <a:ext uri="{FF2B5EF4-FFF2-40B4-BE49-F238E27FC236}">
                      <a16:creationId xmlns:a16="http://schemas.microsoft.com/office/drawing/2014/main" id="{3B502BBD-4253-DD62-A5D0-3070F782B461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1079190" y="9450812"/>
                <a:ext cx="7949744" cy="174837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34687542" name="Chart 5">
                  <a:extLst>
                    <a:ext uri="{FF2B5EF4-FFF2-40B4-BE49-F238E27FC236}">
                      <a16:creationId xmlns:a16="http://schemas.microsoft.com/office/drawing/2014/main" id="{7C242794-FBA5-A624-8213-8DC9A8BD39CB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1080912" y="11187004"/>
                <a:ext cx="7945438" cy="173089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aphicFrame macro="">
            <xdr:nvGraphicFramePr>
              <xdr:cNvPr id="34687538" name="Chart 2">
                <a:extLst>
                  <a:ext uri="{FF2B5EF4-FFF2-40B4-BE49-F238E27FC236}">
                    <a16:creationId xmlns:a16="http://schemas.microsoft.com/office/drawing/2014/main" id="{FD9CF499-21ED-E5AF-6E18-7CDFADC08959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575649" y="7464012"/>
              <a:ext cx="7834699" cy="1637147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7"/>
              </a:graphicData>
            </a:graphic>
          </xdr:graphicFrame>
        </xdr:grpSp>
      </xdr:grpSp>
      <xdr:pic>
        <xdr:nvPicPr>
          <xdr:cNvPr id="34687534" name="Picture 35">
            <a:extLst>
              <a:ext uri="{FF2B5EF4-FFF2-40B4-BE49-F238E27FC236}">
                <a16:creationId xmlns:a16="http://schemas.microsoft.com/office/drawing/2014/main" id="{EF0A6300-2374-F14E-63EE-ACB8A1F448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317329"/>
            <a:ext cx="5143477" cy="2815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253593</xdr:colOff>
      <xdr:row>1</xdr:row>
      <xdr:rowOff>79739</xdr:rowOff>
    </xdr:from>
    <xdr:to>
      <xdr:col>31</xdr:col>
      <xdr:colOff>92996</xdr:colOff>
      <xdr:row>1</xdr:row>
      <xdr:rowOff>79739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CBB70DCE-700C-5B9E-19C8-2EC1F871BA66}"/>
            </a:ext>
          </a:extLst>
        </xdr:cNvPr>
        <xdr:cNvCxnSpPr/>
      </xdr:nvCxnSpPr>
      <xdr:spPr bwMode="auto">
        <a:xfrm flipV="1">
          <a:off x="18248223" y="375014"/>
          <a:ext cx="446933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155739</xdr:colOff>
      <xdr:row>2</xdr:row>
      <xdr:rowOff>64159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4A9964-4C6B-075E-E71D-05EF2811EA15}"/>
            </a:ext>
          </a:extLst>
        </xdr:cNvPr>
        <xdr:cNvSpPr txBox="1"/>
      </xdr:nvSpPr>
      <xdr:spPr bwMode="auto">
        <a:xfrm>
          <a:off x="18658405" y="247803"/>
          <a:ext cx="70167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412780</xdr:colOff>
      <xdr:row>0</xdr:row>
      <xdr:rowOff>238125</xdr:rowOff>
    </xdr:from>
    <xdr:to>
      <xdr:col>33</xdr:col>
      <xdr:colOff>513840</xdr:colOff>
      <xdr:row>2</xdr:row>
      <xdr:rowOff>44801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17F6B7A-BD8E-7908-39F7-0607AEEA262E}"/>
            </a:ext>
          </a:extLst>
        </xdr:cNvPr>
        <xdr:cNvSpPr txBox="1"/>
      </xdr:nvSpPr>
      <xdr:spPr bwMode="auto">
        <a:xfrm>
          <a:off x="19626610" y="238125"/>
          <a:ext cx="710660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14032</xdr:colOff>
      <xdr:row>1</xdr:row>
      <xdr:rowOff>79419</xdr:rowOff>
    </xdr:from>
    <xdr:to>
      <xdr:col>32</xdr:col>
      <xdr:colOff>485880</xdr:colOff>
      <xdr:row>1</xdr:row>
      <xdr:rowOff>79419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F2D73BC3-1BC6-CE61-DCC3-7FCBF74B4DE5}"/>
            </a:ext>
          </a:extLst>
        </xdr:cNvPr>
        <xdr:cNvCxnSpPr/>
      </xdr:nvCxnSpPr>
      <xdr:spPr bwMode="auto">
        <a:xfrm flipV="1">
          <a:off x="19225957" y="374694"/>
          <a:ext cx="466193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469121</xdr:colOff>
      <xdr:row>0</xdr:row>
      <xdr:rowOff>248905</xdr:rowOff>
    </xdr:from>
    <xdr:to>
      <xdr:col>28</xdr:col>
      <xdr:colOff>563467</xdr:colOff>
      <xdr:row>2</xdr:row>
      <xdr:rowOff>64207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30DAAC1-A704-FE2E-ED17-30E8DC8DE8D2}"/>
            </a:ext>
          </a:extLst>
        </xdr:cNvPr>
        <xdr:cNvSpPr txBox="1"/>
      </xdr:nvSpPr>
      <xdr:spPr bwMode="auto">
        <a:xfrm>
          <a:off x="16634951" y="248905"/>
          <a:ext cx="696415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286143</xdr:colOff>
      <xdr:row>0</xdr:row>
      <xdr:rowOff>258741</xdr:rowOff>
    </xdr:from>
    <xdr:to>
      <xdr:col>30</xdr:col>
      <xdr:colOff>365147</xdr:colOff>
      <xdr:row>2</xdr:row>
      <xdr:rowOff>64205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5A2E0C1-B120-B233-B16D-E58E60DC9545}"/>
            </a:ext>
          </a:extLst>
        </xdr:cNvPr>
        <xdr:cNvSpPr txBox="1"/>
      </xdr:nvSpPr>
      <xdr:spPr bwMode="auto">
        <a:xfrm>
          <a:off x="17669268" y="258741"/>
          <a:ext cx="690586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3417937" name="Picture 42">
          <a:extLst>
            <a:ext uri="{FF2B5EF4-FFF2-40B4-BE49-F238E27FC236}">
              <a16:creationId xmlns:a16="http://schemas.microsoft.com/office/drawing/2014/main" id="{57993836-9997-6721-F64C-11931A3A9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3417938" name="Picture 43">
          <a:extLst>
            <a:ext uri="{FF2B5EF4-FFF2-40B4-BE49-F238E27FC236}">
              <a16:creationId xmlns:a16="http://schemas.microsoft.com/office/drawing/2014/main" id="{E056BAA0-1F22-80AD-A97B-2944F361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290998</xdr:colOff>
      <xdr:row>0</xdr:row>
      <xdr:rowOff>248905</xdr:rowOff>
    </xdr:from>
    <xdr:to>
      <xdr:col>35</xdr:col>
      <xdr:colOff>357335</xdr:colOff>
      <xdr:row>2</xdr:row>
      <xdr:rowOff>54370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DC41FAF-B95C-1345-159B-DFDFAEB80DD6}"/>
            </a:ext>
          </a:extLst>
        </xdr:cNvPr>
        <xdr:cNvSpPr txBox="1"/>
      </xdr:nvSpPr>
      <xdr:spPr bwMode="auto">
        <a:xfrm>
          <a:off x="20724028" y="248905"/>
          <a:ext cx="675937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437815</xdr:colOff>
      <xdr:row>1</xdr:row>
      <xdr:rowOff>79687</xdr:rowOff>
    </xdr:from>
    <xdr:to>
      <xdr:col>34</xdr:col>
      <xdr:colOff>332471</xdr:colOff>
      <xdr:row>1</xdr:row>
      <xdr:rowOff>79687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F7F93C20-7B0C-B902-2842-61B902F6DE9A}"/>
            </a:ext>
          </a:extLst>
        </xdr:cNvPr>
        <xdr:cNvCxnSpPr/>
      </xdr:nvCxnSpPr>
      <xdr:spPr bwMode="auto">
        <a:xfrm flipV="1">
          <a:off x="20261245" y="374962"/>
          <a:ext cx="50425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29</xdr:row>
      <xdr:rowOff>114300</xdr:rowOff>
    </xdr:from>
    <xdr:to>
      <xdr:col>14</xdr:col>
      <xdr:colOff>114300</xdr:colOff>
      <xdr:row>64</xdr:row>
      <xdr:rowOff>9525</xdr:rowOff>
    </xdr:to>
    <xdr:grpSp>
      <xdr:nvGrpSpPr>
        <xdr:cNvPr id="33417941" name="Group 32">
          <a:extLst>
            <a:ext uri="{FF2B5EF4-FFF2-40B4-BE49-F238E27FC236}">
              <a16:creationId xmlns:a16="http://schemas.microsoft.com/office/drawing/2014/main" id="{4B36919E-4FC5-710D-FAF7-7EA0375E9DB4}"/>
            </a:ext>
          </a:extLst>
        </xdr:cNvPr>
        <xdr:cNvGrpSpPr>
          <a:grpSpLocks/>
        </xdr:cNvGrpSpPr>
      </xdr:nvGrpSpPr>
      <xdr:grpSpPr bwMode="auto">
        <a:xfrm>
          <a:off x="228600" y="5269706"/>
          <a:ext cx="8184356" cy="5336382"/>
          <a:chOff x="226219" y="5269706"/>
          <a:chExt cx="8183656" cy="5340096"/>
        </a:xfrm>
      </xdr:grpSpPr>
      <xdr:grpSp>
        <xdr:nvGrpSpPr>
          <xdr:cNvPr id="33417942" name="Group 28">
            <a:extLst>
              <a:ext uri="{FF2B5EF4-FFF2-40B4-BE49-F238E27FC236}">
                <a16:creationId xmlns:a16="http://schemas.microsoft.com/office/drawing/2014/main" id="{B8133AC1-F72A-CB02-4CF9-0A94C1F653E1}"/>
              </a:ext>
            </a:extLst>
          </xdr:cNvPr>
          <xdr:cNvGrpSpPr>
            <a:grpSpLocks/>
          </xdr:cNvGrpSpPr>
        </xdr:nvGrpSpPr>
        <xdr:grpSpPr bwMode="auto">
          <a:xfrm>
            <a:off x="226219" y="5269706"/>
            <a:ext cx="8183656" cy="5340096"/>
            <a:chOff x="226219" y="5269706"/>
            <a:chExt cx="8210678" cy="6999923"/>
          </a:xfrm>
        </xdr:grpSpPr>
        <xdr:pic>
          <xdr:nvPicPr>
            <xdr:cNvPr id="33417944" name="Picture 27">
              <a:extLst>
                <a:ext uri="{FF2B5EF4-FFF2-40B4-BE49-F238E27FC236}">
                  <a16:creationId xmlns:a16="http://schemas.microsoft.com/office/drawing/2014/main" id="{BAAD123A-7F82-A832-2DF6-276CA5D5C52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26219" y="5679282"/>
              <a:ext cx="396274" cy="659034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33417945" name="Group 24">
              <a:extLst>
                <a:ext uri="{FF2B5EF4-FFF2-40B4-BE49-F238E27FC236}">
                  <a16:creationId xmlns:a16="http://schemas.microsoft.com/office/drawing/2014/main" id="{07B49711-8771-6476-82F6-2DD2A20B3C99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52413" y="5269706"/>
              <a:ext cx="8184484" cy="6984208"/>
              <a:chOff x="228600" y="5388769"/>
              <a:chExt cx="8184484" cy="6984208"/>
            </a:xfrm>
          </xdr:grpSpPr>
          <xdr:grpSp>
            <xdr:nvGrpSpPr>
              <xdr:cNvPr id="33417946" name="Group 29">
                <a:extLst>
                  <a:ext uri="{FF2B5EF4-FFF2-40B4-BE49-F238E27FC236}">
                    <a16:creationId xmlns:a16="http://schemas.microsoft.com/office/drawing/2014/main" id="{89486694-D457-B739-7733-F1410E6ABF4C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28600" y="5388769"/>
                <a:ext cx="8184484" cy="6984208"/>
                <a:chOff x="726279" y="5533760"/>
                <a:chExt cx="8302655" cy="7384136"/>
              </a:xfrm>
            </xdr:grpSpPr>
            <xdr:sp macro="" textlink="">
              <xdr:nvSpPr>
                <xdr:cNvPr id="19" name="Rectangle 18">
                  <a:extLst>
                    <a:ext uri="{FF2B5EF4-FFF2-40B4-BE49-F238E27FC236}">
                      <a16:creationId xmlns:a16="http://schemas.microsoft.com/office/drawing/2014/main" id="{7F1D98C0-3F16-90BF-3C7B-8E9E960005A6}"/>
                    </a:ext>
                  </a:extLst>
                </xdr:cNvPr>
                <xdr:cNvSpPr/>
              </xdr:nvSpPr>
              <xdr:spPr bwMode="auto">
                <a:xfrm>
                  <a:off x="728898" y="5533760"/>
                  <a:ext cx="8300036" cy="416376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endParaRPr lang="en-US"/>
                </a:p>
              </xdr:txBody>
            </xdr:sp>
            <xdr:graphicFrame macro="">
              <xdr:nvGraphicFramePr>
                <xdr:cNvPr id="33417949" name="Chart 2">
                  <a:extLst>
                    <a:ext uri="{FF2B5EF4-FFF2-40B4-BE49-F238E27FC236}">
                      <a16:creationId xmlns:a16="http://schemas.microsoft.com/office/drawing/2014/main" id="{D1528E7D-470F-66F5-1C2C-7FEEEE9BBE3E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1080794" y="5991315"/>
                <a:ext cx="7947819" cy="1730893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4"/>
                </a:graphicData>
              </a:graphic>
            </xdr:graphicFrame>
            <xdr:graphicFrame macro="">
              <xdr:nvGraphicFramePr>
                <xdr:cNvPr id="33417950" name="Chart 4">
                  <a:extLst>
                    <a:ext uri="{FF2B5EF4-FFF2-40B4-BE49-F238E27FC236}">
                      <a16:creationId xmlns:a16="http://schemas.microsoft.com/office/drawing/2014/main" id="{BD073E34-F958-AC31-3DC2-379C772B348E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1079190" y="9450812"/>
                <a:ext cx="7949744" cy="174837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33417951" name="Chart 5">
                  <a:extLst>
                    <a:ext uri="{FF2B5EF4-FFF2-40B4-BE49-F238E27FC236}">
                      <a16:creationId xmlns:a16="http://schemas.microsoft.com/office/drawing/2014/main" id="{512A2F49-1003-C438-39F5-E34DA1F869FE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1080912" y="11187004"/>
                <a:ext cx="7945438" cy="173089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aphicFrame macro="">
            <xdr:nvGraphicFramePr>
              <xdr:cNvPr id="33417947" name="Chart 2">
                <a:extLst>
                  <a:ext uri="{FF2B5EF4-FFF2-40B4-BE49-F238E27FC236}">
                    <a16:creationId xmlns:a16="http://schemas.microsoft.com/office/drawing/2014/main" id="{EBAC926F-40AE-6E40-35E8-068B0197A4AC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575649" y="7464012"/>
              <a:ext cx="7834699" cy="1637147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7"/>
              </a:graphicData>
            </a:graphic>
          </xdr:graphicFrame>
        </xdr:grpSp>
      </xdr:grpSp>
      <xdr:pic>
        <xdr:nvPicPr>
          <xdr:cNvPr id="33417943" name="Picture 35">
            <a:extLst>
              <a:ext uri="{FF2B5EF4-FFF2-40B4-BE49-F238E27FC236}">
                <a16:creationId xmlns:a16="http://schemas.microsoft.com/office/drawing/2014/main" id="{B539117A-EE4B-8958-DBD6-73D0C2D88D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317329"/>
            <a:ext cx="5143477" cy="2815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696712" name="Group 46">
          <a:extLst>
            <a:ext uri="{FF2B5EF4-FFF2-40B4-BE49-F238E27FC236}">
              <a16:creationId xmlns:a16="http://schemas.microsoft.com/office/drawing/2014/main" id="{34A517C8-1CE5-1C7F-C6F5-9C29B260AED5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696723" name="Group 29">
            <a:extLst>
              <a:ext uri="{FF2B5EF4-FFF2-40B4-BE49-F238E27FC236}">
                <a16:creationId xmlns:a16="http://schemas.microsoft.com/office/drawing/2014/main" id="{7417621A-DDB8-61CE-109A-3845FBAC7DA6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D35AC8BC-3CF4-4525-7C91-E0F87C3E1964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696726" name="Chart 2">
              <a:extLst>
                <a:ext uri="{FF2B5EF4-FFF2-40B4-BE49-F238E27FC236}">
                  <a16:creationId xmlns:a16="http://schemas.microsoft.com/office/drawing/2014/main" id="{9B13E130-A519-6852-E5D9-1BFA9D505781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A5F5E458-A35A-2EB8-7833-1753CB199DB2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696728" name="Chart 4">
              <a:extLst>
                <a:ext uri="{FF2B5EF4-FFF2-40B4-BE49-F238E27FC236}">
                  <a16:creationId xmlns:a16="http://schemas.microsoft.com/office/drawing/2014/main" id="{8C267544-0499-EC8E-6F75-3A496507CCD5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696729" name="Chart 5">
              <a:extLst>
                <a:ext uri="{FF2B5EF4-FFF2-40B4-BE49-F238E27FC236}">
                  <a16:creationId xmlns:a16="http://schemas.microsoft.com/office/drawing/2014/main" id="{7C302245-76DC-0218-38C9-DCCB5BDDE5FA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D886C457-EE80-C5D1-FEC8-6B0A2724454E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5461EB6F-F426-1044-DAE6-D7FE7CFB50DF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696724" name="Picture 35">
            <a:extLst>
              <a:ext uri="{FF2B5EF4-FFF2-40B4-BE49-F238E27FC236}">
                <a16:creationId xmlns:a16="http://schemas.microsoft.com/office/drawing/2014/main" id="{463E2C1C-1E75-8B7F-3985-8C137BA160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9540F990-1F9A-62CD-B326-0FBEBD7717FF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56E6471-B1C5-F339-D870-EA154FDF9D56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6346A53-CB7D-0771-903B-ED01AC4F1CC2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4F3AAD8-2534-8EAF-D329-4667C973A684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5984C04-71E6-9890-041C-93536E7ABCCE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0B90458-C93B-CAA2-D102-8A1A26F5E981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696719" name="Picture 42">
          <a:extLst>
            <a:ext uri="{FF2B5EF4-FFF2-40B4-BE49-F238E27FC236}">
              <a16:creationId xmlns:a16="http://schemas.microsoft.com/office/drawing/2014/main" id="{0AE23C47-A5D9-824E-B78C-14318459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696720" name="Picture 43">
          <a:extLst>
            <a:ext uri="{FF2B5EF4-FFF2-40B4-BE49-F238E27FC236}">
              <a16:creationId xmlns:a16="http://schemas.microsoft.com/office/drawing/2014/main" id="{DFDF2368-EAD4-35A3-E1D8-146DBA147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D1AA5B4-C867-0F62-9DE7-EA43F4E53D0B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4B64D41-9830-71BD-1967-CA2025C26D07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00808" name="Group 46">
          <a:extLst>
            <a:ext uri="{FF2B5EF4-FFF2-40B4-BE49-F238E27FC236}">
              <a16:creationId xmlns:a16="http://schemas.microsoft.com/office/drawing/2014/main" id="{DDEBF5B5-FF32-D520-53C6-9BB8399B083D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00819" name="Group 29">
            <a:extLst>
              <a:ext uri="{FF2B5EF4-FFF2-40B4-BE49-F238E27FC236}">
                <a16:creationId xmlns:a16="http://schemas.microsoft.com/office/drawing/2014/main" id="{DD94E808-8489-2114-ECB1-2C80831FCD80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B92312C4-AD98-88A7-DE91-42395ACD8DF9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00822" name="Chart 2">
              <a:extLst>
                <a:ext uri="{FF2B5EF4-FFF2-40B4-BE49-F238E27FC236}">
                  <a16:creationId xmlns:a16="http://schemas.microsoft.com/office/drawing/2014/main" id="{4A9B8046-0DBE-04A4-1C38-EC4F86736A00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924FBEE3-4AF0-AE1B-FF50-9BB0D00942EA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00824" name="Chart 4">
              <a:extLst>
                <a:ext uri="{FF2B5EF4-FFF2-40B4-BE49-F238E27FC236}">
                  <a16:creationId xmlns:a16="http://schemas.microsoft.com/office/drawing/2014/main" id="{091B9F70-3025-3F9E-7703-AE5F929C2C6D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00825" name="Chart 5">
              <a:extLst>
                <a:ext uri="{FF2B5EF4-FFF2-40B4-BE49-F238E27FC236}">
                  <a16:creationId xmlns:a16="http://schemas.microsoft.com/office/drawing/2014/main" id="{9C7F88DA-8E7E-B5A2-887B-158F21A92C35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EE162B6C-27AE-641F-5DD5-5DCD60778D3A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8D89637B-0529-69F8-F51B-CEDD25539F97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00820" name="Picture 35">
            <a:extLst>
              <a:ext uri="{FF2B5EF4-FFF2-40B4-BE49-F238E27FC236}">
                <a16:creationId xmlns:a16="http://schemas.microsoft.com/office/drawing/2014/main" id="{2663132D-6EB4-AD2C-B25E-CD3FBB11F3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C340D394-3296-EE16-2B0B-81FBEC300BF6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865DAEE-671B-9CDD-AA1D-898CC3542DD0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264704B-2C44-5971-17D9-57A8B7B03F78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90C9525-E544-361A-FB80-06096620B844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6787B97-37FD-B99F-6B5D-2540567CF71F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F78D06B-8985-743C-F93A-FCF4DA71191C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00815" name="Picture 42">
          <a:extLst>
            <a:ext uri="{FF2B5EF4-FFF2-40B4-BE49-F238E27FC236}">
              <a16:creationId xmlns:a16="http://schemas.microsoft.com/office/drawing/2014/main" id="{CBB94F60-27BE-D0C0-1904-1E8426DB9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00816" name="Picture 43">
          <a:extLst>
            <a:ext uri="{FF2B5EF4-FFF2-40B4-BE49-F238E27FC236}">
              <a16:creationId xmlns:a16="http://schemas.microsoft.com/office/drawing/2014/main" id="{D5AE608B-F177-F52A-0BF4-29552C14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E285103-61D4-C534-971D-D647E79D343A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6961FB5-1EBC-6FB4-5281-9898D7C5E107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04904" name="Group 46">
          <a:extLst>
            <a:ext uri="{FF2B5EF4-FFF2-40B4-BE49-F238E27FC236}">
              <a16:creationId xmlns:a16="http://schemas.microsoft.com/office/drawing/2014/main" id="{D240A3A0-B890-8CFF-4FEE-4123CCEADB55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04915" name="Group 29">
            <a:extLst>
              <a:ext uri="{FF2B5EF4-FFF2-40B4-BE49-F238E27FC236}">
                <a16:creationId xmlns:a16="http://schemas.microsoft.com/office/drawing/2014/main" id="{18236A34-8DE5-06A7-9066-14368D4160B4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CC6B8107-4F60-1180-BA31-C1CA032B469F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04918" name="Chart 2">
              <a:extLst>
                <a:ext uri="{FF2B5EF4-FFF2-40B4-BE49-F238E27FC236}">
                  <a16:creationId xmlns:a16="http://schemas.microsoft.com/office/drawing/2014/main" id="{B7C8EC94-22B1-0675-8F7A-DA57F5B91B28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9570690A-E681-8665-D5B1-FC004C457035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04920" name="Chart 4">
              <a:extLst>
                <a:ext uri="{FF2B5EF4-FFF2-40B4-BE49-F238E27FC236}">
                  <a16:creationId xmlns:a16="http://schemas.microsoft.com/office/drawing/2014/main" id="{7DF5E095-41FB-4A59-8246-6D0745C0E748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04921" name="Chart 5">
              <a:extLst>
                <a:ext uri="{FF2B5EF4-FFF2-40B4-BE49-F238E27FC236}">
                  <a16:creationId xmlns:a16="http://schemas.microsoft.com/office/drawing/2014/main" id="{535FF0E5-2FC4-4247-EE02-63D44AC428A9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653D4D26-FF8C-B6FA-FE7C-F7A13BB95C6D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1E2CDC6A-AF4F-822C-7C71-B5AE0885FC70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04916" name="Picture 35">
            <a:extLst>
              <a:ext uri="{FF2B5EF4-FFF2-40B4-BE49-F238E27FC236}">
                <a16:creationId xmlns:a16="http://schemas.microsoft.com/office/drawing/2014/main" id="{0869A31E-8C68-AFCE-71CA-4D4DAF9802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4C6EAF01-4B80-EF4D-6A57-8F881640CC63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6A953FC-6FF1-889E-4193-8BEF1517DECB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305250C-F544-53CD-4E51-CE1C410A5689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8119603C-0DAB-E009-732B-EB12C5163006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AF765C8-9A53-1A2E-FBCD-755E2FA97DE0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3323DF3-86DE-C220-6DD7-46276580C854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04911" name="Picture 42">
          <a:extLst>
            <a:ext uri="{FF2B5EF4-FFF2-40B4-BE49-F238E27FC236}">
              <a16:creationId xmlns:a16="http://schemas.microsoft.com/office/drawing/2014/main" id="{02B3E1A2-2697-5FD7-0552-8377D96D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04912" name="Picture 43">
          <a:extLst>
            <a:ext uri="{FF2B5EF4-FFF2-40B4-BE49-F238E27FC236}">
              <a16:creationId xmlns:a16="http://schemas.microsoft.com/office/drawing/2014/main" id="{3D247E02-9956-9000-95CD-A9B91F1E5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519ABC7-3167-E226-3402-376B07E67C7B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C09A859-00B5-F303-27A8-DC4CECFAA15C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09000" name="Group 46">
          <a:extLst>
            <a:ext uri="{FF2B5EF4-FFF2-40B4-BE49-F238E27FC236}">
              <a16:creationId xmlns:a16="http://schemas.microsoft.com/office/drawing/2014/main" id="{D2C0A25F-2995-8F88-E808-359A3DEFE70E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09011" name="Group 29">
            <a:extLst>
              <a:ext uri="{FF2B5EF4-FFF2-40B4-BE49-F238E27FC236}">
                <a16:creationId xmlns:a16="http://schemas.microsoft.com/office/drawing/2014/main" id="{45B30693-D0E8-0757-5CB0-6E80DDE38944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2A84C072-E7E6-B7E4-6D61-68EE95FA0E3F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09014" name="Chart 2">
              <a:extLst>
                <a:ext uri="{FF2B5EF4-FFF2-40B4-BE49-F238E27FC236}">
                  <a16:creationId xmlns:a16="http://schemas.microsoft.com/office/drawing/2014/main" id="{58EF4EBE-D073-2F19-6A5E-06A002429633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ECC670C-C63C-9B23-807E-8560E48FD688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09016" name="Chart 4">
              <a:extLst>
                <a:ext uri="{FF2B5EF4-FFF2-40B4-BE49-F238E27FC236}">
                  <a16:creationId xmlns:a16="http://schemas.microsoft.com/office/drawing/2014/main" id="{316333DB-F715-90B2-922B-4A0E72351BD9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09017" name="Chart 5">
              <a:extLst>
                <a:ext uri="{FF2B5EF4-FFF2-40B4-BE49-F238E27FC236}">
                  <a16:creationId xmlns:a16="http://schemas.microsoft.com/office/drawing/2014/main" id="{82F3D80B-F198-8830-E19C-9CF1ADB33DF4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1FC2DCE8-D4EF-86B6-2C3C-D20D0A2C1D6B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891CF714-5689-AD73-E89F-F6DC9F5EAEEF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09012" name="Picture 35">
            <a:extLst>
              <a:ext uri="{FF2B5EF4-FFF2-40B4-BE49-F238E27FC236}">
                <a16:creationId xmlns:a16="http://schemas.microsoft.com/office/drawing/2014/main" id="{838B6F30-323D-E233-C8E3-09A3E7EFF2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F52455C9-DA91-517B-5F9B-95ED323B76D7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D3C2905-A95C-039D-918E-D467F400600B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1DCFA21-C662-0750-88FA-BB55D8E43138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E1165E60-D9DA-8465-4959-42D0BE601B68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972F554-2007-D253-13AC-8FCEDC3E79B9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09740E1-E4E6-8427-E2A9-8E44B9155603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09007" name="Picture 42">
          <a:extLst>
            <a:ext uri="{FF2B5EF4-FFF2-40B4-BE49-F238E27FC236}">
              <a16:creationId xmlns:a16="http://schemas.microsoft.com/office/drawing/2014/main" id="{93081A2B-1A5E-5124-CD21-A61228B4F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09008" name="Picture 43">
          <a:extLst>
            <a:ext uri="{FF2B5EF4-FFF2-40B4-BE49-F238E27FC236}">
              <a16:creationId xmlns:a16="http://schemas.microsoft.com/office/drawing/2014/main" id="{23A9E690-2B27-3292-23BE-9A3A337C4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F9CABA4-AE2F-BB42-D948-6A47E894AAC2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2EC96C9-4A1E-AFFB-24B9-26BE74D786C9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803208" name="Group 46">
          <a:extLst>
            <a:ext uri="{FF2B5EF4-FFF2-40B4-BE49-F238E27FC236}">
              <a16:creationId xmlns:a16="http://schemas.microsoft.com/office/drawing/2014/main" id="{54B9C2BE-89E7-4D80-C271-F6B72302F4B5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803219" name="Group 29">
            <a:extLst>
              <a:ext uri="{FF2B5EF4-FFF2-40B4-BE49-F238E27FC236}">
                <a16:creationId xmlns:a16="http://schemas.microsoft.com/office/drawing/2014/main" id="{8D9CDF67-DC74-9FE1-21E3-7DA09D1A554B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21A7609E-F130-E275-B4A5-58EFC186DE3F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03222" name="Chart 2">
              <a:extLst>
                <a:ext uri="{FF2B5EF4-FFF2-40B4-BE49-F238E27FC236}">
                  <a16:creationId xmlns:a16="http://schemas.microsoft.com/office/drawing/2014/main" id="{5387AEE2-E198-2822-D737-3C71043D323F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EFBFCFD3-9FB7-25C8-8B51-B9C9B2467E81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03224" name="Chart 4">
              <a:extLst>
                <a:ext uri="{FF2B5EF4-FFF2-40B4-BE49-F238E27FC236}">
                  <a16:creationId xmlns:a16="http://schemas.microsoft.com/office/drawing/2014/main" id="{B8BFCED8-B2BD-CAEF-4DA4-BF07659367A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803225" name="Chart 5">
              <a:extLst>
                <a:ext uri="{FF2B5EF4-FFF2-40B4-BE49-F238E27FC236}">
                  <a16:creationId xmlns:a16="http://schemas.microsoft.com/office/drawing/2014/main" id="{8D409104-E3C6-D6EE-8346-3F51D420CA82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29A762F6-2B4A-7FFB-402A-656589AED802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62F01933-9FFE-81B8-D0B0-15D214B6AA23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803220" name="Picture 35">
            <a:extLst>
              <a:ext uri="{FF2B5EF4-FFF2-40B4-BE49-F238E27FC236}">
                <a16:creationId xmlns:a16="http://schemas.microsoft.com/office/drawing/2014/main" id="{266F83D9-8F17-D520-D121-B757DC82FF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80F20B1-DA7B-9E99-172F-5197516F97E0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EBF4328-CE73-776B-EA22-EE5C6C0E61ED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FFC55EB-2A77-8173-DCB3-3C98CC8FEBE5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A0B81B02-B6C9-F88B-8068-A50E6C4E9B8E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404FF23-7A35-D2DA-5171-7D0E28B7219A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3992B86-8310-E2C2-ED9C-A7B349EDCD06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03215" name="Picture 42">
          <a:extLst>
            <a:ext uri="{FF2B5EF4-FFF2-40B4-BE49-F238E27FC236}">
              <a16:creationId xmlns:a16="http://schemas.microsoft.com/office/drawing/2014/main" id="{CF41403F-6EF0-FD7F-9D55-CC1FD975C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03216" name="Picture 43">
          <a:extLst>
            <a:ext uri="{FF2B5EF4-FFF2-40B4-BE49-F238E27FC236}">
              <a16:creationId xmlns:a16="http://schemas.microsoft.com/office/drawing/2014/main" id="{2B6996DB-CD73-2730-DEAD-0926AD2F1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A7884E8-EE55-8BD5-A25C-6FBBA1D66F31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A97E147-4FEC-2D0C-5404-4728B4C90241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807304" name="Group 46">
          <a:extLst>
            <a:ext uri="{FF2B5EF4-FFF2-40B4-BE49-F238E27FC236}">
              <a16:creationId xmlns:a16="http://schemas.microsoft.com/office/drawing/2014/main" id="{1D1B1F78-FF91-3396-25A6-EC292C2BD170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807315" name="Group 29">
            <a:extLst>
              <a:ext uri="{FF2B5EF4-FFF2-40B4-BE49-F238E27FC236}">
                <a16:creationId xmlns:a16="http://schemas.microsoft.com/office/drawing/2014/main" id="{D4AD31EA-C5F4-04ED-4381-5FD4002D53C0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A5609C24-B9D6-BA33-6616-B41F0D03BD2D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07318" name="Chart 2">
              <a:extLst>
                <a:ext uri="{FF2B5EF4-FFF2-40B4-BE49-F238E27FC236}">
                  <a16:creationId xmlns:a16="http://schemas.microsoft.com/office/drawing/2014/main" id="{E61A500E-A897-F567-42DA-125FC74DE6C2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B1332BCF-1C58-1236-E395-08278E7F871B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07320" name="Chart 4">
              <a:extLst>
                <a:ext uri="{FF2B5EF4-FFF2-40B4-BE49-F238E27FC236}">
                  <a16:creationId xmlns:a16="http://schemas.microsoft.com/office/drawing/2014/main" id="{BEF9E79E-41C9-882E-9337-6381C9F3E92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807321" name="Chart 5">
              <a:extLst>
                <a:ext uri="{FF2B5EF4-FFF2-40B4-BE49-F238E27FC236}">
                  <a16:creationId xmlns:a16="http://schemas.microsoft.com/office/drawing/2014/main" id="{3BCFF79A-8936-06B1-56C7-07CBA91D4C66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89E480B1-5E16-FC7E-80D0-4B0719AA1F69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70AEBBA5-1756-BAC1-1C70-F1ED6716F982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807316" name="Picture 35">
            <a:extLst>
              <a:ext uri="{FF2B5EF4-FFF2-40B4-BE49-F238E27FC236}">
                <a16:creationId xmlns:a16="http://schemas.microsoft.com/office/drawing/2014/main" id="{C632D59C-D8A6-F47B-A226-79E975A307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784F12EC-1D82-C6E0-9181-B879E3554B95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CCBAABD-BC19-F46B-E482-AD8DDD4BD6CD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7082C7E-B800-F6CF-DA75-44271C523949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638EC506-7A07-2636-81AE-7C08D33590FD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6CE64E2-5B5C-27D5-DE65-A7F9EABF54A2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07AE282-0829-92C4-3B4B-38D32795172A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07311" name="Picture 42">
          <a:extLst>
            <a:ext uri="{FF2B5EF4-FFF2-40B4-BE49-F238E27FC236}">
              <a16:creationId xmlns:a16="http://schemas.microsoft.com/office/drawing/2014/main" id="{D660362F-CD6C-927F-3010-7F3F3F180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07312" name="Picture 43">
          <a:extLst>
            <a:ext uri="{FF2B5EF4-FFF2-40B4-BE49-F238E27FC236}">
              <a16:creationId xmlns:a16="http://schemas.microsoft.com/office/drawing/2014/main" id="{C1441D6A-FEDC-7116-383A-5C972795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92FF10D-A338-E515-6B6B-F8750017CEA2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9BE0159C-7363-3D01-732E-C91BF994C0A4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811400" name="Group 46">
          <a:extLst>
            <a:ext uri="{FF2B5EF4-FFF2-40B4-BE49-F238E27FC236}">
              <a16:creationId xmlns:a16="http://schemas.microsoft.com/office/drawing/2014/main" id="{DF1AEA5F-6B5E-39D1-2A63-8698465E514B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811411" name="Group 29">
            <a:extLst>
              <a:ext uri="{FF2B5EF4-FFF2-40B4-BE49-F238E27FC236}">
                <a16:creationId xmlns:a16="http://schemas.microsoft.com/office/drawing/2014/main" id="{330A88E7-8C3D-2910-B583-FD63F958B399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B42FDFA7-8574-4C32-6593-2BC0DB6D8E0D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11414" name="Chart 2">
              <a:extLst>
                <a:ext uri="{FF2B5EF4-FFF2-40B4-BE49-F238E27FC236}">
                  <a16:creationId xmlns:a16="http://schemas.microsoft.com/office/drawing/2014/main" id="{68043D31-3588-18B2-8D36-C52155E737EE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F3753D3A-4F84-D661-8535-DE797EC2FD18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11416" name="Chart 4">
              <a:extLst>
                <a:ext uri="{FF2B5EF4-FFF2-40B4-BE49-F238E27FC236}">
                  <a16:creationId xmlns:a16="http://schemas.microsoft.com/office/drawing/2014/main" id="{46B782C4-9C12-D951-7534-6C560CFD5A63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811417" name="Chart 5">
              <a:extLst>
                <a:ext uri="{FF2B5EF4-FFF2-40B4-BE49-F238E27FC236}">
                  <a16:creationId xmlns:a16="http://schemas.microsoft.com/office/drawing/2014/main" id="{6E3146E3-B6E9-977B-3F13-89250698B635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64043DE8-9784-032A-8024-914FF79A6BDA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5C2F5B9A-760A-F946-5EA9-530A64C6A476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811412" name="Picture 35">
            <a:extLst>
              <a:ext uri="{FF2B5EF4-FFF2-40B4-BE49-F238E27FC236}">
                <a16:creationId xmlns:a16="http://schemas.microsoft.com/office/drawing/2014/main" id="{03BCEFF1-B5E6-B117-6DE5-0786A0353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F7D211C0-0447-BF15-35E4-5822547332BD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AFA75B5-470D-D0A3-E07B-8C94F266D7A1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FFD5BEE-1D41-F1A2-3381-60E135E15DC1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352202F-7D94-C116-6E48-9904405CDAD9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C858C07-92C0-3C13-7936-8C248990CD6A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2E405A1-9EBF-AE72-8C3F-122F732EE437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11407" name="Picture 42">
          <a:extLst>
            <a:ext uri="{FF2B5EF4-FFF2-40B4-BE49-F238E27FC236}">
              <a16:creationId xmlns:a16="http://schemas.microsoft.com/office/drawing/2014/main" id="{0C13DEF0-2114-255D-FC3D-733ABE734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11408" name="Picture 43">
          <a:extLst>
            <a:ext uri="{FF2B5EF4-FFF2-40B4-BE49-F238E27FC236}">
              <a16:creationId xmlns:a16="http://schemas.microsoft.com/office/drawing/2014/main" id="{F87A42EF-9079-7A27-D5F8-447A3A8CD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EA30B35-4896-1637-35FC-AA95D434D65F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C9F39AB-AF26-FD6D-B4FF-A8D237881760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815496" name="Group 46">
          <a:extLst>
            <a:ext uri="{FF2B5EF4-FFF2-40B4-BE49-F238E27FC236}">
              <a16:creationId xmlns:a16="http://schemas.microsoft.com/office/drawing/2014/main" id="{8D9DD41B-E9D9-02CC-2552-4A57CF77BF0B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815507" name="Group 29">
            <a:extLst>
              <a:ext uri="{FF2B5EF4-FFF2-40B4-BE49-F238E27FC236}">
                <a16:creationId xmlns:a16="http://schemas.microsoft.com/office/drawing/2014/main" id="{0CD17EC8-E426-9D58-605D-7C2424053316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81F25875-2EEA-F427-55AD-3FF9F523E9E3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15510" name="Chart 2">
              <a:extLst>
                <a:ext uri="{FF2B5EF4-FFF2-40B4-BE49-F238E27FC236}">
                  <a16:creationId xmlns:a16="http://schemas.microsoft.com/office/drawing/2014/main" id="{BE01AFC3-F886-F6F3-5EA4-E1945F143C33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AE3CBB94-07C8-F351-1292-DB471ED589C3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15512" name="Chart 4">
              <a:extLst>
                <a:ext uri="{FF2B5EF4-FFF2-40B4-BE49-F238E27FC236}">
                  <a16:creationId xmlns:a16="http://schemas.microsoft.com/office/drawing/2014/main" id="{E98D018A-B344-6B50-887C-09897BA49538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815513" name="Chart 5">
              <a:extLst>
                <a:ext uri="{FF2B5EF4-FFF2-40B4-BE49-F238E27FC236}">
                  <a16:creationId xmlns:a16="http://schemas.microsoft.com/office/drawing/2014/main" id="{F66C9E79-4CA9-D6DD-2076-0CD92E3D53D3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EFE375E8-16A4-DD1A-5CF3-DB4824167CCF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6AD2F066-17DF-5F4F-172D-CA0CD9FAD117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815508" name="Picture 35">
            <a:extLst>
              <a:ext uri="{FF2B5EF4-FFF2-40B4-BE49-F238E27FC236}">
                <a16:creationId xmlns:a16="http://schemas.microsoft.com/office/drawing/2014/main" id="{468348BD-4EFA-7796-48DB-1F49119695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3F43CA11-FF35-AE79-8B47-F019DAA536E3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2127724-9A84-0332-51B0-253A9B29BA3F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29E9FE4-557E-72D0-BF1D-5C5E82426E93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83B77A08-F648-B1D4-10CF-4CDE4A584323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88C7117-F09D-FC41-9DF4-69DEA378AF1A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663E0C3-C202-3A1A-E994-3D3CB2077894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15503" name="Picture 42">
          <a:extLst>
            <a:ext uri="{FF2B5EF4-FFF2-40B4-BE49-F238E27FC236}">
              <a16:creationId xmlns:a16="http://schemas.microsoft.com/office/drawing/2014/main" id="{9A5C681D-7259-37AE-AFA8-E7E5EFF67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15504" name="Picture 43">
          <a:extLst>
            <a:ext uri="{FF2B5EF4-FFF2-40B4-BE49-F238E27FC236}">
              <a16:creationId xmlns:a16="http://schemas.microsoft.com/office/drawing/2014/main" id="{E652C5E2-E865-1FEA-E2D4-742A605D8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336AA53-8A74-552E-CD60-2D0A7C80D98F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DE215F4C-6D05-63BA-995A-3D2C93E6DF9A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819592" name="Group 46">
          <a:extLst>
            <a:ext uri="{FF2B5EF4-FFF2-40B4-BE49-F238E27FC236}">
              <a16:creationId xmlns:a16="http://schemas.microsoft.com/office/drawing/2014/main" id="{A9D457AA-2C0A-0C85-EC74-0FD622275A07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819603" name="Group 29">
            <a:extLst>
              <a:ext uri="{FF2B5EF4-FFF2-40B4-BE49-F238E27FC236}">
                <a16:creationId xmlns:a16="http://schemas.microsoft.com/office/drawing/2014/main" id="{E8BAEC4A-CE12-8446-237A-01AA0FA5B41A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9919B637-94B6-FD08-99E0-B2C302F57DA6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19606" name="Chart 2">
              <a:extLst>
                <a:ext uri="{FF2B5EF4-FFF2-40B4-BE49-F238E27FC236}">
                  <a16:creationId xmlns:a16="http://schemas.microsoft.com/office/drawing/2014/main" id="{4E34737D-6977-7523-9E60-FB281C655DED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C12E8A07-EB60-4625-5823-1C68A8DFD31F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19608" name="Chart 4">
              <a:extLst>
                <a:ext uri="{FF2B5EF4-FFF2-40B4-BE49-F238E27FC236}">
                  <a16:creationId xmlns:a16="http://schemas.microsoft.com/office/drawing/2014/main" id="{4B29E18A-D69B-6EF9-4D75-AB59AF6E9A05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819609" name="Chart 5">
              <a:extLst>
                <a:ext uri="{FF2B5EF4-FFF2-40B4-BE49-F238E27FC236}">
                  <a16:creationId xmlns:a16="http://schemas.microsoft.com/office/drawing/2014/main" id="{4190A07D-F6D4-77D1-0416-A42BF7E20A72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26BEE820-DE2F-4D60-A77C-4824D91C0B0B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9924D785-F9AA-03EA-DBBA-B28A0FC450F9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819604" name="Picture 35">
            <a:extLst>
              <a:ext uri="{FF2B5EF4-FFF2-40B4-BE49-F238E27FC236}">
                <a16:creationId xmlns:a16="http://schemas.microsoft.com/office/drawing/2014/main" id="{214D9C7B-5084-ED20-B01C-621895C471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91AA9AFD-DFF0-DEE5-62FC-2FC6430444C9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28BE91C-4CA8-A244-C9A1-9BAB50987FA0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245D0BD-1FE4-9AA3-449A-4E774CEC698B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F6587C1C-6667-7942-2F73-D73EC99EB683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0A10030-72A2-6D37-A974-FB3AB1374D20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4EE0793-8005-5916-05A0-86C4BCBD0556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19599" name="Picture 42">
          <a:extLst>
            <a:ext uri="{FF2B5EF4-FFF2-40B4-BE49-F238E27FC236}">
              <a16:creationId xmlns:a16="http://schemas.microsoft.com/office/drawing/2014/main" id="{36CF3E16-898F-D2F8-C509-9B0E8809B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19600" name="Picture 43">
          <a:extLst>
            <a:ext uri="{FF2B5EF4-FFF2-40B4-BE49-F238E27FC236}">
              <a16:creationId xmlns:a16="http://schemas.microsoft.com/office/drawing/2014/main" id="{9D6BAFA1-34EF-C7B9-8D44-676D096EB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D785A3B-1B5C-3DDE-24A8-9DE044215D0D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BA782CAD-60F6-C909-0D2B-EC963DE48FDB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823688" name="Group 46">
          <a:extLst>
            <a:ext uri="{FF2B5EF4-FFF2-40B4-BE49-F238E27FC236}">
              <a16:creationId xmlns:a16="http://schemas.microsoft.com/office/drawing/2014/main" id="{6B6D706C-7E04-6756-43F2-C72BABE72C10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823699" name="Group 29">
            <a:extLst>
              <a:ext uri="{FF2B5EF4-FFF2-40B4-BE49-F238E27FC236}">
                <a16:creationId xmlns:a16="http://schemas.microsoft.com/office/drawing/2014/main" id="{E8C0D16A-34A0-228E-8E59-FC2648571EB8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D7F675C8-212E-921C-50AD-FECBAE670B39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23702" name="Chart 2">
              <a:extLst>
                <a:ext uri="{FF2B5EF4-FFF2-40B4-BE49-F238E27FC236}">
                  <a16:creationId xmlns:a16="http://schemas.microsoft.com/office/drawing/2014/main" id="{3A6AD71F-611A-2803-04FB-1D5D83E2B5C6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2A3D89EA-8BC6-5E37-A175-DF656C6F3BAE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23704" name="Chart 4">
              <a:extLst>
                <a:ext uri="{FF2B5EF4-FFF2-40B4-BE49-F238E27FC236}">
                  <a16:creationId xmlns:a16="http://schemas.microsoft.com/office/drawing/2014/main" id="{E02D1057-5615-05A0-F5F8-A38B9B0E7B09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823705" name="Chart 5">
              <a:extLst>
                <a:ext uri="{FF2B5EF4-FFF2-40B4-BE49-F238E27FC236}">
                  <a16:creationId xmlns:a16="http://schemas.microsoft.com/office/drawing/2014/main" id="{3806BF99-A6D7-94A0-391D-0762E835E94E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C16115C5-C7D6-50D5-C561-7BC9B2642239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1B18CA7C-B60E-19EF-0F22-CCE06A0D6953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823700" name="Picture 35">
            <a:extLst>
              <a:ext uri="{FF2B5EF4-FFF2-40B4-BE49-F238E27FC236}">
                <a16:creationId xmlns:a16="http://schemas.microsoft.com/office/drawing/2014/main" id="{9BEB1032-21E6-27C1-0B4B-2271C17079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DE3E273-1A3F-8DDC-AD3F-E9CDBDBB6FD1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69F7149-BDFC-D01A-3199-4951AA8861DC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ACE5210-0F08-95BD-6DA5-C1A40F412142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69D3F7EC-C53D-04A7-5C57-7C0E5E8BF431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AF7CAE1-6401-B9F8-25E4-A2D9AC62CAC7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9C27D82-E3C3-0C38-6FDE-390BFDB6016F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23695" name="Picture 42">
          <a:extLst>
            <a:ext uri="{FF2B5EF4-FFF2-40B4-BE49-F238E27FC236}">
              <a16:creationId xmlns:a16="http://schemas.microsoft.com/office/drawing/2014/main" id="{0DEB31AF-5555-F020-48FB-513D41662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23696" name="Picture 43">
          <a:extLst>
            <a:ext uri="{FF2B5EF4-FFF2-40B4-BE49-F238E27FC236}">
              <a16:creationId xmlns:a16="http://schemas.microsoft.com/office/drawing/2014/main" id="{AB56E4FC-E8EE-4C8E-1011-C45B860B8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DB30618-311D-D716-69B0-8BD0C409E66D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5DADAB1-ED2C-8D35-24F8-DF6673AB6FD3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827784" name="Group 46">
          <a:extLst>
            <a:ext uri="{FF2B5EF4-FFF2-40B4-BE49-F238E27FC236}">
              <a16:creationId xmlns:a16="http://schemas.microsoft.com/office/drawing/2014/main" id="{7FAF142C-F991-4D2F-5BFF-39BA9C0A624A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827795" name="Group 29">
            <a:extLst>
              <a:ext uri="{FF2B5EF4-FFF2-40B4-BE49-F238E27FC236}">
                <a16:creationId xmlns:a16="http://schemas.microsoft.com/office/drawing/2014/main" id="{92023254-C0E5-08BF-26F8-3F126D590C5C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F3DFB260-761B-E5DB-30F5-0D18462E4160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27798" name="Chart 2">
              <a:extLst>
                <a:ext uri="{FF2B5EF4-FFF2-40B4-BE49-F238E27FC236}">
                  <a16:creationId xmlns:a16="http://schemas.microsoft.com/office/drawing/2014/main" id="{21219B28-5DAA-55B0-33D8-F27E7F508910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9DCC5EAD-54A6-F359-A7BA-203A125F9E8C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27800" name="Chart 4">
              <a:extLst>
                <a:ext uri="{FF2B5EF4-FFF2-40B4-BE49-F238E27FC236}">
                  <a16:creationId xmlns:a16="http://schemas.microsoft.com/office/drawing/2014/main" id="{D6E51C53-8E1B-0268-1385-32004033F2B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827801" name="Chart 5">
              <a:extLst>
                <a:ext uri="{FF2B5EF4-FFF2-40B4-BE49-F238E27FC236}">
                  <a16:creationId xmlns:a16="http://schemas.microsoft.com/office/drawing/2014/main" id="{7557444A-1013-6ABD-0433-CB361439B63A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AEC09BF7-1459-EFA8-42FE-7C8F8EDACD2B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03CC8F7F-1ECF-8009-94AF-7DDDEF9B42A7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827796" name="Picture 35">
            <a:extLst>
              <a:ext uri="{FF2B5EF4-FFF2-40B4-BE49-F238E27FC236}">
                <a16:creationId xmlns:a16="http://schemas.microsoft.com/office/drawing/2014/main" id="{CDC88ED3-B5FC-F66B-7461-EE5EB4907E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E516D22D-37D8-B2F2-D887-021E4197ACE7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7BB9F41-2D5F-B46B-DF93-09458EEE482B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961F56A-7450-7062-6F62-9AC1ED6470F8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EB5C30BF-0B89-FE8F-F72B-E1827EBA6881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A10A26C-9C50-8218-CCF0-BC29CA5B3DAA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AD64F29-D60B-154E-E4A7-DFCF76B84ABD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27791" name="Picture 42">
          <a:extLst>
            <a:ext uri="{FF2B5EF4-FFF2-40B4-BE49-F238E27FC236}">
              <a16:creationId xmlns:a16="http://schemas.microsoft.com/office/drawing/2014/main" id="{E8B19CB3-1830-849D-7D20-15138E940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27792" name="Picture 43">
          <a:extLst>
            <a:ext uri="{FF2B5EF4-FFF2-40B4-BE49-F238E27FC236}">
              <a16:creationId xmlns:a16="http://schemas.microsoft.com/office/drawing/2014/main" id="{16338EEA-CED1-A906-86DA-EEA82836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11E1788-0C4E-B692-8E3B-F402A8F07D71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64028CA-92DE-23E8-F855-E3A2D66BC0AB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831880" name="Group 46">
          <a:extLst>
            <a:ext uri="{FF2B5EF4-FFF2-40B4-BE49-F238E27FC236}">
              <a16:creationId xmlns:a16="http://schemas.microsoft.com/office/drawing/2014/main" id="{DEB2A2AC-F4DA-060C-C4D9-D0E600CB1051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831891" name="Group 29">
            <a:extLst>
              <a:ext uri="{FF2B5EF4-FFF2-40B4-BE49-F238E27FC236}">
                <a16:creationId xmlns:a16="http://schemas.microsoft.com/office/drawing/2014/main" id="{B7E2E600-D78F-BEDC-5A00-EA384160E51A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266E7860-EAD8-CD47-B6E4-A2025CE72365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31894" name="Chart 2">
              <a:extLst>
                <a:ext uri="{FF2B5EF4-FFF2-40B4-BE49-F238E27FC236}">
                  <a16:creationId xmlns:a16="http://schemas.microsoft.com/office/drawing/2014/main" id="{1A7DFD55-3D0D-7ED2-CBFD-1FE80441EF5C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E75E757-FB04-F2EA-0FF8-0D2C5A08FF68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31896" name="Chart 4">
              <a:extLst>
                <a:ext uri="{FF2B5EF4-FFF2-40B4-BE49-F238E27FC236}">
                  <a16:creationId xmlns:a16="http://schemas.microsoft.com/office/drawing/2014/main" id="{0785D685-2328-5EE6-A51C-5CE4A27C4947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831897" name="Chart 5">
              <a:extLst>
                <a:ext uri="{FF2B5EF4-FFF2-40B4-BE49-F238E27FC236}">
                  <a16:creationId xmlns:a16="http://schemas.microsoft.com/office/drawing/2014/main" id="{39A14529-CC64-913B-CCBF-1C6CFD7BF582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81E90A39-B4D4-1D8A-6EE2-913B70E196F6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4955BED3-B1E0-7ABD-3E24-04794A44B871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831892" name="Picture 35">
            <a:extLst>
              <a:ext uri="{FF2B5EF4-FFF2-40B4-BE49-F238E27FC236}">
                <a16:creationId xmlns:a16="http://schemas.microsoft.com/office/drawing/2014/main" id="{23B1395D-A2B2-0C63-711B-19F8039ED9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5D54629C-9594-409F-E340-31CBE1391056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819AAB9-6A2D-3FF9-02DD-17D12D0A2DE8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F8BF601-5862-8E3B-589B-BD38C1D004FB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602C62A8-C697-BAD5-011D-54601150622F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B834E0E-0F38-BB1B-5A96-9DCF7EB09D27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EA24700-5912-EB9E-4CE2-141BD9700950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31887" name="Picture 42">
          <a:extLst>
            <a:ext uri="{FF2B5EF4-FFF2-40B4-BE49-F238E27FC236}">
              <a16:creationId xmlns:a16="http://schemas.microsoft.com/office/drawing/2014/main" id="{5973FC10-E76F-B076-C4E0-27725E3C3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31888" name="Picture 43">
          <a:extLst>
            <a:ext uri="{FF2B5EF4-FFF2-40B4-BE49-F238E27FC236}">
              <a16:creationId xmlns:a16="http://schemas.microsoft.com/office/drawing/2014/main" id="{74B1119C-DCF3-8FC2-A4A8-DFED43C0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0C2EF64-90AE-9489-17A7-A370733BFD5E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64336DA-202F-B395-195F-B5E8BD61D021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835976" name="Group 46">
          <a:extLst>
            <a:ext uri="{FF2B5EF4-FFF2-40B4-BE49-F238E27FC236}">
              <a16:creationId xmlns:a16="http://schemas.microsoft.com/office/drawing/2014/main" id="{FF50242D-F454-2BBC-FED8-A09B25840E2D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835987" name="Group 29">
            <a:extLst>
              <a:ext uri="{FF2B5EF4-FFF2-40B4-BE49-F238E27FC236}">
                <a16:creationId xmlns:a16="http://schemas.microsoft.com/office/drawing/2014/main" id="{286C0C9E-5A08-7A10-EC0E-F72EA6A0DD4C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CFA1D6FF-210E-C479-EB67-DCD253CB2005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35990" name="Chart 2">
              <a:extLst>
                <a:ext uri="{FF2B5EF4-FFF2-40B4-BE49-F238E27FC236}">
                  <a16:creationId xmlns:a16="http://schemas.microsoft.com/office/drawing/2014/main" id="{B85B3F8D-9076-40E8-8058-481F18D91A07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594CE961-9877-0F65-3340-BF3CF5F9B3F8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35992" name="Chart 4">
              <a:extLst>
                <a:ext uri="{FF2B5EF4-FFF2-40B4-BE49-F238E27FC236}">
                  <a16:creationId xmlns:a16="http://schemas.microsoft.com/office/drawing/2014/main" id="{288628F4-AA6A-DE73-F2C6-3AF60FD75196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835993" name="Chart 5">
              <a:extLst>
                <a:ext uri="{FF2B5EF4-FFF2-40B4-BE49-F238E27FC236}">
                  <a16:creationId xmlns:a16="http://schemas.microsoft.com/office/drawing/2014/main" id="{7994B046-4252-C19B-7F8B-480DF7DD98DD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96710035-98FC-A798-A832-FB2E349E8BFF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1E280051-E6A7-30D8-0F70-5CCDD618C2B4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835988" name="Picture 35">
            <a:extLst>
              <a:ext uri="{FF2B5EF4-FFF2-40B4-BE49-F238E27FC236}">
                <a16:creationId xmlns:a16="http://schemas.microsoft.com/office/drawing/2014/main" id="{92E0D797-7A2B-7C2F-219B-AA64E0AD8C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59FFF8BB-3E45-D034-C5C0-530BDA7D13D1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FD299EE-5D47-614C-589F-B77D6524BF5D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9E51495-C73F-C5FE-4879-B5DFE4574745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9283FC7-F3AB-E413-9F76-FC5FEC3FFD56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F068240-7799-1250-E314-7DF4400D67A5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06BA3AA-6285-2169-443A-15F43083FCBA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35983" name="Picture 42">
          <a:extLst>
            <a:ext uri="{FF2B5EF4-FFF2-40B4-BE49-F238E27FC236}">
              <a16:creationId xmlns:a16="http://schemas.microsoft.com/office/drawing/2014/main" id="{79B5EE5B-5846-085F-E5B0-70250BD51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35984" name="Picture 43">
          <a:extLst>
            <a:ext uri="{FF2B5EF4-FFF2-40B4-BE49-F238E27FC236}">
              <a16:creationId xmlns:a16="http://schemas.microsoft.com/office/drawing/2014/main" id="{C1580F5A-DCAE-EFB2-2242-BE6C439FD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B3ED2DE-89F7-3446-6143-7EB0E5537310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42B33842-9B86-A700-C81C-7D26FA5E496F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840072" name="Group 46">
          <a:extLst>
            <a:ext uri="{FF2B5EF4-FFF2-40B4-BE49-F238E27FC236}">
              <a16:creationId xmlns:a16="http://schemas.microsoft.com/office/drawing/2014/main" id="{5CB4A637-75C6-8016-B258-4A602F6851F4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840083" name="Group 29">
            <a:extLst>
              <a:ext uri="{FF2B5EF4-FFF2-40B4-BE49-F238E27FC236}">
                <a16:creationId xmlns:a16="http://schemas.microsoft.com/office/drawing/2014/main" id="{E4EF5700-17D6-0DE0-5C15-7B42D4C2EA35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3DF202AB-5387-B2CE-A0AD-174E8645F76C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40086" name="Chart 2">
              <a:extLst>
                <a:ext uri="{FF2B5EF4-FFF2-40B4-BE49-F238E27FC236}">
                  <a16:creationId xmlns:a16="http://schemas.microsoft.com/office/drawing/2014/main" id="{7DE742C1-7C1B-DBBE-5CAA-6EE5B92C407C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7FB5BF5-985B-9FA9-A406-74240C83BF0C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40088" name="Chart 4">
              <a:extLst>
                <a:ext uri="{FF2B5EF4-FFF2-40B4-BE49-F238E27FC236}">
                  <a16:creationId xmlns:a16="http://schemas.microsoft.com/office/drawing/2014/main" id="{8BEFC1F2-623D-EA1B-0DD9-435D284B086D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840089" name="Chart 5">
              <a:extLst>
                <a:ext uri="{FF2B5EF4-FFF2-40B4-BE49-F238E27FC236}">
                  <a16:creationId xmlns:a16="http://schemas.microsoft.com/office/drawing/2014/main" id="{3356FF7E-D6C6-BE28-604B-2B74A23D2B60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F56790D4-1D7A-C6E5-8B66-D29F1ED8E096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596127E7-2036-BEF7-ADC9-D7731C63EBC8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840084" name="Picture 35">
            <a:extLst>
              <a:ext uri="{FF2B5EF4-FFF2-40B4-BE49-F238E27FC236}">
                <a16:creationId xmlns:a16="http://schemas.microsoft.com/office/drawing/2014/main" id="{FF8A8645-C141-FB4E-C9A6-7FF71BB50E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1A12DEE0-57AC-0284-D64B-2E91A01684DA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38BF0D0-86AE-585E-41BC-A88AC01585BB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FE41679-C57C-84CC-D5EC-A2E943B74FB1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38629B5-201C-CDC7-20B0-943A8B24236F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D6BFDA0-B7EB-3FE3-EE8F-E4A31166185C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BF5AF7F-CD5D-CC12-C554-DBD8679F3B57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40079" name="Picture 42">
          <a:extLst>
            <a:ext uri="{FF2B5EF4-FFF2-40B4-BE49-F238E27FC236}">
              <a16:creationId xmlns:a16="http://schemas.microsoft.com/office/drawing/2014/main" id="{E011DFA4-74EA-DF56-7E2A-D67480DE4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40080" name="Picture 43">
          <a:extLst>
            <a:ext uri="{FF2B5EF4-FFF2-40B4-BE49-F238E27FC236}">
              <a16:creationId xmlns:a16="http://schemas.microsoft.com/office/drawing/2014/main" id="{32B3DA2B-C7EC-D958-A2FE-D7970987D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8817F1E-4646-BD9D-5DB3-370032D7A671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25F89DCF-8C07-7EC8-9D15-75DF5FB610F2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844168" name="Group 46">
          <a:extLst>
            <a:ext uri="{FF2B5EF4-FFF2-40B4-BE49-F238E27FC236}">
              <a16:creationId xmlns:a16="http://schemas.microsoft.com/office/drawing/2014/main" id="{C0AC28CC-6123-8CF7-264B-09837400AF6D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844179" name="Group 29">
            <a:extLst>
              <a:ext uri="{FF2B5EF4-FFF2-40B4-BE49-F238E27FC236}">
                <a16:creationId xmlns:a16="http://schemas.microsoft.com/office/drawing/2014/main" id="{F1ABE023-8946-2C65-8471-7642FE55DF95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6B88FFB1-812C-CF7E-2C84-2900FCFBEA92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44182" name="Chart 2">
              <a:extLst>
                <a:ext uri="{FF2B5EF4-FFF2-40B4-BE49-F238E27FC236}">
                  <a16:creationId xmlns:a16="http://schemas.microsoft.com/office/drawing/2014/main" id="{260A95FC-AD6D-83EA-824A-63D7F6B0E213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8B9AF-0469-6695-8193-5FB44056BE7E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44184" name="Chart 4">
              <a:extLst>
                <a:ext uri="{FF2B5EF4-FFF2-40B4-BE49-F238E27FC236}">
                  <a16:creationId xmlns:a16="http://schemas.microsoft.com/office/drawing/2014/main" id="{CDE084A9-9BE6-C44F-B7CB-F4B9B99771BF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844185" name="Chart 5">
              <a:extLst>
                <a:ext uri="{FF2B5EF4-FFF2-40B4-BE49-F238E27FC236}">
                  <a16:creationId xmlns:a16="http://schemas.microsoft.com/office/drawing/2014/main" id="{27E14CA9-E8F1-E28D-D197-8B014398DDC8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1BCB6A9A-29D5-55CA-CBEE-F723DD86C0EE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0C31C23-E362-0033-32F7-83C0F8F53010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844180" name="Picture 35">
            <a:extLst>
              <a:ext uri="{FF2B5EF4-FFF2-40B4-BE49-F238E27FC236}">
                <a16:creationId xmlns:a16="http://schemas.microsoft.com/office/drawing/2014/main" id="{302D8875-2AA4-D8BD-CAC1-3B3A2008CC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135F6116-1BAC-7656-2527-A5A9A37CD8D7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AB73DE4-9BF9-995E-5FC1-2A34D1DC260D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9CBD17E-157E-08F8-1EA7-09C3258BD873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89F6FAF3-ED6F-B66A-A613-9AF92F0358E6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23A0C27-A93B-CB8B-6E81-04A548F1E53B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6DC9DAC-B64D-3BE0-71F4-8E92E9E8528B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44175" name="Picture 42">
          <a:extLst>
            <a:ext uri="{FF2B5EF4-FFF2-40B4-BE49-F238E27FC236}">
              <a16:creationId xmlns:a16="http://schemas.microsoft.com/office/drawing/2014/main" id="{4B60784D-B442-DFA8-CA8A-0E1FE1DC3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44176" name="Picture 43">
          <a:extLst>
            <a:ext uri="{FF2B5EF4-FFF2-40B4-BE49-F238E27FC236}">
              <a16:creationId xmlns:a16="http://schemas.microsoft.com/office/drawing/2014/main" id="{B278450F-4722-A001-8B6A-E247833AC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FEC6EC3-EC7F-8A76-ECDC-F2B2AD644DB7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9F12FF1B-7918-C7D1-1605-86B598CE90CB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848264" name="Group 46">
          <a:extLst>
            <a:ext uri="{FF2B5EF4-FFF2-40B4-BE49-F238E27FC236}">
              <a16:creationId xmlns:a16="http://schemas.microsoft.com/office/drawing/2014/main" id="{93B15431-DB3E-8FF1-658B-CB564EEFBCD7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848275" name="Group 29">
            <a:extLst>
              <a:ext uri="{FF2B5EF4-FFF2-40B4-BE49-F238E27FC236}">
                <a16:creationId xmlns:a16="http://schemas.microsoft.com/office/drawing/2014/main" id="{0B611E72-7EE3-E39E-7CB7-CEF860CB934E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A2B78666-0E57-DFD8-FE88-E9FE07F4361B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48278" name="Chart 2">
              <a:extLst>
                <a:ext uri="{FF2B5EF4-FFF2-40B4-BE49-F238E27FC236}">
                  <a16:creationId xmlns:a16="http://schemas.microsoft.com/office/drawing/2014/main" id="{C9692CE6-6593-330D-C41B-A4348ADBF855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80740566-16F9-804B-A5B1-0BCBB4F6C92C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48280" name="Chart 4">
              <a:extLst>
                <a:ext uri="{FF2B5EF4-FFF2-40B4-BE49-F238E27FC236}">
                  <a16:creationId xmlns:a16="http://schemas.microsoft.com/office/drawing/2014/main" id="{C5232F15-C2AB-B349-37E5-9F269BBD6FD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848281" name="Chart 5">
              <a:extLst>
                <a:ext uri="{FF2B5EF4-FFF2-40B4-BE49-F238E27FC236}">
                  <a16:creationId xmlns:a16="http://schemas.microsoft.com/office/drawing/2014/main" id="{A394C596-B128-97C3-8F4F-1C4551CC129C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BF15F3E4-7736-0E89-5764-049B78E9B7C6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1A556684-3D70-D457-A67F-CA5C880CDDEC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848276" name="Picture 35">
            <a:extLst>
              <a:ext uri="{FF2B5EF4-FFF2-40B4-BE49-F238E27FC236}">
                <a16:creationId xmlns:a16="http://schemas.microsoft.com/office/drawing/2014/main" id="{8079F7F1-15CF-4DD1-6C49-1A0BC28E5D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1A44D52B-B2DA-A2AF-425D-94AFBE304E9C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1A73BE7-2893-E1B0-A155-1641975349EB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821EDB8-9D92-551A-C485-7D37C14A43EE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1466682-A361-481B-47E3-DDCA061FCECB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BB115E0-B64D-0021-7AD4-42B08C6B8075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2D298EE-5A69-004F-FE77-39869E2385F5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48271" name="Picture 42">
          <a:extLst>
            <a:ext uri="{FF2B5EF4-FFF2-40B4-BE49-F238E27FC236}">
              <a16:creationId xmlns:a16="http://schemas.microsoft.com/office/drawing/2014/main" id="{E5FFBD1B-5EFE-D384-1079-D6E6D00AF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48272" name="Picture 43">
          <a:extLst>
            <a:ext uri="{FF2B5EF4-FFF2-40B4-BE49-F238E27FC236}">
              <a16:creationId xmlns:a16="http://schemas.microsoft.com/office/drawing/2014/main" id="{1F6858DC-13F7-44BC-9C32-BAE98360A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A97A345B-30D5-6AC9-C365-0DE765A36755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E528456-8570-083C-5D8C-671F21F615AC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114300</xdr:colOff>
      <xdr:row>54</xdr:row>
      <xdr:rowOff>57150</xdr:rowOff>
    </xdr:to>
    <xdr:grpSp>
      <xdr:nvGrpSpPr>
        <xdr:cNvPr id="35480995" name="Group 46">
          <a:extLst>
            <a:ext uri="{FF2B5EF4-FFF2-40B4-BE49-F238E27FC236}">
              <a16:creationId xmlns:a16="http://schemas.microsoft.com/office/drawing/2014/main" id="{C61A9294-637E-217C-4977-0FCBBFAB3F95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84356" cy="3705225"/>
          <a:chOff x="161923" y="5325934"/>
          <a:chExt cx="8181879" cy="3851937"/>
        </a:xfrm>
      </xdr:grpSpPr>
      <xdr:grpSp>
        <xdr:nvGrpSpPr>
          <xdr:cNvPr id="35481006" name="Group 29">
            <a:extLst>
              <a:ext uri="{FF2B5EF4-FFF2-40B4-BE49-F238E27FC236}">
                <a16:creationId xmlns:a16="http://schemas.microsoft.com/office/drawing/2014/main" id="{5820AB77-6B4F-2EBE-78F9-1AD608DF5264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1879" cy="3851937"/>
            <a:chOff x="726279" y="5533760"/>
            <a:chExt cx="8306641" cy="3918110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6E6EA3F-3138-49F8-4E0B-2B30EDFFC552}"/>
                </a:ext>
              </a:extLst>
            </xdr:cNvPr>
            <xdr:cNvSpPr/>
          </xdr:nvSpPr>
          <xdr:spPr bwMode="auto">
            <a:xfrm>
              <a:off x="726279" y="5533760"/>
              <a:ext cx="8306641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5481009" name="Chart 2">
              <a:extLst>
                <a:ext uri="{FF2B5EF4-FFF2-40B4-BE49-F238E27FC236}">
                  <a16:creationId xmlns:a16="http://schemas.microsoft.com/office/drawing/2014/main" id="{D21894A1-07F1-937C-49A3-4428339D36EF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F7674F58-8E72-CA36-AEB2-7F387DF7DF53}"/>
                </a:ext>
              </a:extLst>
            </xdr:cNvPr>
            <xdr:cNvSpPr/>
          </xdr:nvSpPr>
          <xdr:spPr>
            <a:xfrm>
              <a:off x="726279" y="5983882"/>
              <a:ext cx="368753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5481011" name="Chart 4">
              <a:extLst>
                <a:ext uri="{FF2B5EF4-FFF2-40B4-BE49-F238E27FC236}">
                  <a16:creationId xmlns:a16="http://schemas.microsoft.com/office/drawing/2014/main" id="{2EB43F2A-1577-7531-C661-21638F1385E1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7DA9CFD9-C8DF-671F-B210-12B06FF8BF1E}"/>
                </a:ext>
              </a:extLst>
            </xdr:cNvPr>
            <xdr:cNvSpPr/>
          </xdr:nvSpPr>
          <xdr:spPr>
            <a:xfrm>
              <a:off x="726279" y="7712761"/>
              <a:ext cx="368753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</xdr:grpSp>
      <xdr:pic>
        <xdr:nvPicPr>
          <xdr:cNvPr id="35481007" name="Picture 35">
            <a:extLst>
              <a:ext uri="{FF2B5EF4-FFF2-40B4-BE49-F238E27FC236}">
                <a16:creationId xmlns:a16="http://schemas.microsoft.com/office/drawing/2014/main" id="{F67538EA-0115-F9D6-706F-AEDCF69DC1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257403</xdr:colOff>
      <xdr:row>1</xdr:row>
      <xdr:rowOff>117839</xdr:rowOff>
    </xdr:from>
    <xdr:to>
      <xdr:col>31</xdr:col>
      <xdr:colOff>102363</xdr:colOff>
      <xdr:row>1</xdr:row>
      <xdr:rowOff>117839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E07A0C47-3539-A846-33C1-0DEAE737A2C8}"/>
            </a:ext>
          </a:extLst>
        </xdr:cNvPr>
        <xdr:cNvCxnSpPr/>
      </xdr:nvCxnSpPr>
      <xdr:spPr bwMode="auto">
        <a:xfrm flipV="1">
          <a:off x="18250128" y="413114"/>
          <a:ext cx="454560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148188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4FF7E1B-236A-684A-443B-0FC2A60E9F8C}"/>
            </a:ext>
          </a:extLst>
        </xdr:cNvPr>
        <xdr:cNvSpPr txBox="1"/>
      </xdr:nvSpPr>
      <xdr:spPr bwMode="auto">
        <a:xfrm>
          <a:off x="18658405" y="247803"/>
          <a:ext cx="701708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441355</xdr:colOff>
      <xdr:row>0</xdr:row>
      <xdr:rowOff>238125</xdr:rowOff>
    </xdr:from>
    <xdr:to>
      <xdr:col>33</xdr:col>
      <xdr:colOff>508366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FA8BB59-D906-F70E-B18A-CFF58DF41981}"/>
            </a:ext>
          </a:extLst>
        </xdr:cNvPr>
        <xdr:cNvSpPr txBox="1"/>
      </xdr:nvSpPr>
      <xdr:spPr bwMode="auto">
        <a:xfrm>
          <a:off x="1965328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442367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DED6B33-40D0-D753-4E9D-647175E49999}"/>
            </a:ext>
          </a:extLst>
        </xdr:cNvPr>
        <xdr:cNvCxnSpPr/>
      </xdr:nvCxnSpPr>
      <xdr:spPr bwMode="auto">
        <a:xfrm flipV="1">
          <a:off x="19218337" y="374694"/>
          <a:ext cx="435955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596035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E55AAD0-2C0D-8200-D0CE-E7B808D5F6FC}"/>
            </a:ext>
          </a:extLst>
        </xdr:cNvPr>
        <xdr:cNvSpPr txBox="1"/>
      </xdr:nvSpPr>
      <xdr:spPr bwMode="auto">
        <a:xfrm>
          <a:off x="16627331" y="248905"/>
          <a:ext cx="74222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261378</xdr:colOff>
      <xdr:row>0</xdr:row>
      <xdr:rowOff>258741</xdr:rowOff>
    </xdr:from>
    <xdr:to>
      <xdr:col>30</xdr:col>
      <xdr:colOff>367158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62BCEA0-FA8A-7C80-D492-AC358CB682B5}"/>
            </a:ext>
          </a:extLst>
        </xdr:cNvPr>
        <xdr:cNvSpPr txBox="1"/>
      </xdr:nvSpPr>
      <xdr:spPr bwMode="auto">
        <a:xfrm>
          <a:off x="17644503" y="258741"/>
          <a:ext cx="715380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5481002" name="Picture 42">
          <a:extLst>
            <a:ext uri="{FF2B5EF4-FFF2-40B4-BE49-F238E27FC236}">
              <a16:creationId xmlns:a16="http://schemas.microsoft.com/office/drawing/2014/main" id="{7B56375E-10F2-6C7E-7C56-4D83BC77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5481003" name="Picture 43">
          <a:extLst>
            <a:ext uri="{FF2B5EF4-FFF2-40B4-BE49-F238E27FC236}">
              <a16:creationId xmlns:a16="http://schemas.microsoft.com/office/drawing/2014/main" id="{8371DAF9-CC68-8FD3-7A1E-94F2A63EF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256708</xdr:colOff>
      <xdr:row>0</xdr:row>
      <xdr:rowOff>248905</xdr:rowOff>
    </xdr:from>
    <xdr:to>
      <xdr:col>35</xdr:col>
      <xdr:colOff>356787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3AFCE1E-1853-C6B9-5429-FF4FF2389DA4}"/>
            </a:ext>
          </a:extLst>
        </xdr:cNvPr>
        <xdr:cNvSpPr txBox="1"/>
      </xdr:nvSpPr>
      <xdr:spPr bwMode="auto">
        <a:xfrm>
          <a:off x="20687833" y="248905"/>
          <a:ext cx="709679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432100</xdr:colOff>
      <xdr:row>1</xdr:row>
      <xdr:rowOff>79687</xdr:rowOff>
    </xdr:from>
    <xdr:to>
      <xdr:col>34</xdr:col>
      <xdr:colOff>291968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4FC6A5C-C791-1D80-B3BA-DA51FC44ECC3}"/>
            </a:ext>
          </a:extLst>
        </xdr:cNvPr>
        <xdr:cNvCxnSpPr/>
      </xdr:nvCxnSpPr>
      <xdr:spPr bwMode="auto">
        <a:xfrm flipV="1">
          <a:off x="20253625" y="374962"/>
          <a:ext cx="46946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114300</xdr:colOff>
      <xdr:row>54</xdr:row>
      <xdr:rowOff>57150</xdr:rowOff>
    </xdr:to>
    <xdr:grpSp>
      <xdr:nvGrpSpPr>
        <xdr:cNvPr id="35482019" name="Group 46">
          <a:extLst>
            <a:ext uri="{FF2B5EF4-FFF2-40B4-BE49-F238E27FC236}">
              <a16:creationId xmlns:a16="http://schemas.microsoft.com/office/drawing/2014/main" id="{6E7A4D9B-C9C7-4ECF-613B-768A53E8BB1A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84356" cy="3705225"/>
          <a:chOff x="161923" y="5325934"/>
          <a:chExt cx="8181879" cy="3851937"/>
        </a:xfrm>
      </xdr:grpSpPr>
      <xdr:grpSp>
        <xdr:nvGrpSpPr>
          <xdr:cNvPr id="35482030" name="Group 29">
            <a:extLst>
              <a:ext uri="{FF2B5EF4-FFF2-40B4-BE49-F238E27FC236}">
                <a16:creationId xmlns:a16="http://schemas.microsoft.com/office/drawing/2014/main" id="{2F5657F3-22B4-6977-5CF5-C5474746B277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1879" cy="3851937"/>
            <a:chOff x="726279" y="5533760"/>
            <a:chExt cx="8306641" cy="3918110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A337791C-0287-9D24-EE11-A25022091786}"/>
                </a:ext>
              </a:extLst>
            </xdr:cNvPr>
            <xdr:cNvSpPr/>
          </xdr:nvSpPr>
          <xdr:spPr bwMode="auto">
            <a:xfrm>
              <a:off x="726279" y="5533760"/>
              <a:ext cx="8306641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5482033" name="Chart 2">
              <a:extLst>
                <a:ext uri="{FF2B5EF4-FFF2-40B4-BE49-F238E27FC236}">
                  <a16:creationId xmlns:a16="http://schemas.microsoft.com/office/drawing/2014/main" id="{502CA9CC-FD73-DA3B-B95C-47CDFDA151A0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D1224476-A6C0-A344-E314-F0E7500AF3B7}"/>
                </a:ext>
              </a:extLst>
            </xdr:cNvPr>
            <xdr:cNvSpPr/>
          </xdr:nvSpPr>
          <xdr:spPr>
            <a:xfrm>
              <a:off x="726279" y="5983882"/>
              <a:ext cx="368753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5482035" name="Chart 4">
              <a:extLst>
                <a:ext uri="{FF2B5EF4-FFF2-40B4-BE49-F238E27FC236}">
                  <a16:creationId xmlns:a16="http://schemas.microsoft.com/office/drawing/2014/main" id="{31BCF30E-4E4C-AE6A-AB72-CB0E723F3C71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DC18088D-E49F-9484-BBA5-C3F8F63A9935}"/>
                </a:ext>
              </a:extLst>
            </xdr:cNvPr>
            <xdr:cNvSpPr/>
          </xdr:nvSpPr>
          <xdr:spPr>
            <a:xfrm>
              <a:off x="726279" y="7712761"/>
              <a:ext cx="368753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</xdr:grpSp>
      <xdr:pic>
        <xdr:nvPicPr>
          <xdr:cNvPr id="35482031" name="Picture 35">
            <a:extLst>
              <a:ext uri="{FF2B5EF4-FFF2-40B4-BE49-F238E27FC236}">
                <a16:creationId xmlns:a16="http://schemas.microsoft.com/office/drawing/2014/main" id="{9AA64A53-C2F1-9BC0-3C97-61821703E1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257403</xdr:colOff>
      <xdr:row>1</xdr:row>
      <xdr:rowOff>117839</xdr:rowOff>
    </xdr:from>
    <xdr:to>
      <xdr:col>31</xdr:col>
      <xdr:colOff>102363</xdr:colOff>
      <xdr:row>1</xdr:row>
      <xdr:rowOff>117839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7D0F7D1E-2998-0BDF-68AC-0129A8F75B22}"/>
            </a:ext>
          </a:extLst>
        </xdr:cNvPr>
        <xdr:cNvCxnSpPr/>
      </xdr:nvCxnSpPr>
      <xdr:spPr bwMode="auto">
        <a:xfrm flipV="1">
          <a:off x="18250128" y="413114"/>
          <a:ext cx="454560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148188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38948C9-BFF6-458D-12A4-D971E1F5770F}"/>
            </a:ext>
          </a:extLst>
        </xdr:cNvPr>
        <xdr:cNvSpPr txBox="1"/>
      </xdr:nvSpPr>
      <xdr:spPr bwMode="auto">
        <a:xfrm>
          <a:off x="18658405" y="247803"/>
          <a:ext cx="701708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441355</xdr:colOff>
      <xdr:row>0</xdr:row>
      <xdr:rowOff>238125</xdr:rowOff>
    </xdr:from>
    <xdr:to>
      <xdr:col>33</xdr:col>
      <xdr:colOff>508366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73728C5-98BB-EEEC-A1CC-963E483E50E2}"/>
            </a:ext>
          </a:extLst>
        </xdr:cNvPr>
        <xdr:cNvSpPr txBox="1"/>
      </xdr:nvSpPr>
      <xdr:spPr bwMode="auto">
        <a:xfrm>
          <a:off x="1965328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442367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645CE891-9E2C-A409-A873-EB100BADE8EA}"/>
            </a:ext>
          </a:extLst>
        </xdr:cNvPr>
        <xdr:cNvCxnSpPr/>
      </xdr:nvCxnSpPr>
      <xdr:spPr bwMode="auto">
        <a:xfrm flipV="1">
          <a:off x="19218337" y="374694"/>
          <a:ext cx="435955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596035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5F63108-D541-31E0-39FE-97130EE6D72E}"/>
            </a:ext>
          </a:extLst>
        </xdr:cNvPr>
        <xdr:cNvSpPr txBox="1"/>
      </xdr:nvSpPr>
      <xdr:spPr bwMode="auto">
        <a:xfrm>
          <a:off x="16627331" y="248905"/>
          <a:ext cx="74222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261378</xdr:colOff>
      <xdr:row>0</xdr:row>
      <xdr:rowOff>258741</xdr:rowOff>
    </xdr:from>
    <xdr:to>
      <xdr:col>30</xdr:col>
      <xdr:colOff>367158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9718E2C-3375-742D-3B2B-FAB616FC8C0B}"/>
            </a:ext>
          </a:extLst>
        </xdr:cNvPr>
        <xdr:cNvSpPr txBox="1"/>
      </xdr:nvSpPr>
      <xdr:spPr bwMode="auto">
        <a:xfrm>
          <a:off x="17644503" y="258741"/>
          <a:ext cx="715380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5482026" name="Picture 42">
          <a:extLst>
            <a:ext uri="{FF2B5EF4-FFF2-40B4-BE49-F238E27FC236}">
              <a16:creationId xmlns:a16="http://schemas.microsoft.com/office/drawing/2014/main" id="{3FF4B4F2-E65D-88ED-ECC0-055E2F420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5482027" name="Picture 43">
          <a:extLst>
            <a:ext uri="{FF2B5EF4-FFF2-40B4-BE49-F238E27FC236}">
              <a16:creationId xmlns:a16="http://schemas.microsoft.com/office/drawing/2014/main" id="{C7F88CF7-30EF-0AFD-2349-B0213B246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256708</xdr:colOff>
      <xdr:row>0</xdr:row>
      <xdr:rowOff>248905</xdr:rowOff>
    </xdr:from>
    <xdr:to>
      <xdr:col>35</xdr:col>
      <xdr:colOff>356787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B75EBA4-0F80-67A6-9D75-3FEBCDD1C379}"/>
            </a:ext>
          </a:extLst>
        </xdr:cNvPr>
        <xdr:cNvSpPr txBox="1"/>
      </xdr:nvSpPr>
      <xdr:spPr bwMode="auto">
        <a:xfrm>
          <a:off x="20687833" y="248905"/>
          <a:ext cx="709679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432100</xdr:colOff>
      <xdr:row>1</xdr:row>
      <xdr:rowOff>79687</xdr:rowOff>
    </xdr:from>
    <xdr:to>
      <xdr:col>34</xdr:col>
      <xdr:colOff>291968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48580778-9179-EBBA-495B-DE3812BDEB99}"/>
            </a:ext>
          </a:extLst>
        </xdr:cNvPr>
        <xdr:cNvCxnSpPr/>
      </xdr:nvCxnSpPr>
      <xdr:spPr bwMode="auto">
        <a:xfrm flipV="1">
          <a:off x="20253625" y="374962"/>
          <a:ext cx="46946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114300</xdr:colOff>
      <xdr:row>54</xdr:row>
      <xdr:rowOff>57150</xdr:rowOff>
    </xdr:to>
    <xdr:grpSp>
      <xdr:nvGrpSpPr>
        <xdr:cNvPr id="35483043" name="Group 46">
          <a:extLst>
            <a:ext uri="{FF2B5EF4-FFF2-40B4-BE49-F238E27FC236}">
              <a16:creationId xmlns:a16="http://schemas.microsoft.com/office/drawing/2014/main" id="{BD58EFAE-B51C-68C3-3EC4-5106E1832711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84356" cy="3705225"/>
          <a:chOff x="161923" y="5325934"/>
          <a:chExt cx="8181879" cy="3851937"/>
        </a:xfrm>
      </xdr:grpSpPr>
      <xdr:grpSp>
        <xdr:nvGrpSpPr>
          <xdr:cNvPr id="35483054" name="Group 29">
            <a:extLst>
              <a:ext uri="{FF2B5EF4-FFF2-40B4-BE49-F238E27FC236}">
                <a16:creationId xmlns:a16="http://schemas.microsoft.com/office/drawing/2014/main" id="{28D35300-13B2-956A-F251-18AC64C36BF3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1879" cy="3851937"/>
            <a:chOff x="726279" y="5533760"/>
            <a:chExt cx="8306641" cy="3918110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A033230F-470A-BB38-DE22-D0BC2B2ADD47}"/>
                </a:ext>
              </a:extLst>
            </xdr:cNvPr>
            <xdr:cNvSpPr/>
          </xdr:nvSpPr>
          <xdr:spPr bwMode="auto">
            <a:xfrm>
              <a:off x="726279" y="5533760"/>
              <a:ext cx="8306641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5483057" name="Chart 2">
              <a:extLst>
                <a:ext uri="{FF2B5EF4-FFF2-40B4-BE49-F238E27FC236}">
                  <a16:creationId xmlns:a16="http://schemas.microsoft.com/office/drawing/2014/main" id="{4912038A-54D3-9BA2-8217-38C396F06590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495C4681-EF69-B557-59D9-C87F63D488E0}"/>
                </a:ext>
              </a:extLst>
            </xdr:cNvPr>
            <xdr:cNvSpPr/>
          </xdr:nvSpPr>
          <xdr:spPr>
            <a:xfrm>
              <a:off x="726279" y="5983882"/>
              <a:ext cx="368753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5483059" name="Chart 4">
              <a:extLst>
                <a:ext uri="{FF2B5EF4-FFF2-40B4-BE49-F238E27FC236}">
                  <a16:creationId xmlns:a16="http://schemas.microsoft.com/office/drawing/2014/main" id="{45C4A8DC-1726-166C-A5BE-7ADF3E5AD8B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6721EF55-3800-878D-56B2-ED716EFE0893}"/>
                </a:ext>
              </a:extLst>
            </xdr:cNvPr>
            <xdr:cNvSpPr/>
          </xdr:nvSpPr>
          <xdr:spPr>
            <a:xfrm>
              <a:off x="726279" y="7712761"/>
              <a:ext cx="368753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</xdr:grpSp>
      <xdr:pic>
        <xdr:nvPicPr>
          <xdr:cNvPr id="35483055" name="Picture 35">
            <a:extLst>
              <a:ext uri="{FF2B5EF4-FFF2-40B4-BE49-F238E27FC236}">
                <a16:creationId xmlns:a16="http://schemas.microsoft.com/office/drawing/2014/main" id="{0507C4A8-B814-2EA4-E8FD-366C23BE3F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257403</xdr:colOff>
      <xdr:row>1</xdr:row>
      <xdr:rowOff>117839</xdr:rowOff>
    </xdr:from>
    <xdr:to>
      <xdr:col>31</xdr:col>
      <xdr:colOff>102363</xdr:colOff>
      <xdr:row>1</xdr:row>
      <xdr:rowOff>117839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7E64DFC1-2D8D-49C9-9C9B-CC91B8E3B8C4}"/>
            </a:ext>
          </a:extLst>
        </xdr:cNvPr>
        <xdr:cNvCxnSpPr/>
      </xdr:nvCxnSpPr>
      <xdr:spPr bwMode="auto">
        <a:xfrm flipV="1">
          <a:off x="18250128" y="413114"/>
          <a:ext cx="454560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148188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C51E544-DE2C-BA31-1F69-0DD8EA974ED2}"/>
            </a:ext>
          </a:extLst>
        </xdr:cNvPr>
        <xdr:cNvSpPr txBox="1"/>
      </xdr:nvSpPr>
      <xdr:spPr bwMode="auto">
        <a:xfrm>
          <a:off x="18658405" y="247803"/>
          <a:ext cx="701708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441355</xdr:colOff>
      <xdr:row>0</xdr:row>
      <xdr:rowOff>238125</xdr:rowOff>
    </xdr:from>
    <xdr:to>
      <xdr:col>33</xdr:col>
      <xdr:colOff>508366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CD18F90-C3FF-B4CB-2C5B-6742BB0ACDA2}"/>
            </a:ext>
          </a:extLst>
        </xdr:cNvPr>
        <xdr:cNvSpPr txBox="1"/>
      </xdr:nvSpPr>
      <xdr:spPr bwMode="auto">
        <a:xfrm>
          <a:off x="1965328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442367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70BF9A9-9F2F-C756-6EAE-F556B346B2F1}"/>
            </a:ext>
          </a:extLst>
        </xdr:cNvPr>
        <xdr:cNvCxnSpPr/>
      </xdr:nvCxnSpPr>
      <xdr:spPr bwMode="auto">
        <a:xfrm flipV="1">
          <a:off x="19218337" y="374694"/>
          <a:ext cx="435955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596035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2073487-DC6E-C555-F09C-ABD17EF39CB6}"/>
            </a:ext>
          </a:extLst>
        </xdr:cNvPr>
        <xdr:cNvSpPr txBox="1"/>
      </xdr:nvSpPr>
      <xdr:spPr bwMode="auto">
        <a:xfrm>
          <a:off x="16627331" y="248905"/>
          <a:ext cx="74222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261378</xdr:colOff>
      <xdr:row>0</xdr:row>
      <xdr:rowOff>258741</xdr:rowOff>
    </xdr:from>
    <xdr:to>
      <xdr:col>30</xdr:col>
      <xdr:colOff>367158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504B03F-03FB-0034-1D9D-B30CED5B4E0E}"/>
            </a:ext>
          </a:extLst>
        </xdr:cNvPr>
        <xdr:cNvSpPr txBox="1"/>
      </xdr:nvSpPr>
      <xdr:spPr bwMode="auto">
        <a:xfrm>
          <a:off x="17644503" y="258741"/>
          <a:ext cx="715380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5483050" name="Picture 42">
          <a:extLst>
            <a:ext uri="{FF2B5EF4-FFF2-40B4-BE49-F238E27FC236}">
              <a16:creationId xmlns:a16="http://schemas.microsoft.com/office/drawing/2014/main" id="{7A28373A-08F3-0BD5-0229-87542B79E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5483051" name="Picture 43">
          <a:extLst>
            <a:ext uri="{FF2B5EF4-FFF2-40B4-BE49-F238E27FC236}">
              <a16:creationId xmlns:a16="http://schemas.microsoft.com/office/drawing/2014/main" id="{94615B45-F05E-612A-D818-1CF4DAF4D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256708</xdr:colOff>
      <xdr:row>0</xdr:row>
      <xdr:rowOff>248905</xdr:rowOff>
    </xdr:from>
    <xdr:to>
      <xdr:col>35</xdr:col>
      <xdr:colOff>356787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D2273EB-6C56-6779-1D60-AAF8C7BD5406}"/>
            </a:ext>
          </a:extLst>
        </xdr:cNvPr>
        <xdr:cNvSpPr txBox="1"/>
      </xdr:nvSpPr>
      <xdr:spPr bwMode="auto">
        <a:xfrm>
          <a:off x="20687833" y="248905"/>
          <a:ext cx="709679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432100</xdr:colOff>
      <xdr:row>1</xdr:row>
      <xdr:rowOff>79687</xdr:rowOff>
    </xdr:from>
    <xdr:to>
      <xdr:col>34</xdr:col>
      <xdr:colOff>291968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2CBFB81A-EF74-FA35-7A49-920954A72928}"/>
            </a:ext>
          </a:extLst>
        </xdr:cNvPr>
        <xdr:cNvCxnSpPr/>
      </xdr:nvCxnSpPr>
      <xdr:spPr bwMode="auto">
        <a:xfrm flipV="1">
          <a:off x="20253625" y="374962"/>
          <a:ext cx="46946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114300</xdr:colOff>
      <xdr:row>54</xdr:row>
      <xdr:rowOff>57150</xdr:rowOff>
    </xdr:to>
    <xdr:grpSp>
      <xdr:nvGrpSpPr>
        <xdr:cNvPr id="35484067" name="Group 46">
          <a:extLst>
            <a:ext uri="{FF2B5EF4-FFF2-40B4-BE49-F238E27FC236}">
              <a16:creationId xmlns:a16="http://schemas.microsoft.com/office/drawing/2014/main" id="{915F3894-195F-EA84-73C9-FDC723FBDFAC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84356" cy="3705225"/>
          <a:chOff x="161923" y="5325934"/>
          <a:chExt cx="8181879" cy="3851937"/>
        </a:xfrm>
      </xdr:grpSpPr>
      <xdr:grpSp>
        <xdr:nvGrpSpPr>
          <xdr:cNvPr id="35484078" name="Group 29">
            <a:extLst>
              <a:ext uri="{FF2B5EF4-FFF2-40B4-BE49-F238E27FC236}">
                <a16:creationId xmlns:a16="http://schemas.microsoft.com/office/drawing/2014/main" id="{4054DE5C-1642-27AC-E5B4-F8242DDCF72A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1879" cy="3851937"/>
            <a:chOff x="726279" y="5533760"/>
            <a:chExt cx="8306641" cy="3918110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7664830E-C896-B431-A8CF-F80935C25457}"/>
                </a:ext>
              </a:extLst>
            </xdr:cNvPr>
            <xdr:cNvSpPr/>
          </xdr:nvSpPr>
          <xdr:spPr bwMode="auto">
            <a:xfrm>
              <a:off x="726279" y="5533760"/>
              <a:ext cx="8306641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5484081" name="Chart 2">
              <a:extLst>
                <a:ext uri="{FF2B5EF4-FFF2-40B4-BE49-F238E27FC236}">
                  <a16:creationId xmlns:a16="http://schemas.microsoft.com/office/drawing/2014/main" id="{C9797602-AA90-5EB3-2F2D-249AE5E4F7EF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DF28CF1C-D040-2EE3-686B-0A9248E4621D}"/>
                </a:ext>
              </a:extLst>
            </xdr:cNvPr>
            <xdr:cNvSpPr/>
          </xdr:nvSpPr>
          <xdr:spPr>
            <a:xfrm>
              <a:off x="726279" y="5983882"/>
              <a:ext cx="368753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5484083" name="Chart 4">
              <a:extLst>
                <a:ext uri="{FF2B5EF4-FFF2-40B4-BE49-F238E27FC236}">
                  <a16:creationId xmlns:a16="http://schemas.microsoft.com/office/drawing/2014/main" id="{A0EBE65D-AC42-2D20-D212-372E67228C3C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0D7A0A32-DAAC-DD7B-C130-BBC95A53309F}"/>
                </a:ext>
              </a:extLst>
            </xdr:cNvPr>
            <xdr:cNvSpPr/>
          </xdr:nvSpPr>
          <xdr:spPr>
            <a:xfrm>
              <a:off x="726279" y="7712761"/>
              <a:ext cx="368753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</xdr:grpSp>
      <xdr:pic>
        <xdr:nvPicPr>
          <xdr:cNvPr id="35484079" name="Picture 35">
            <a:extLst>
              <a:ext uri="{FF2B5EF4-FFF2-40B4-BE49-F238E27FC236}">
                <a16:creationId xmlns:a16="http://schemas.microsoft.com/office/drawing/2014/main" id="{21DA3093-FB06-D46F-A8CF-BAA90F1824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257403</xdr:colOff>
      <xdr:row>1</xdr:row>
      <xdr:rowOff>117839</xdr:rowOff>
    </xdr:from>
    <xdr:to>
      <xdr:col>31</xdr:col>
      <xdr:colOff>102363</xdr:colOff>
      <xdr:row>1</xdr:row>
      <xdr:rowOff>117839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D11A7CF6-10B2-D701-BBCB-D7B92CCEF2D2}"/>
            </a:ext>
          </a:extLst>
        </xdr:cNvPr>
        <xdr:cNvCxnSpPr/>
      </xdr:nvCxnSpPr>
      <xdr:spPr bwMode="auto">
        <a:xfrm flipV="1">
          <a:off x="18250128" y="413114"/>
          <a:ext cx="454560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148188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21B40B1-9438-1A28-CEA5-CDA85300BD53}"/>
            </a:ext>
          </a:extLst>
        </xdr:cNvPr>
        <xdr:cNvSpPr txBox="1"/>
      </xdr:nvSpPr>
      <xdr:spPr bwMode="auto">
        <a:xfrm>
          <a:off x="18658405" y="247803"/>
          <a:ext cx="701708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441355</xdr:colOff>
      <xdr:row>0</xdr:row>
      <xdr:rowOff>238125</xdr:rowOff>
    </xdr:from>
    <xdr:to>
      <xdr:col>33</xdr:col>
      <xdr:colOff>508366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D03DF91-D691-2E49-AA98-848D41E4C638}"/>
            </a:ext>
          </a:extLst>
        </xdr:cNvPr>
        <xdr:cNvSpPr txBox="1"/>
      </xdr:nvSpPr>
      <xdr:spPr bwMode="auto">
        <a:xfrm>
          <a:off x="1965328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442367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0FAC6A0-33D2-1466-64DD-E2540C4FC9CF}"/>
            </a:ext>
          </a:extLst>
        </xdr:cNvPr>
        <xdr:cNvCxnSpPr/>
      </xdr:nvCxnSpPr>
      <xdr:spPr bwMode="auto">
        <a:xfrm flipV="1">
          <a:off x="19218337" y="374694"/>
          <a:ext cx="435955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596035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19660A6-FB64-5389-6B1C-19FC37616251}"/>
            </a:ext>
          </a:extLst>
        </xdr:cNvPr>
        <xdr:cNvSpPr txBox="1"/>
      </xdr:nvSpPr>
      <xdr:spPr bwMode="auto">
        <a:xfrm>
          <a:off x="16627331" y="248905"/>
          <a:ext cx="74222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261378</xdr:colOff>
      <xdr:row>0</xdr:row>
      <xdr:rowOff>258741</xdr:rowOff>
    </xdr:from>
    <xdr:to>
      <xdr:col>30</xdr:col>
      <xdr:colOff>367158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7A6064F-3A2A-F1C6-7D22-4F6E7107A0D9}"/>
            </a:ext>
          </a:extLst>
        </xdr:cNvPr>
        <xdr:cNvSpPr txBox="1"/>
      </xdr:nvSpPr>
      <xdr:spPr bwMode="auto">
        <a:xfrm>
          <a:off x="17644503" y="258741"/>
          <a:ext cx="715380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5484074" name="Picture 42">
          <a:extLst>
            <a:ext uri="{FF2B5EF4-FFF2-40B4-BE49-F238E27FC236}">
              <a16:creationId xmlns:a16="http://schemas.microsoft.com/office/drawing/2014/main" id="{CAE2BBC6-2DA6-A27C-E047-C7B29B81B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5484075" name="Picture 43">
          <a:extLst>
            <a:ext uri="{FF2B5EF4-FFF2-40B4-BE49-F238E27FC236}">
              <a16:creationId xmlns:a16="http://schemas.microsoft.com/office/drawing/2014/main" id="{DDE61982-CEFA-8B09-E190-D34B7AFD7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256708</xdr:colOff>
      <xdr:row>0</xdr:row>
      <xdr:rowOff>248905</xdr:rowOff>
    </xdr:from>
    <xdr:to>
      <xdr:col>35</xdr:col>
      <xdr:colOff>356787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E32A141-4D55-868E-BB78-DDD5FF20C9EE}"/>
            </a:ext>
          </a:extLst>
        </xdr:cNvPr>
        <xdr:cNvSpPr txBox="1"/>
      </xdr:nvSpPr>
      <xdr:spPr bwMode="auto">
        <a:xfrm>
          <a:off x="20687833" y="248905"/>
          <a:ext cx="709679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432100</xdr:colOff>
      <xdr:row>1</xdr:row>
      <xdr:rowOff>79687</xdr:rowOff>
    </xdr:from>
    <xdr:to>
      <xdr:col>34</xdr:col>
      <xdr:colOff>291968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3700563-E529-92FE-A171-80136B7F917A}"/>
            </a:ext>
          </a:extLst>
        </xdr:cNvPr>
        <xdr:cNvCxnSpPr/>
      </xdr:nvCxnSpPr>
      <xdr:spPr bwMode="auto">
        <a:xfrm flipV="1">
          <a:off x="20253625" y="374962"/>
          <a:ext cx="46946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114300</xdr:colOff>
      <xdr:row>54</xdr:row>
      <xdr:rowOff>57150</xdr:rowOff>
    </xdr:to>
    <xdr:grpSp>
      <xdr:nvGrpSpPr>
        <xdr:cNvPr id="35485091" name="Group 46">
          <a:extLst>
            <a:ext uri="{FF2B5EF4-FFF2-40B4-BE49-F238E27FC236}">
              <a16:creationId xmlns:a16="http://schemas.microsoft.com/office/drawing/2014/main" id="{DE6A2D8C-5092-7EF9-D22E-932FED3E2F37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84356" cy="3705225"/>
          <a:chOff x="161923" y="5325934"/>
          <a:chExt cx="8181879" cy="3851937"/>
        </a:xfrm>
      </xdr:grpSpPr>
      <xdr:grpSp>
        <xdr:nvGrpSpPr>
          <xdr:cNvPr id="35485102" name="Group 29">
            <a:extLst>
              <a:ext uri="{FF2B5EF4-FFF2-40B4-BE49-F238E27FC236}">
                <a16:creationId xmlns:a16="http://schemas.microsoft.com/office/drawing/2014/main" id="{AB1B68A9-6C91-48F3-5D85-8CE481154416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1879" cy="3851937"/>
            <a:chOff x="726279" y="5533760"/>
            <a:chExt cx="8306641" cy="3918110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4B186EDA-56D4-6C56-2193-38E313BF5D2C}"/>
                </a:ext>
              </a:extLst>
            </xdr:cNvPr>
            <xdr:cNvSpPr/>
          </xdr:nvSpPr>
          <xdr:spPr bwMode="auto">
            <a:xfrm>
              <a:off x="726279" y="5533760"/>
              <a:ext cx="8306641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5485105" name="Chart 2">
              <a:extLst>
                <a:ext uri="{FF2B5EF4-FFF2-40B4-BE49-F238E27FC236}">
                  <a16:creationId xmlns:a16="http://schemas.microsoft.com/office/drawing/2014/main" id="{B5CDE595-88F2-5C0D-71B8-E568B4D5B2E9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10E4D3FB-52AE-3F71-1C00-C917199E4F9D}"/>
                </a:ext>
              </a:extLst>
            </xdr:cNvPr>
            <xdr:cNvSpPr/>
          </xdr:nvSpPr>
          <xdr:spPr>
            <a:xfrm>
              <a:off x="726279" y="5983882"/>
              <a:ext cx="368753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5485107" name="Chart 4">
              <a:extLst>
                <a:ext uri="{FF2B5EF4-FFF2-40B4-BE49-F238E27FC236}">
                  <a16:creationId xmlns:a16="http://schemas.microsoft.com/office/drawing/2014/main" id="{323513C5-D25C-D7D2-A1F8-680817DE8067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31064B2E-5693-CDFB-6E52-32C0B641E83A}"/>
                </a:ext>
              </a:extLst>
            </xdr:cNvPr>
            <xdr:cNvSpPr/>
          </xdr:nvSpPr>
          <xdr:spPr>
            <a:xfrm>
              <a:off x="726279" y="7712761"/>
              <a:ext cx="368753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</xdr:grpSp>
      <xdr:pic>
        <xdr:nvPicPr>
          <xdr:cNvPr id="35485103" name="Picture 35">
            <a:extLst>
              <a:ext uri="{FF2B5EF4-FFF2-40B4-BE49-F238E27FC236}">
                <a16:creationId xmlns:a16="http://schemas.microsoft.com/office/drawing/2014/main" id="{1D6F8D64-9BC4-2F04-7070-FB4D6CD07B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257403</xdr:colOff>
      <xdr:row>1</xdr:row>
      <xdr:rowOff>117839</xdr:rowOff>
    </xdr:from>
    <xdr:to>
      <xdr:col>31</xdr:col>
      <xdr:colOff>102363</xdr:colOff>
      <xdr:row>1</xdr:row>
      <xdr:rowOff>117839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CA463C10-1020-F34C-D7F0-98FF4C76BF9F}"/>
            </a:ext>
          </a:extLst>
        </xdr:cNvPr>
        <xdr:cNvCxnSpPr/>
      </xdr:nvCxnSpPr>
      <xdr:spPr bwMode="auto">
        <a:xfrm flipV="1">
          <a:off x="18250128" y="413114"/>
          <a:ext cx="454560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148188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EB59437-29B9-5F10-053E-F3D742B4B692}"/>
            </a:ext>
          </a:extLst>
        </xdr:cNvPr>
        <xdr:cNvSpPr txBox="1"/>
      </xdr:nvSpPr>
      <xdr:spPr bwMode="auto">
        <a:xfrm>
          <a:off x="18658405" y="247803"/>
          <a:ext cx="701708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441355</xdr:colOff>
      <xdr:row>0</xdr:row>
      <xdr:rowOff>238125</xdr:rowOff>
    </xdr:from>
    <xdr:to>
      <xdr:col>33</xdr:col>
      <xdr:colOff>508366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226CD50-098F-E45F-FBCA-3178C03E43F5}"/>
            </a:ext>
          </a:extLst>
        </xdr:cNvPr>
        <xdr:cNvSpPr txBox="1"/>
      </xdr:nvSpPr>
      <xdr:spPr bwMode="auto">
        <a:xfrm>
          <a:off x="1965328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442367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05DB3BE-2DB6-B3D4-4061-785B869DEA45}"/>
            </a:ext>
          </a:extLst>
        </xdr:cNvPr>
        <xdr:cNvCxnSpPr/>
      </xdr:nvCxnSpPr>
      <xdr:spPr bwMode="auto">
        <a:xfrm flipV="1">
          <a:off x="19218337" y="374694"/>
          <a:ext cx="435955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596035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CD87119-D377-F77B-D24A-79848B470665}"/>
            </a:ext>
          </a:extLst>
        </xdr:cNvPr>
        <xdr:cNvSpPr txBox="1"/>
      </xdr:nvSpPr>
      <xdr:spPr bwMode="auto">
        <a:xfrm>
          <a:off x="16627331" y="248905"/>
          <a:ext cx="74222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261378</xdr:colOff>
      <xdr:row>0</xdr:row>
      <xdr:rowOff>258741</xdr:rowOff>
    </xdr:from>
    <xdr:to>
      <xdr:col>30</xdr:col>
      <xdr:colOff>367158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5569222-9B75-C11D-612A-1BB54F7701B9}"/>
            </a:ext>
          </a:extLst>
        </xdr:cNvPr>
        <xdr:cNvSpPr txBox="1"/>
      </xdr:nvSpPr>
      <xdr:spPr bwMode="auto">
        <a:xfrm>
          <a:off x="17644503" y="258741"/>
          <a:ext cx="715380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5485098" name="Picture 42">
          <a:extLst>
            <a:ext uri="{FF2B5EF4-FFF2-40B4-BE49-F238E27FC236}">
              <a16:creationId xmlns:a16="http://schemas.microsoft.com/office/drawing/2014/main" id="{1F31196F-BDCC-78B9-353E-DAD4A9FD3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5485099" name="Picture 43">
          <a:extLst>
            <a:ext uri="{FF2B5EF4-FFF2-40B4-BE49-F238E27FC236}">
              <a16:creationId xmlns:a16="http://schemas.microsoft.com/office/drawing/2014/main" id="{13C0266F-61DF-6BDB-EFAF-DBD5832C7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256708</xdr:colOff>
      <xdr:row>0</xdr:row>
      <xdr:rowOff>248905</xdr:rowOff>
    </xdr:from>
    <xdr:to>
      <xdr:col>35</xdr:col>
      <xdr:colOff>356787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A27FAC1-3917-D59A-28C4-03E769727537}"/>
            </a:ext>
          </a:extLst>
        </xdr:cNvPr>
        <xdr:cNvSpPr txBox="1"/>
      </xdr:nvSpPr>
      <xdr:spPr bwMode="auto">
        <a:xfrm>
          <a:off x="20687833" y="248905"/>
          <a:ext cx="709679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432100</xdr:colOff>
      <xdr:row>1</xdr:row>
      <xdr:rowOff>79687</xdr:rowOff>
    </xdr:from>
    <xdr:to>
      <xdr:col>34</xdr:col>
      <xdr:colOff>291968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916537A5-53E6-F524-D8F3-E455028DBD69}"/>
            </a:ext>
          </a:extLst>
        </xdr:cNvPr>
        <xdr:cNvCxnSpPr/>
      </xdr:nvCxnSpPr>
      <xdr:spPr bwMode="auto">
        <a:xfrm flipV="1">
          <a:off x="20253625" y="374962"/>
          <a:ext cx="46946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114300</xdr:colOff>
      <xdr:row>54</xdr:row>
      <xdr:rowOff>57150</xdr:rowOff>
    </xdr:to>
    <xdr:grpSp>
      <xdr:nvGrpSpPr>
        <xdr:cNvPr id="35486115" name="Group 46">
          <a:extLst>
            <a:ext uri="{FF2B5EF4-FFF2-40B4-BE49-F238E27FC236}">
              <a16:creationId xmlns:a16="http://schemas.microsoft.com/office/drawing/2014/main" id="{DE2B915B-35C3-47C5-E728-9A51B522363F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84356" cy="3705225"/>
          <a:chOff x="161923" y="5325934"/>
          <a:chExt cx="8181879" cy="3851937"/>
        </a:xfrm>
      </xdr:grpSpPr>
      <xdr:grpSp>
        <xdr:nvGrpSpPr>
          <xdr:cNvPr id="35486126" name="Group 29">
            <a:extLst>
              <a:ext uri="{FF2B5EF4-FFF2-40B4-BE49-F238E27FC236}">
                <a16:creationId xmlns:a16="http://schemas.microsoft.com/office/drawing/2014/main" id="{D48C613A-AF20-483A-881E-BDF93AB9BEDC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1879" cy="3851937"/>
            <a:chOff x="726279" y="5533760"/>
            <a:chExt cx="8306641" cy="3918110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F87D4C0A-C343-8514-1C69-3FE75A141CAE}"/>
                </a:ext>
              </a:extLst>
            </xdr:cNvPr>
            <xdr:cNvSpPr/>
          </xdr:nvSpPr>
          <xdr:spPr bwMode="auto">
            <a:xfrm>
              <a:off x="726279" y="5533760"/>
              <a:ext cx="8306641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5486129" name="Chart 2">
              <a:extLst>
                <a:ext uri="{FF2B5EF4-FFF2-40B4-BE49-F238E27FC236}">
                  <a16:creationId xmlns:a16="http://schemas.microsoft.com/office/drawing/2014/main" id="{B806E5BD-2ED1-7DB3-C158-EB96BBC82E6A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96A8D058-4145-4C97-0A14-39312AE62242}"/>
                </a:ext>
              </a:extLst>
            </xdr:cNvPr>
            <xdr:cNvSpPr/>
          </xdr:nvSpPr>
          <xdr:spPr>
            <a:xfrm>
              <a:off x="726279" y="5983882"/>
              <a:ext cx="368753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5486131" name="Chart 4">
              <a:extLst>
                <a:ext uri="{FF2B5EF4-FFF2-40B4-BE49-F238E27FC236}">
                  <a16:creationId xmlns:a16="http://schemas.microsoft.com/office/drawing/2014/main" id="{68A41A9B-F489-893C-C6E7-81B9F0C221EC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D38D5E67-D534-A15D-D20B-29DB65E40E06}"/>
                </a:ext>
              </a:extLst>
            </xdr:cNvPr>
            <xdr:cNvSpPr/>
          </xdr:nvSpPr>
          <xdr:spPr>
            <a:xfrm>
              <a:off x="726279" y="7712761"/>
              <a:ext cx="368753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</xdr:grpSp>
      <xdr:pic>
        <xdr:nvPicPr>
          <xdr:cNvPr id="35486127" name="Picture 35">
            <a:extLst>
              <a:ext uri="{FF2B5EF4-FFF2-40B4-BE49-F238E27FC236}">
                <a16:creationId xmlns:a16="http://schemas.microsoft.com/office/drawing/2014/main" id="{139B8252-1CE0-AEEC-5BDA-24CFBD005B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257403</xdr:colOff>
      <xdr:row>1</xdr:row>
      <xdr:rowOff>117839</xdr:rowOff>
    </xdr:from>
    <xdr:to>
      <xdr:col>31</xdr:col>
      <xdr:colOff>102363</xdr:colOff>
      <xdr:row>1</xdr:row>
      <xdr:rowOff>117839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39373020-061C-7169-9411-8631625607FA}"/>
            </a:ext>
          </a:extLst>
        </xdr:cNvPr>
        <xdr:cNvCxnSpPr/>
      </xdr:nvCxnSpPr>
      <xdr:spPr bwMode="auto">
        <a:xfrm flipV="1">
          <a:off x="18250128" y="413114"/>
          <a:ext cx="454560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148188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17D3162-84B8-6549-3C7A-8C371D376799}"/>
            </a:ext>
          </a:extLst>
        </xdr:cNvPr>
        <xdr:cNvSpPr txBox="1"/>
      </xdr:nvSpPr>
      <xdr:spPr bwMode="auto">
        <a:xfrm>
          <a:off x="18658405" y="247803"/>
          <a:ext cx="701708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441355</xdr:colOff>
      <xdr:row>0</xdr:row>
      <xdr:rowOff>238125</xdr:rowOff>
    </xdr:from>
    <xdr:to>
      <xdr:col>33</xdr:col>
      <xdr:colOff>508366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C1B05F1-9AF5-F81F-ADEF-DB091AF8D05B}"/>
            </a:ext>
          </a:extLst>
        </xdr:cNvPr>
        <xdr:cNvSpPr txBox="1"/>
      </xdr:nvSpPr>
      <xdr:spPr bwMode="auto">
        <a:xfrm>
          <a:off x="1965328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442367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8D06AD0-07FC-B18D-3B85-BC8B9F1CEE95}"/>
            </a:ext>
          </a:extLst>
        </xdr:cNvPr>
        <xdr:cNvCxnSpPr/>
      </xdr:nvCxnSpPr>
      <xdr:spPr bwMode="auto">
        <a:xfrm flipV="1">
          <a:off x="19218337" y="374694"/>
          <a:ext cx="435955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596035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F354FC4-35A0-8FEC-21BA-706E4ED7FB4C}"/>
            </a:ext>
          </a:extLst>
        </xdr:cNvPr>
        <xdr:cNvSpPr txBox="1"/>
      </xdr:nvSpPr>
      <xdr:spPr bwMode="auto">
        <a:xfrm>
          <a:off x="16627331" y="248905"/>
          <a:ext cx="74222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261378</xdr:colOff>
      <xdr:row>0</xdr:row>
      <xdr:rowOff>258741</xdr:rowOff>
    </xdr:from>
    <xdr:to>
      <xdr:col>30</xdr:col>
      <xdr:colOff>367158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0F0EE42-35E8-FD17-F66F-168D5F0B2460}"/>
            </a:ext>
          </a:extLst>
        </xdr:cNvPr>
        <xdr:cNvSpPr txBox="1"/>
      </xdr:nvSpPr>
      <xdr:spPr bwMode="auto">
        <a:xfrm>
          <a:off x="17644503" y="258741"/>
          <a:ext cx="715380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5486122" name="Picture 42">
          <a:extLst>
            <a:ext uri="{FF2B5EF4-FFF2-40B4-BE49-F238E27FC236}">
              <a16:creationId xmlns:a16="http://schemas.microsoft.com/office/drawing/2014/main" id="{861696B7-879B-C8E7-2BA2-D4C1998AA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5486123" name="Picture 43">
          <a:extLst>
            <a:ext uri="{FF2B5EF4-FFF2-40B4-BE49-F238E27FC236}">
              <a16:creationId xmlns:a16="http://schemas.microsoft.com/office/drawing/2014/main" id="{B12D4C7B-E148-5FB1-50B3-2687FBAF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256708</xdr:colOff>
      <xdr:row>0</xdr:row>
      <xdr:rowOff>248905</xdr:rowOff>
    </xdr:from>
    <xdr:to>
      <xdr:col>35</xdr:col>
      <xdr:colOff>356787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6C24A1E-B8F5-2E8D-B5D3-9522E8E7D932}"/>
            </a:ext>
          </a:extLst>
        </xdr:cNvPr>
        <xdr:cNvSpPr txBox="1"/>
      </xdr:nvSpPr>
      <xdr:spPr bwMode="auto">
        <a:xfrm>
          <a:off x="20687833" y="248905"/>
          <a:ext cx="709679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432100</xdr:colOff>
      <xdr:row>1</xdr:row>
      <xdr:rowOff>79687</xdr:rowOff>
    </xdr:from>
    <xdr:to>
      <xdr:col>34</xdr:col>
      <xdr:colOff>291968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F21E4B43-E20C-C3AA-A51D-B898C4C48C12}"/>
            </a:ext>
          </a:extLst>
        </xdr:cNvPr>
        <xdr:cNvCxnSpPr/>
      </xdr:nvCxnSpPr>
      <xdr:spPr bwMode="auto">
        <a:xfrm flipV="1">
          <a:off x="20253625" y="374962"/>
          <a:ext cx="46946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114300</xdr:colOff>
      <xdr:row>54</xdr:row>
      <xdr:rowOff>57150</xdr:rowOff>
    </xdr:to>
    <xdr:grpSp>
      <xdr:nvGrpSpPr>
        <xdr:cNvPr id="34860500" name="Group 46">
          <a:extLst>
            <a:ext uri="{FF2B5EF4-FFF2-40B4-BE49-F238E27FC236}">
              <a16:creationId xmlns:a16="http://schemas.microsoft.com/office/drawing/2014/main" id="{11F5DFEE-A32C-E8FA-E09B-A02C4C9B5E46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84356" cy="3705225"/>
          <a:chOff x="161923" y="5325934"/>
          <a:chExt cx="8181879" cy="3851937"/>
        </a:xfrm>
      </xdr:grpSpPr>
      <xdr:grpSp>
        <xdr:nvGrpSpPr>
          <xdr:cNvPr id="34860511" name="Group 29">
            <a:extLst>
              <a:ext uri="{FF2B5EF4-FFF2-40B4-BE49-F238E27FC236}">
                <a16:creationId xmlns:a16="http://schemas.microsoft.com/office/drawing/2014/main" id="{A53C6DA8-45B5-C966-740C-B2DA1C058A43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1879" cy="3851937"/>
            <a:chOff x="726279" y="5533760"/>
            <a:chExt cx="8306641" cy="3918110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8ED91292-BE2B-A673-D0A5-C24420F8CB04}"/>
                </a:ext>
              </a:extLst>
            </xdr:cNvPr>
            <xdr:cNvSpPr/>
          </xdr:nvSpPr>
          <xdr:spPr bwMode="auto">
            <a:xfrm>
              <a:off x="726279" y="5533760"/>
              <a:ext cx="8306641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60514" name="Chart 2">
              <a:extLst>
                <a:ext uri="{FF2B5EF4-FFF2-40B4-BE49-F238E27FC236}">
                  <a16:creationId xmlns:a16="http://schemas.microsoft.com/office/drawing/2014/main" id="{DF9ACAA7-DAD3-863D-28E8-510698A94A79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41905007-FEA3-21F7-BBEE-FE7FE7452860}"/>
                </a:ext>
              </a:extLst>
            </xdr:cNvPr>
            <xdr:cNvSpPr/>
          </xdr:nvSpPr>
          <xdr:spPr>
            <a:xfrm>
              <a:off x="726279" y="5983882"/>
              <a:ext cx="368753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60516" name="Chart 4">
              <a:extLst>
                <a:ext uri="{FF2B5EF4-FFF2-40B4-BE49-F238E27FC236}">
                  <a16:creationId xmlns:a16="http://schemas.microsoft.com/office/drawing/2014/main" id="{D1675DD3-40C3-5FCE-FEAF-6C9766F55A14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190F51B9-95F1-B6B8-8D38-21E09FAE2533}"/>
                </a:ext>
              </a:extLst>
            </xdr:cNvPr>
            <xdr:cNvSpPr/>
          </xdr:nvSpPr>
          <xdr:spPr>
            <a:xfrm>
              <a:off x="726279" y="7712761"/>
              <a:ext cx="368753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</xdr:grpSp>
      <xdr:pic>
        <xdr:nvPicPr>
          <xdr:cNvPr id="34860512" name="Picture 35">
            <a:extLst>
              <a:ext uri="{FF2B5EF4-FFF2-40B4-BE49-F238E27FC236}">
                <a16:creationId xmlns:a16="http://schemas.microsoft.com/office/drawing/2014/main" id="{A414A64B-37EE-8026-DA12-54167ED10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F1E6E5A5-5852-E982-8EA9-B221EEF892A7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5D3ADB1-3DBC-C9D7-905F-5E4133E53BF3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2F170FE-4AF7-303E-5A66-B89744D12C72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334065C-5E85-6AAC-1C2F-BE9784657B19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B15A882-8ACA-DDD6-30A7-55A6BB2B0691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5FBDF6B-5945-3401-0CE6-54031F320FBC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60507" name="Picture 42">
          <a:extLst>
            <a:ext uri="{FF2B5EF4-FFF2-40B4-BE49-F238E27FC236}">
              <a16:creationId xmlns:a16="http://schemas.microsoft.com/office/drawing/2014/main" id="{A9D62C84-C2AA-9123-F676-D78274DD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60508" name="Picture 43">
          <a:extLst>
            <a:ext uri="{FF2B5EF4-FFF2-40B4-BE49-F238E27FC236}">
              <a16:creationId xmlns:a16="http://schemas.microsoft.com/office/drawing/2014/main" id="{FF9810E8-33EC-4C53-CDF9-8E40100EE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16793F0-85E7-57DD-5EFB-686000400FF4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4DD3A162-1F29-F91F-BDFD-0336991559F0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114300</xdr:colOff>
      <xdr:row>54</xdr:row>
      <xdr:rowOff>57150</xdr:rowOff>
    </xdr:to>
    <xdr:grpSp>
      <xdr:nvGrpSpPr>
        <xdr:cNvPr id="34863572" name="Group 46">
          <a:extLst>
            <a:ext uri="{FF2B5EF4-FFF2-40B4-BE49-F238E27FC236}">
              <a16:creationId xmlns:a16="http://schemas.microsoft.com/office/drawing/2014/main" id="{AC67EA7C-03F4-A4C8-9C77-FE0B4C947915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84356" cy="3705225"/>
          <a:chOff x="161923" y="5325934"/>
          <a:chExt cx="8181879" cy="3851937"/>
        </a:xfrm>
      </xdr:grpSpPr>
      <xdr:grpSp>
        <xdr:nvGrpSpPr>
          <xdr:cNvPr id="34863583" name="Group 29">
            <a:extLst>
              <a:ext uri="{FF2B5EF4-FFF2-40B4-BE49-F238E27FC236}">
                <a16:creationId xmlns:a16="http://schemas.microsoft.com/office/drawing/2014/main" id="{2B89A278-BF20-4710-7555-E28DEF94F498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1879" cy="3851937"/>
            <a:chOff x="726279" y="5533760"/>
            <a:chExt cx="8306641" cy="3918110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46AF6339-7CE3-FC33-9F73-C98864AAB193}"/>
                </a:ext>
              </a:extLst>
            </xdr:cNvPr>
            <xdr:cNvSpPr/>
          </xdr:nvSpPr>
          <xdr:spPr bwMode="auto">
            <a:xfrm>
              <a:off x="726279" y="5533760"/>
              <a:ext cx="8306641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863586" name="Chart 2">
              <a:extLst>
                <a:ext uri="{FF2B5EF4-FFF2-40B4-BE49-F238E27FC236}">
                  <a16:creationId xmlns:a16="http://schemas.microsoft.com/office/drawing/2014/main" id="{1F47F067-1B06-9F9E-96AE-7AD2555271C8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43ECF308-33A2-A578-3D6E-46A350F892F2}"/>
                </a:ext>
              </a:extLst>
            </xdr:cNvPr>
            <xdr:cNvSpPr/>
          </xdr:nvSpPr>
          <xdr:spPr>
            <a:xfrm>
              <a:off x="726279" y="5983882"/>
              <a:ext cx="368753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863588" name="Chart 4">
              <a:extLst>
                <a:ext uri="{FF2B5EF4-FFF2-40B4-BE49-F238E27FC236}">
                  <a16:creationId xmlns:a16="http://schemas.microsoft.com/office/drawing/2014/main" id="{DA3BE24B-B8D7-E1A4-A12D-1BE397E3B974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12764A48-8F54-08B6-92A0-9B0F777A59FF}"/>
                </a:ext>
              </a:extLst>
            </xdr:cNvPr>
            <xdr:cNvSpPr/>
          </xdr:nvSpPr>
          <xdr:spPr>
            <a:xfrm>
              <a:off x="726279" y="7712761"/>
              <a:ext cx="368753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</xdr:grpSp>
      <xdr:pic>
        <xdr:nvPicPr>
          <xdr:cNvPr id="34863584" name="Picture 35">
            <a:extLst>
              <a:ext uri="{FF2B5EF4-FFF2-40B4-BE49-F238E27FC236}">
                <a16:creationId xmlns:a16="http://schemas.microsoft.com/office/drawing/2014/main" id="{98A1A829-EC99-1F64-38E7-E1D18710AF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7DF2F7C9-F452-F6DC-9A82-9F36636E3E66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7028448-40C6-77A4-4DD7-9A330B1340D9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61BBBA1-F8E1-9294-DE69-1640B6E44164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1A19360-7864-F877-6D2D-7D4D01995AC0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9B5462E-4034-35B3-4ECB-3AB15AA6994A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3B8FE80-3054-AEA3-F65C-2FF59257B353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863579" name="Picture 42">
          <a:extLst>
            <a:ext uri="{FF2B5EF4-FFF2-40B4-BE49-F238E27FC236}">
              <a16:creationId xmlns:a16="http://schemas.microsoft.com/office/drawing/2014/main" id="{003B9140-A39D-C49F-5520-EE31AEE90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863580" name="Picture 43">
          <a:extLst>
            <a:ext uri="{FF2B5EF4-FFF2-40B4-BE49-F238E27FC236}">
              <a16:creationId xmlns:a16="http://schemas.microsoft.com/office/drawing/2014/main" id="{D4987E76-D525-FDC3-2BCB-BB45864D6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DB27100-2325-48B5-555F-A6F4C24A0FB5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A3D5441-6544-DB2E-E27B-52F087FE3DD5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30</xdr:row>
      <xdr:rowOff>66675</xdr:rowOff>
    </xdr:from>
    <xdr:to>
      <xdr:col>14</xdr:col>
      <xdr:colOff>171450</xdr:colOff>
      <xdr:row>64</xdr:row>
      <xdr:rowOff>133350</xdr:rowOff>
    </xdr:to>
    <xdr:grpSp>
      <xdr:nvGrpSpPr>
        <xdr:cNvPr id="34713096" name="Group 46">
          <a:extLst>
            <a:ext uri="{FF2B5EF4-FFF2-40B4-BE49-F238E27FC236}">
              <a16:creationId xmlns:a16="http://schemas.microsoft.com/office/drawing/2014/main" id="{8F4B45B0-C391-BF41-6D86-2CDB0760C691}"/>
            </a:ext>
          </a:extLst>
        </xdr:cNvPr>
        <xdr:cNvGrpSpPr>
          <a:grpSpLocks/>
        </xdr:cNvGrpSpPr>
      </xdr:nvGrpSpPr>
      <xdr:grpSpPr bwMode="auto">
        <a:xfrm>
          <a:off x="276225" y="5319032"/>
          <a:ext cx="8222796" cy="5169354"/>
          <a:chOff x="161923" y="5325934"/>
          <a:chExt cx="8187343" cy="5551616"/>
        </a:xfrm>
      </xdr:grpSpPr>
      <xdr:grpSp>
        <xdr:nvGrpSpPr>
          <xdr:cNvPr id="34713107" name="Group 29">
            <a:extLst>
              <a:ext uri="{FF2B5EF4-FFF2-40B4-BE49-F238E27FC236}">
                <a16:creationId xmlns:a16="http://schemas.microsoft.com/office/drawing/2014/main" id="{CEF9770A-4F14-EDD0-9C86-4400BF0251A4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B7067A34-17B2-1F5F-34E0-0630C9F6B802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13110" name="Chart 2">
              <a:extLst>
                <a:ext uri="{FF2B5EF4-FFF2-40B4-BE49-F238E27FC236}">
                  <a16:creationId xmlns:a16="http://schemas.microsoft.com/office/drawing/2014/main" id="{5F773007-406A-63CC-BC0B-A390B9CEC7F2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40CE4396-B582-D4D9-F260-DD911FECBDA2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13112" name="Chart 4">
              <a:extLst>
                <a:ext uri="{FF2B5EF4-FFF2-40B4-BE49-F238E27FC236}">
                  <a16:creationId xmlns:a16="http://schemas.microsoft.com/office/drawing/2014/main" id="{8BCFC481-388A-278C-6B9E-033DD2ACB8F5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13113" name="Chart 5">
              <a:extLst>
                <a:ext uri="{FF2B5EF4-FFF2-40B4-BE49-F238E27FC236}">
                  <a16:creationId xmlns:a16="http://schemas.microsoft.com/office/drawing/2014/main" id="{5215C99B-A822-0AE6-F0D7-9FFAE7CE48B9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14340D0D-531A-FFF9-6023-D58D766D5A15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202C40BE-79D9-F72A-9410-166D22648793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13108" name="Picture 35">
            <a:extLst>
              <a:ext uri="{FF2B5EF4-FFF2-40B4-BE49-F238E27FC236}">
                <a16:creationId xmlns:a16="http://schemas.microsoft.com/office/drawing/2014/main" id="{DCFC1E70-D483-A64D-625C-B05B1C54C5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825C411-641A-7C23-5ACA-C2CEC3499068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7CB2233-4842-B553-056C-7847545AAC5B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86E2F80-73F9-2D44-6024-5686E593AF81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D301C63-328F-E22E-86D6-8007EF1040B0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8D4FE61-3E12-AC8F-B0FE-938C8F76D6CC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E37F05D-3DBB-5A85-D376-891933F2BBF5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13103" name="Picture 42">
          <a:extLst>
            <a:ext uri="{FF2B5EF4-FFF2-40B4-BE49-F238E27FC236}">
              <a16:creationId xmlns:a16="http://schemas.microsoft.com/office/drawing/2014/main" id="{8FC5E04E-4C89-8C45-807F-B98301D53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13104" name="Picture 43">
          <a:extLst>
            <a:ext uri="{FF2B5EF4-FFF2-40B4-BE49-F238E27FC236}">
              <a16:creationId xmlns:a16="http://schemas.microsoft.com/office/drawing/2014/main" id="{23EAC26F-FDC1-3201-6153-1CF2322C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7165716-FA25-3A3C-C961-2149FC1D92DE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A788A608-1ED4-9F12-DF00-99615E56AEFC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17192" name="Group 46">
          <a:extLst>
            <a:ext uri="{FF2B5EF4-FFF2-40B4-BE49-F238E27FC236}">
              <a16:creationId xmlns:a16="http://schemas.microsoft.com/office/drawing/2014/main" id="{429341B9-7A55-EEB1-A3D7-54514F7EE3AB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17203" name="Group 29">
            <a:extLst>
              <a:ext uri="{FF2B5EF4-FFF2-40B4-BE49-F238E27FC236}">
                <a16:creationId xmlns:a16="http://schemas.microsoft.com/office/drawing/2014/main" id="{D1B0F92C-E9E5-6B36-BA90-835148FFD8F8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F5740DC0-23D4-7EC4-391D-FE07EC759C29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17206" name="Chart 2">
              <a:extLst>
                <a:ext uri="{FF2B5EF4-FFF2-40B4-BE49-F238E27FC236}">
                  <a16:creationId xmlns:a16="http://schemas.microsoft.com/office/drawing/2014/main" id="{0E1DED92-A026-CB9A-8756-0B602E3096C5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AD4FC4D5-55B5-CAFA-0017-4B6C9DA95D2C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17208" name="Chart 4">
              <a:extLst>
                <a:ext uri="{FF2B5EF4-FFF2-40B4-BE49-F238E27FC236}">
                  <a16:creationId xmlns:a16="http://schemas.microsoft.com/office/drawing/2014/main" id="{7955D2D9-A893-41D8-30C1-5C1BDE8546C0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17209" name="Chart 5">
              <a:extLst>
                <a:ext uri="{FF2B5EF4-FFF2-40B4-BE49-F238E27FC236}">
                  <a16:creationId xmlns:a16="http://schemas.microsoft.com/office/drawing/2014/main" id="{F7B15777-CFB2-77E4-3C52-575599D18795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9AB8C3ED-0D2E-179B-6097-CB87FDBEC3F4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7699D215-87ED-1B32-07A4-901B0295BF1C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17204" name="Picture 35">
            <a:extLst>
              <a:ext uri="{FF2B5EF4-FFF2-40B4-BE49-F238E27FC236}">
                <a16:creationId xmlns:a16="http://schemas.microsoft.com/office/drawing/2014/main" id="{54106BF7-E560-7197-6395-94AA82747F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BADB4E88-16CA-D7A3-86F0-0B18A30FB859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B027693-49CA-FC18-EDC3-01FC11AFE451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54A04BF-3F9E-0B5E-478F-DF9791153C10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C33FEA2-12F6-4477-70E2-61478DA8CD08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F1CCCD2-DF64-68C5-CEF2-88CDE64F7386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EFC8FB9-0632-6D94-E0DC-C5E13D059049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17199" name="Picture 42">
          <a:extLst>
            <a:ext uri="{FF2B5EF4-FFF2-40B4-BE49-F238E27FC236}">
              <a16:creationId xmlns:a16="http://schemas.microsoft.com/office/drawing/2014/main" id="{AB5F37FC-CDB3-CA34-0166-A72D72220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17200" name="Picture 43">
          <a:extLst>
            <a:ext uri="{FF2B5EF4-FFF2-40B4-BE49-F238E27FC236}">
              <a16:creationId xmlns:a16="http://schemas.microsoft.com/office/drawing/2014/main" id="{EDD2C017-951A-0164-83BB-7B83E8E87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5A9B01E-FD47-7049-0726-B7149DB25679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976CB9D-3699-A645-3AA3-711DF33AA0DE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21288" name="Group 46">
          <a:extLst>
            <a:ext uri="{FF2B5EF4-FFF2-40B4-BE49-F238E27FC236}">
              <a16:creationId xmlns:a16="http://schemas.microsoft.com/office/drawing/2014/main" id="{828305EE-AF3E-357D-5200-41610535BC8F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253413" cy="5341144"/>
          <a:chOff x="161923" y="5325934"/>
          <a:chExt cx="8187343" cy="5551616"/>
        </a:xfrm>
      </xdr:grpSpPr>
      <xdr:grpSp>
        <xdr:nvGrpSpPr>
          <xdr:cNvPr id="34721299" name="Group 29">
            <a:extLst>
              <a:ext uri="{FF2B5EF4-FFF2-40B4-BE49-F238E27FC236}">
                <a16:creationId xmlns:a16="http://schemas.microsoft.com/office/drawing/2014/main" id="{0D6664FC-B105-BBF2-AD97-400B3C9B2324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C2C978B0-D634-6C86-34B2-7F106F66FE73}"/>
                </a:ext>
              </a:extLst>
            </xdr:cNvPr>
            <xdr:cNvSpPr/>
          </xdr:nvSpPr>
          <xdr:spPr bwMode="auto">
            <a:xfrm>
              <a:off x="726279" y="5533760"/>
              <a:ext cx="8302567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21302" name="Chart 2">
              <a:extLst>
                <a:ext uri="{FF2B5EF4-FFF2-40B4-BE49-F238E27FC236}">
                  <a16:creationId xmlns:a16="http://schemas.microsoft.com/office/drawing/2014/main" id="{F46E4D66-134E-AF00-7B8F-40F9AB89DDA0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80B3764C-8D3A-A7CE-AD38-F43C876E1FCA}"/>
                </a:ext>
              </a:extLst>
            </xdr:cNvPr>
            <xdr:cNvSpPr/>
          </xdr:nvSpPr>
          <xdr:spPr>
            <a:xfrm>
              <a:off x="726279" y="5983882"/>
              <a:ext cx="375203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21304" name="Chart 4">
              <a:extLst>
                <a:ext uri="{FF2B5EF4-FFF2-40B4-BE49-F238E27FC236}">
                  <a16:creationId xmlns:a16="http://schemas.microsoft.com/office/drawing/2014/main" id="{02480483-826A-EAC8-6428-F49E2BBD2C8E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21305" name="Chart 5">
              <a:extLst>
                <a:ext uri="{FF2B5EF4-FFF2-40B4-BE49-F238E27FC236}">
                  <a16:creationId xmlns:a16="http://schemas.microsoft.com/office/drawing/2014/main" id="{B1C213F4-0943-6020-F636-C1D46C3A12B6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2D95D18F-9C96-A2F5-758A-8FF6DA18A138}"/>
                </a:ext>
              </a:extLst>
            </xdr:cNvPr>
            <xdr:cNvSpPr/>
          </xdr:nvSpPr>
          <xdr:spPr>
            <a:xfrm>
              <a:off x="726279" y="7712761"/>
              <a:ext cx="375203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F1C74DE9-17FB-0096-D229-38DBDDC793C0}"/>
                </a:ext>
              </a:extLst>
            </xdr:cNvPr>
            <xdr:cNvSpPr/>
          </xdr:nvSpPr>
          <xdr:spPr>
            <a:xfrm>
              <a:off x="726279" y="9451869"/>
              <a:ext cx="375203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21300" name="Picture 35">
            <a:extLst>
              <a:ext uri="{FF2B5EF4-FFF2-40B4-BE49-F238E27FC236}">
                <a16:creationId xmlns:a16="http://schemas.microsoft.com/office/drawing/2014/main" id="{6084B954-94B1-3908-3D51-972E7365B7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192266F0-799F-3A2E-5396-9DB988BCCB7A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178408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58FD340-F9A3-5EAF-49D9-1915DD8D79DB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502544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3755232-3968-9F07-6FD0-4459E4C431D9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508869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B92DA67-4492-856E-282E-1C65FB3F44E8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594457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7BA2A5E-95D4-00F8-B564-DEC363D77DAC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0DAA894-4A8C-CFE5-0D2F-2815633266B6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21295" name="Picture 42">
          <a:extLst>
            <a:ext uri="{FF2B5EF4-FFF2-40B4-BE49-F238E27FC236}">
              <a16:creationId xmlns:a16="http://schemas.microsoft.com/office/drawing/2014/main" id="{634A8E5C-3913-374A-66DA-1B943D296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21296" name="Picture 43">
          <a:extLst>
            <a:ext uri="{FF2B5EF4-FFF2-40B4-BE49-F238E27FC236}">
              <a16:creationId xmlns:a16="http://schemas.microsoft.com/office/drawing/2014/main" id="{975A320A-B195-A410-2004-6580A9E2F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06925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4A25420-7481-2691-73C6-4C6CBC031FFC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426385</xdr:colOff>
      <xdr:row>1</xdr:row>
      <xdr:rowOff>79687</xdr:rowOff>
    </xdr:from>
    <xdr:to>
      <xdr:col>34</xdr:col>
      <xdr:colOff>286253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D32A6B7-8FC7-195C-8CBB-88AAAC3A93D5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25384" name="Group 46">
          <a:extLst>
            <a:ext uri="{FF2B5EF4-FFF2-40B4-BE49-F238E27FC236}">
              <a16:creationId xmlns:a16="http://schemas.microsoft.com/office/drawing/2014/main" id="{29303AD5-EDAA-4304-6AAE-A99C6B895C14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25395" name="Group 29">
            <a:extLst>
              <a:ext uri="{FF2B5EF4-FFF2-40B4-BE49-F238E27FC236}">
                <a16:creationId xmlns:a16="http://schemas.microsoft.com/office/drawing/2014/main" id="{8AA3A1A0-0F6D-4C1E-1AC0-FF97F57D945E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EC0EA85A-E582-756B-F433-6A83A9421D17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25398" name="Chart 2">
              <a:extLst>
                <a:ext uri="{FF2B5EF4-FFF2-40B4-BE49-F238E27FC236}">
                  <a16:creationId xmlns:a16="http://schemas.microsoft.com/office/drawing/2014/main" id="{A94230BE-230D-47BF-2A13-F08B1AAE8649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CA292501-6F8E-F68C-E9C3-BB0B8168D932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25400" name="Chart 4">
              <a:extLst>
                <a:ext uri="{FF2B5EF4-FFF2-40B4-BE49-F238E27FC236}">
                  <a16:creationId xmlns:a16="http://schemas.microsoft.com/office/drawing/2014/main" id="{3DF635AB-62A2-4C5F-2DF8-46B7E7A346CE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25401" name="Chart 5">
              <a:extLst>
                <a:ext uri="{FF2B5EF4-FFF2-40B4-BE49-F238E27FC236}">
                  <a16:creationId xmlns:a16="http://schemas.microsoft.com/office/drawing/2014/main" id="{92032B55-4781-621B-7420-377F0BC5999A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21741591-6D4A-E25C-ED09-2FED2772D017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B02F556-39CF-8BBE-376D-527278DCA673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25396" name="Picture 35">
            <a:extLst>
              <a:ext uri="{FF2B5EF4-FFF2-40B4-BE49-F238E27FC236}">
                <a16:creationId xmlns:a16="http://schemas.microsoft.com/office/drawing/2014/main" id="{5E388544-4C26-9EEB-E271-5D33462E3D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F573740F-CD1D-D68B-68FA-0952E9022ECB}"/>
            </a:ext>
          </a:extLst>
        </xdr:cNvPr>
        <xdr:cNvCxnSpPr/>
      </xdr:nvCxnSpPr>
      <xdr:spPr bwMode="auto">
        <a:xfrm flipV="1">
          <a:off x="18246318" y="409304"/>
          <a:ext cx="457859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DCDEEF3-5175-5EA2-9927-999AC7994500}"/>
            </a:ext>
          </a:extLst>
        </xdr:cNvPr>
        <xdr:cNvSpPr txBox="1"/>
      </xdr:nvSpPr>
      <xdr:spPr bwMode="auto">
        <a:xfrm>
          <a:off x="18658405" y="247803"/>
          <a:ext cx="707079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ED2C878-5B40-468A-170F-CB9DE245BCDC}"/>
            </a:ext>
          </a:extLst>
        </xdr:cNvPr>
        <xdr:cNvSpPr txBox="1"/>
      </xdr:nvSpPr>
      <xdr:spPr bwMode="auto">
        <a:xfrm>
          <a:off x="19653280" y="238125"/>
          <a:ext cx="691735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5238D4E3-62E4-763E-87D7-372AAD572916}"/>
            </a:ext>
          </a:extLst>
        </xdr:cNvPr>
        <xdr:cNvCxnSpPr/>
      </xdr:nvCxnSpPr>
      <xdr:spPr bwMode="auto">
        <a:xfrm flipV="1">
          <a:off x="19218337" y="380409"/>
          <a:ext cx="451606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620404A-FB9F-B5A1-FDB3-4BEE097FC313}"/>
            </a:ext>
          </a:extLst>
        </xdr:cNvPr>
        <xdr:cNvSpPr txBox="1"/>
      </xdr:nvSpPr>
      <xdr:spPr bwMode="auto">
        <a:xfrm>
          <a:off x="16642571" y="248905"/>
          <a:ext cx="71926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617A7A-360C-969B-3472-20F3B7B1221A}"/>
            </a:ext>
          </a:extLst>
        </xdr:cNvPr>
        <xdr:cNvSpPr txBox="1"/>
      </xdr:nvSpPr>
      <xdr:spPr bwMode="auto">
        <a:xfrm>
          <a:off x="17650218" y="258741"/>
          <a:ext cx="70954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25391" name="Picture 42">
          <a:extLst>
            <a:ext uri="{FF2B5EF4-FFF2-40B4-BE49-F238E27FC236}">
              <a16:creationId xmlns:a16="http://schemas.microsoft.com/office/drawing/2014/main" id="{F5589A62-503F-5A24-27C2-8F059295F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25392" name="Picture 43">
          <a:extLst>
            <a:ext uri="{FF2B5EF4-FFF2-40B4-BE49-F238E27FC236}">
              <a16:creationId xmlns:a16="http://schemas.microsoft.com/office/drawing/2014/main" id="{426459EA-3BB9-ECA3-5AD5-0804BCB9F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3E3B7B8-9238-5F79-F71A-4296D94B3983}"/>
            </a:ext>
          </a:extLst>
        </xdr:cNvPr>
        <xdr:cNvSpPr txBox="1"/>
      </xdr:nvSpPr>
      <xdr:spPr bwMode="auto">
        <a:xfrm>
          <a:off x="20693548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3E8733C-00BA-5721-A41B-80C063327CE2}"/>
            </a:ext>
          </a:extLst>
        </xdr:cNvPr>
        <xdr:cNvCxnSpPr/>
      </xdr:nvCxnSpPr>
      <xdr:spPr bwMode="auto">
        <a:xfrm flipV="1">
          <a:off x="2026886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99112" name="Group 46">
          <a:extLst>
            <a:ext uri="{FF2B5EF4-FFF2-40B4-BE49-F238E27FC236}">
              <a16:creationId xmlns:a16="http://schemas.microsoft.com/office/drawing/2014/main" id="{A729A1DC-C42E-9419-3F6D-87E146608AE6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99123" name="Group 29">
            <a:extLst>
              <a:ext uri="{FF2B5EF4-FFF2-40B4-BE49-F238E27FC236}">
                <a16:creationId xmlns:a16="http://schemas.microsoft.com/office/drawing/2014/main" id="{944FB72B-4C71-09C0-6202-DDAC60029737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1366DA20-491C-9AE0-AAD9-7D802EF61643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99126" name="Chart 2">
              <a:extLst>
                <a:ext uri="{FF2B5EF4-FFF2-40B4-BE49-F238E27FC236}">
                  <a16:creationId xmlns:a16="http://schemas.microsoft.com/office/drawing/2014/main" id="{1B06FDB8-1D6D-2E98-0009-6FBF2A00A222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BA396B51-B72D-AB83-D5AF-F274A4ABB3C1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99128" name="Chart 4">
              <a:extLst>
                <a:ext uri="{FF2B5EF4-FFF2-40B4-BE49-F238E27FC236}">
                  <a16:creationId xmlns:a16="http://schemas.microsoft.com/office/drawing/2014/main" id="{A5297703-48EE-6C2D-1974-3197E0357EE2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99129" name="Chart 5">
              <a:extLst>
                <a:ext uri="{FF2B5EF4-FFF2-40B4-BE49-F238E27FC236}">
                  <a16:creationId xmlns:a16="http://schemas.microsoft.com/office/drawing/2014/main" id="{257D1C6E-6AE4-2FC5-815D-707397BE43E3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BAEC312C-2C04-9F72-351F-3A36AB699A19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9C093C8B-03DE-39F8-2D23-8FBBE7F6310D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99124" name="Picture 35">
            <a:extLst>
              <a:ext uri="{FF2B5EF4-FFF2-40B4-BE49-F238E27FC236}">
                <a16:creationId xmlns:a16="http://schemas.microsoft.com/office/drawing/2014/main" id="{8BED2A5D-90BC-EFA5-AAA0-76BB217078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ADE5503-3D0B-DE9C-C701-8F248AAFE63A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0EB7207-4E09-D08C-CAE1-D7E2AA3D64DA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BA519AF-B60F-3E66-D301-8FAAE23276AA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3404B61-DE08-75F4-5462-CEC157C237E7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2D39448-1F26-02AE-6B8B-840A6BFA3C96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14497AA-AA53-CCDC-A255-390A6048B061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99119" name="Picture 42">
          <a:extLst>
            <a:ext uri="{FF2B5EF4-FFF2-40B4-BE49-F238E27FC236}">
              <a16:creationId xmlns:a16="http://schemas.microsoft.com/office/drawing/2014/main" id="{8A773DDA-A1EE-87DD-009C-4BD24ABD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99120" name="Picture 43">
          <a:extLst>
            <a:ext uri="{FF2B5EF4-FFF2-40B4-BE49-F238E27FC236}">
              <a16:creationId xmlns:a16="http://schemas.microsoft.com/office/drawing/2014/main" id="{B46E06F8-2FA6-9F94-E8C1-C4E865C58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085E9A2-A0BD-A7D2-8E0D-3B6E89320F8D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554CDD1-2407-D8DC-00A2-E4109CDE9CBC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29480" name="Group 46">
          <a:extLst>
            <a:ext uri="{FF2B5EF4-FFF2-40B4-BE49-F238E27FC236}">
              <a16:creationId xmlns:a16="http://schemas.microsoft.com/office/drawing/2014/main" id="{420AD7C8-F5AF-0A52-FB7B-DACED4FD0BDB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29491" name="Group 29">
            <a:extLst>
              <a:ext uri="{FF2B5EF4-FFF2-40B4-BE49-F238E27FC236}">
                <a16:creationId xmlns:a16="http://schemas.microsoft.com/office/drawing/2014/main" id="{3C81B345-4DB5-C1F2-8250-64ECE986285F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2413FC9C-4B99-F300-21E5-0E202608EDC1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29494" name="Chart 2">
              <a:extLst>
                <a:ext uri="{FF2B5EF4-FFF2-40B4-BE49-F238E27FC236}">
                  <a16:creationId xmlns:a16="http://schemas.microsoft.com/office/drawing/2014/main" id="{FF5688F1-9E6B-4E6F-BAA6-E6BD4ADA8DA2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799CB603-F6F9-94F3-54F2-8A47C7FD0A00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29496" name="Chart 4">
              <a:extLst>
                <a:ext uri="{FF2B5EF4-FFF2-40B4-BE49-F238E27FC236}">
                  <a16:creationId xmlns:a16="http://schemas.microsoft.com/office/drawing/2014/main" id="{C9786B13-63AF-98C0-DD47-43A3B3517839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29497" name="Chart 5">
              <a:extLst>
                <a:ext uri="{FF2B5EF4-FFF2-40B4-BE49-F238E27FC236}">
                  <a16:creationId xmlns:a16="http://schemas.microsoft.com/office/drawing/2014/main" id="{B572681F-9CE5-79F0-3947-D2B963CDF5C3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2D553D73-20FA-932C-D836-183CD84FBDB1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3288A9E4-20C1-34FA-D8E5-04B26A54668D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29492" name="Picture 35">
            <a:extLst>
              <a:ext uri="{FF2B5EF4-FFF2-40B4-BE49-F238E27FC236}">
                <a16:creationId xmlns:a16="http://schemas.microsoft.com/office/drawing/2014/main" id="{C655C375-A727-99C7-1A17-DCEA37DEB9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B87A707-938E-9769-8DC3-0D8E2B599A34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89715FC-AF56-38D7-6947-5E2EF7140DE9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E8E6512-D5B6-363D-40A6-C67710F05772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86E01EF-2366-BA44-8C01-B9D601A9CF10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4A862F7-334E-33CB-A940-2D9735FE5120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B27C858-9D24-1F06-2EF6-32C123E61F71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29487" name="Picture 42">
          <a:extLst>
            <a:ext uri="{FF2B5EF4-FFF2-40B4-BE49-F238E27FC236}">
              <a16:creationId xmlns:a16="http://schemas.microsoft.com/office/drawing/2014/main" id="{9683662D-EC6B-4CD8-FD5D-49FF7DA7D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29488" name="Picture 43">
          <a:extLst>
            <a:ext uri="{FF2B5EF4-FFF2-40B4-BE49-F238E27FC236}">
              <a16:creationId xmlns:a16="http://schemas.microsoft.com/office/drawing/2014/main" id="{25E254BE-1373-D13A-80DF-B025CB527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E0A9292-C236-6BAB-44BA-A983E68EE2E5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293304F-62C4-5A07-AFC8-D0F96A9662E2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33576" name="Group 46">
          <a:extLst>
            <a:ext uri="{FF2B5EF4-FFF2-40B4-BE49-F238E27FC236}">
              <a16:creationId xmlns:a16="http://schemas.microsoft.com/office/drawing/2014/main" id="{CCB3AAFA-1F6C-C13C-4DE7-7D96817A798A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33587" name="Group 29">
            <a:extLst>
              <a:ext uri="{FF2B5EF4-FFF2-40B4-BE49-F238E27FC236}">
                <a16:creationId xmlns:a16="http://schemas.microsoft.com/office/drawing/2014/main" id="{DC3F0401-5048-40FE-ABE2-A281322700B8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87D9EDF2-95B8-FD22-4456-D64E83CD1F57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33590" name="Chart 2">
              <a:extLst>
                <a:ext uri="{FF2B5EF4-FFF2-40B4-BE49-F238E27FC236}">
                  <a16:creationId xmlns:a16="http://schemas.microsoft.com/office/drawing/2014/main" id="{656B376C-8771-9349-427A-06438EE90581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AFE40615-DEAC-1865-2D8E-7C8844808005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33592" name="Chart 4">
              <a:extLst>
                <a:ext uri="{FF2B5EF4-FFF2-40B4-BE49-F238E27FC236}">
                  <a16:creationId xmlns:a16="http://schemas.microsoft.com/office/drawing/2014/main" id="{5AC440D0-B5AD-383E-4222-ED4D582530CE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33593" name="Chart 5">
              <a:extLst>
                <a:ext uri="{FF2B5EF4-FFF2-40B4-BE49-F238E27FC236}">
                  <a16:creationId xmlns:a16="http://schemas.microsoft.com/office/drawing/2014/main" id="{B975EB7E-624A-E607-743E-21296D1349DF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58F171B1-2682-F7B8-6273-6B5DB2242CF3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35221E35-F0C1-377E-B157-F5B33F6CB1D2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33588" name="Picture 35">
            <a:extLst>
              <a:ext uri="{FF2B5EF4-FFF2-40B4-BE49-F238E27FC236}">
                <a16:creationId xmlns:a16="http://schemas.microsoft.com/office/drawing/2014/main" id="{005A2B81-090C-7467-5FAA-AE7435C48E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7F6A5DF-367B-F063-A920-9F2EF0E3E48A}"/>
            </a:ext>
          </a:extLst>
        </xdr:cNvPr>
        <xdr:cNvCxnSpPr/>
      </xdr:nvCxnSpPr>
      <xdr:spPr bwMode="auto">
        <a:xfrm flipV="1">
          <a:off x="18246318" y="409304"/>
          <a:ext cx="457859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FA901B4-C6A9-8B6D-66F3-61317F775CE5}"/>
            </a:ext>
          </a:extLst>
        </xdr:cNvPr>
        <xdr:cNvSpPr txBox="1"/>
      </xdr:nvSpPr>
      <xdr:spPr bwMode="auto">
        <a:xfrm>
          <a:off x="18658405" y="247803"/>
          <a:ext cx="707079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12C98B83-8729-F741-B96C-F831444B9D21}"/>
            </a:ext>
          </a:extLst>
        </xdr:cNvPr>
        <xdr:cNvSpPr txBox="1"/>
      </xdr:nvSpPr>
      <xdr:spPr bwMode="auto">
        <a:xfrm>
          <a:off x="19653280" y="238125"/>
          <a:ext cx="691735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BCE4DA8-4250-64CC-BCBB-FEEA327711D7}"/>
            </a:ext>
          </a:extLst>
        </xdr:cNvPr>
        <xdr:cNvCxnSpPr/>
      </xdr:nvCxnSpPr>
      <xdr:spPr bwMode="auto">
        <a:xfrm flipV="1">
          <a:off x="19218337" y="380409"/>
          <a:ext cx="451606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83E0E11-EAFA-81F2-903D-FE2A1F19D5C3}"/>
            </a:ext>
          </a:extLst>
        </xdr:cNvPr>
        <xdr:cNvSpPr txBox="1"/>
      </xdr:nvSpPr>
      <xdr:spPr bwMode="auto">
        <a:xfrm>
          <a:off x="16642571" y="248905"/>
          <a:ext cx="71926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BFB25BE-0268-AE8B-CEB7-32A6C40F3D0A}"/>
            </a:ext>
          </a:extLst>
        </xdr:cNvPr>
        <xdr:cNvSpPr txBox="1"/>
      </xdr:nvSpPr>
      <xdr:spPr bwMode="auto">
        <a:xfrm>
          <a:off x="17650218" y="258741"/>
          <a:ext cx="70954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33583" name="Picture 42">
          <a:extLst>
            <a:ext uri="{FF2B5EF4-FFF2-40B4-BE49-F238E27FC236}">
              <a16:creationId xmlns:a16="http://schemas.microsoft.com/office/drawing/2014/main" id="{0C11D9CB-4A15-C6E8-2869-7C0677127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33584" name="Picture 43">
          <a:extLst>
            <a:ext uri="{FF2B5EF4-FFF2-40B4-BE49-F238E27FC236}">
              <a16:creationId xmlns:a16="http://schemas.microsoft.com/office/drawing/2014/main" id="{75E2929E-9946-DAFC-9F80-59E7EE88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32CEA46-9FB0-4854-634D-96AC27ACA7CB}"/>
            </a:ext>
          </a:extLst>
        </xdr:cNvPr>
        <xdr:cNvSpPr txBox="1"/>
      </xdr:nvSpPr>
      <xdr:spPr bwMode="auto">
        <a:xfrm>
          <a:off x="20693548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9DEBE26A-7EDD-2E75-BBE4-3FA5AFB2C6E9}"/>
            </a:ext>
          </a:extLst>
        </xdr:cNvPr>
        <xdr:cNvCxnSpPr/>
      </xdr:nvCxnSpPr>
      <xdr:spPr bwMode="auto">
        <a:xfrm flipV="1">
          <a:off x="2026886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37672" name="Group 46">
          <a:extLst>
            <a:ext uri="{FF2B5EF4-FFF2-40B4-BE49-F238E27FC236}">
              <a16:creationId xmlns:a16="http://schemas.microsoft.com/office/drawing/2014/main" id="{CAEC13E3-BA77-B365-5E9A-9C05EAF56A0A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289131" cy="5341144"/>
          <a:chOff x="161923" y="5325934"/>
          <a:chExt cx="8187343" cy="5551616"/>
        </a:xfrm>
      </xdr:grpSpPr>
      <xdr:grpSp>
        <xdr:nvGrpSpPr>
          <xdr:cNvPr id="34737683" name="Group 29">
            <a:extLst>
              <a:ext uri="{FF2B5EF4-FFF2-40B4-BE49-F238E27FC236}">
                <a16:creationId xmlns:a16="http://schemas.microsoft.com/office/drawing/2014/main" id="{42B8EFBA-891E-2D48-3865-942E063894BC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89726859-A9CE-F920-0A70-4F90320AF2C4}"/>
                </a:ext>
              </a:extLst>
            </xdr:cNvPr>
            <xdr:cNvSpPr/>
          </xdr:nvSpPr>
          <xdr:spPr bwMode="auto">
            <a:xfrm>
              <a:off x="726279" y="5533760"/>
              <a:ext cx="8302601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37686" name="Chart 2">
              <a:extLst>
                <a:ext uri="{FF2B5EF4-FFF2-40B4-BE49-F238E27FC236}">
                  <a16:creationId xmlns:a16="http://schemas.microsoft.com/office/drawing/2014/main" id="{E8D99DE9-44DF-860C-6A29-CB80363E240B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A5FDADCD-9709-C6C2-A29F-045FA4C94FE9}"/>
                </a:ext>
              </a:extLst>
            </xdr:cNvPr>
            <xdr:cNvSpPr/>
          </xdr:nvSpPr>
          <xdr:spPr>
            <a:xfrm>
              <a:off x="726279" y="5983882"/>
              <a:ext cx="373905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37688" name="Chart 4">
              <a:extLst>
                <a:ext uri="{FF2B5EF4-FFF2-40B4-BE49-F238E27FC236}">
                  <a16:creationId xmlns:a16="http://schemas.microsoft.com/office/drawing/2014/main" id="{FAB3BADB-E3F0-114B-5EF4-21E5F1FAFEB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37689" name="Chart 5">
              <a:extLst>
                <a:ext uri="{FF2B5EF4-FFF2-40B4-BE49-F238E27FC236}">
                  <a16:creationId xmlns:a16="http://schemas.microsoft.com/office/drawing/2014/main" id="{1DA1A6F7-F9AB-50FF-46CC-7FFBD450274D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8D51B07F-6D1A-B88F-759F-3E3F8D1A1057}"/>
                </a:ext>
              </a:extLst>
            </xdr:cNvPr>
            <xdr:cNvSpPr/>
          </xdr:nvSpPr>
          <xdr:spPr>
            <a:xfrm>
              <a:off x="726279" y="7712761"/>
              <a:ext cx="373905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195ACEB2-9EAD-D515-7A48-16651BD78CAB}"/>
                </a:ext>
              </a:extLst>
            </xdr:cNvPr>
            <xdr:cNvSpPr/>
          </xdr:nvSpPr>
          <xdr:spPr>
            <a:xfrm>
              <a:off x="726279" y="9451869"/>
              <a:ext cx="373905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37684" name="Picture 35">
            <a:extLst>
              <a:ext uri="{FF2B5EF4-FFF2-40B4-BE49-F238E27FC236}">
                <a16:creationId xmlns:a16="http://schemas.microsoft.com/office/drawing/2014/main" id="{629EB347-14E3-4E5E-AE51-010415B6E3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265023</xdr:colOff>
      <xdr:row>1</xdr:row>
      <xdr:rowOff>112124</xdr:rowOff>
    </xdr:from>
    <xdr:to>
      <xdr:col>31</xdr:col>
      <xdr:colOff>102928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F4770EE7-6DD1-A199-929C-2251524FDDCF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B9BDCCC-2EB9-B244-096A-722C25E25B57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6BF6610-09D9-1E5F-AEA5-CF026580551C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F9C27359-1100-FBA8-CA1B-77C59CDDA9CA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474836</xdr:colOff>
      <xdr:row>0</xdr:row>
      <xdr:rowOff>248905</xdr:rowOff>
    </xdr:from>
    <xdr:to>
      <xdr:col>29</xdr:col>
      <xdr:colOff>6071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AB8E57F-A57A-7DB5-A880-75F644DBA8D1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378540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021937B-3EC4-62E8-C421-0CBAB5823712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37679" name="Picture 42">
          <a:extLst>
            <a:ext uri="{FF2B5EF4-FFF2-40B4-BE49-F238E27FC236}">
              <a16:creationId xmlns:a16="http://schemas.microsoft.com/office/drawing/2014/main" id="{6A19AFCC-D317-CCCF-2FE9-DA7818A00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449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37680" name="Picture 43">
          <a:extLst>
            <a:ext uri="{FF2B5EF4-FFF2-40B4-BE49-F238E27FC236}">
              <a16:creationId xmlns:a16="http://schemas.microsoft.com/office/drawing/2014/main" id="{47854E93-F8BC-E77F-A501-0B934EACD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266233</xdr:colOff>
      <xdr:row>0</xdr:row>
      <xdr:rowOff>248905</xdr:rowOff>
    </xdr:from>
    <xdr:to>
      <xdr:col>35</xdr:col>
      <xdr:colOff>357198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FF50CB1-29B3-3BDE-3134-587B743B5342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301698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D679042E-3BD4-BE81-31FB-B8D6D677E6C9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41768" name="Group 46">
          <a:extLst>
            <a:ext uri="{FF2B5EF4-FFF2-40B4-BE49-F238E27FC236}">
              <a16:creationId xmlns:a16="http://schemas.microsoft.com/office/drawing/2014/main" id="{05256528-4F17-DD0C-39DF-CF5EE038FB45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41779" name="Group 29">
            <a:extLst>
              <a:ext uri="{FF2B5EF4-FFF2-40B4-BE49-F238E27FC236}">
                <a16:creationId xmlns:a16="http://schemas.microsoft.com/office/drawing/2014/main" id="{E804BDFC-1A17-0127-4CAC-8C5D4BEC5C6D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D1404C1-BC1D-3919-1CE3-7A14F85F2420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41782" name="Chart 2">
              <a:extLst>
                <a:ext uri="{FF2B5EF4-FFF2-40B4-BE49-F238E27FC236}">
                  <a16:creationId xmlns:a16="http://schemas.microsoft.com/office/drawing/2014/main" id="{94AA142F-01C0-5DE5-ACEA-43E6882EA966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CDE692A7-1797-7590-77AE-3AE80700720A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41784" name="Chart 4">
              <a:extLst>
                <a:ext uri="{FF2B5EF4-FFF2-40B4-BE49-F238E27FC236}">
                  <a16:creationId xmlns:a16="http://schemas.microsoft.com/office/drawing/2014/main" id="{5B7E4EB5-1233-54D9-DA20-DE25E5329067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41785" name="Chart 5">
              <a:extLst>
                <a:ext uri="{FF2B5EF4-FFF2-40B4-BE49-F238E27FC236}">
                  <a16:creationId xmlns:a16="http://schemas.microsoft.com/office/drawing/2014/main" id="{576C3635-3210-40FF-B9D2-5BED37362924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4F98CB65-E9F6-0E05-DE4D-3B952FF63B31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4E209D87-23D6-0B5D-7830-B181C4F47FDB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41780" name="Picture 35">
            <a:extLst>
              <a:ext uri="{FF2B5EF4-FFF2-40B4-BE49-F238E27FC236}">
                <a16:creationId xmlns:a16="http://schemas.microsoft.com/office/drawing/2014/main" id="{72F792F8-5794-50CB-F590-A64A9E0669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B2FB04BC-9DA0-9876-1E4D-EB0282CD1DB9}"/>
            </a:ext>
          </a:extLst>
        </xdr:cNvPr>
        <xdr:cNvCxnSpPr/>
      </xdr:nvCxnSpPr>
      <xdr:spPr bwMode="auto">
        <a:xfrm flipV="1">
          <a:off x="18246318" y="409304"/>
          <a:ext cx="457859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EFE117C-53C6-41D4-96EC-B9E2946C13A0}"/>
            </a:ext>
          </a:extLst>
        </xdr:cNvPr>
        <xdr:cNvSpPr txBox="1"/>
      </xdr:nvSpPr>
      <xdr:spPr bwMode="auto">
        <a:xfrm>
          <a:off x="18658405" y="247803"/>
          <a:ext cx="707079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1D66E86-A65D-1708-0803-A4EE4BDBA3CF}"/>
            </a:ext>
          </a:extLst>
        </xdr:cNvPr>
        <xdr:cNvSpPr txBox="1"/>
      </xdr:nvSpPr>
      <xdr:spPr bwMode="auto">
        <a:xfrm>
          <a:off x="19653280" y="238125"/>
          <a:ext cx="691735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82165BFB-7440-CA76-21AF-221E0C773CE2}"/>
            </a:ext>
          </a:extLst>
        </xdr:cNvPr>
        <xdr:cNvCxnSpPr/>
      </xdr:nvCxnSpPr>
      <xdr:spPr bwMode="auto">
        <a:xfrm flipV="1">
          <a:off x="19218337" y="380409"/>
          <a:ext cx="451606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3E7608C-0C05-30AB-DD1C-C613CAAA253D}"/>
            </a:ext>
          </a:extLst>
        </xdr:cNvPr>
        <xdr:cNvSpPr txBox="1"/>
      </xdr:nvSpPr>
      <xdr:spPr bwMode="auto">
        <a:xfrm>
          <a:off x="16642571" y="248905"/>
          <a:ext cx="71926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CA41CFC-47B8-4455-12EE-B9031C373BFD}"/>
            </a:ext>
          </a:extLst>
        </xdr:cNvPr>
        <xdr:cNvSpPr txBox="1"/>
      </xdr:nvSpPr>
      <xdr:spPr bwMode="auto">
        <a:xfrm>
          <a:off x="17650218" y="258741"/>
          <a:ext cx="70954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41775" name="Picture 42">
          <a:extLst>
            <a:ext uri="{FF2B5EF4-FFF2-40B4-BE49-F238E27FC236}">
              <a16:creationId xmlns:a16="http://schemas.microsoft.com/office/drawing/2014/main" id="{F4B800B4-E270-E6C2-6AE6-EB523DE4B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41776" name="Picture 43">
          <a:extLst>
            <a:ext uri="{FF2B5EF4-FFF2-40B4-BE49-F238E27FC236}">
              <a16:creationId xmlns:a16="http://schemas.microsoft.com/office/drawing/2014/main" id="{4F96EAB4-6FBE-BE17-0CC9-17123A21E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1B15E86-5F5B-ED94-C8F0-C0C66C11A37B}"/>
            </a:ext>
          </a:extLst>
        </xdr:cNvPr>
        <xdr:cNvSpPr txBox="1"/>
      </xdr:nvSpPr>
      <xdr:spPr bwMode="auto">
        <a:xfrm>
          <a:off x="20693548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AF4BA961-B785-DB83-1931-34104CF425B1}"/>
            </a:ext>
          </a:extLst>
        </xdr:cNvPr>
        <xdr:cNvCxnSpPr/>
      </xdr:nvCxnSpPr>
      <xdr:spPr bwMode="auto">
        <a:xfrm flipV="1">
          <a:off x="2026886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30</xdr:row>
      <xdr:rowOff>66675</xdr:rowOff>
    </xdr:from>
    <xdr:to>
      <xdr:col>14</xdr:col>
      <xdr:colOff>161925</xdr:colOff>
      <xdr:row>64</xdr:row>
      <xdr:rowOff>133350</xdr:rowOff>
    </xdr:to>
    <xdr:grpSp>
      <xdr:nvGrpSpPr>
        <xdr:cNvPr id="34745864" name="Group 46">
          <a:extLst>
            <a:ext uri="{FF2B5EF4-FFF2-40B4-BE49-F238E27FC236}">
              <a16:creationId xmlns:a16="http://schemas.microsoft.com/office/drawing/2014/main" id="{91FC1504-52AD-42F3-99AE-C6950A83AC8F}"/>
            </a:ext>
          </a:extLst>
        </xdr:cNvPr>
        <xdr:cNvGrpSpPr>
          <a:grpSpLocks/>
        </xdr:cNvGrpSpPr>
      </xdr:nvGrpSpPr>
      <xdr:grpSpPr bwMode="auto">
        <a:xfrm>
          <a:off x="266700" y="5319032"/>
          <a:ext cx="8358868" cy="5169354"/>
          <a:chOff x="161923" y="5325934"/>
          <a:chExt cx="8187343" cy="5551616"/>
        </a:xfrm>
      </xdr:grpSpPr>
      <xdr:grpSp>
        <xdr:nvGrpSpPr>
          <xdr:cNvPr id="34745875" name="Group 29">
            <a:extLst>
              <a:ext uri="{FF2B5EF4-FFF2-40B4-BE49-F238E27FC236}">
                <a16:creationId xmlns:a16="http://schemas.microsoft.com/office/drawing/2014/main" id="{737164F4-DF92-ACCF-5D36-D9BFCF4A9285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13EEC59E-ECD8-982B-4146-AD73207C5D79}"/>
                </a:ext>
              </a:extLst>
            </xdr:cNvPr>
            <xdr:cNvSpPr/>
          </xdr:nvSpPr>
          <xdr:spPr bwMode="auto">
            <a:xfrm>
              <a:off x="726279" y="5533760"/>
              <a:ext cx="8302645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45878" name="Chart 2">
              <a:extLst>
                <a:ext uri="{FF2B5EF4-FFF2-40B4-BE49-F238E27FC236}">
                  <a16:creationId xmlns:a16="http://schemas.microsoft.com/office/drawing/2014/main" id="{BA598327-E796-F899-5EEE-AED102A8AD4E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0DD9F9D6-151B-9E91-19E0-A615880D0F97}"/>
                </a:ext>
              </a:extLst>
            </xdr:cNvPr>
            <xdr:cNvSpPr/>
          </xdr:nvSpPr>
          <xdr:spPr>
            <a:xfrm>
              <a:off x="726279" y="5983882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45880" name="Chart 4">
              <a:extLst>
                <a:ext uri="{FF2B5EF4-FFF2-40B4-BE49-F238E27FC236}">
                  <a16:creationId xmlns:a16="http://schemas.microsoft.com/office/drawing/2014/main" id="{5FF6C1B7-98F5-5E0B-E7D7-A8A169A6C647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45881" name="Chart 5">
              <a:extLst>
                <a:ext uri="{FF2B5EF4-FFF2-40B4-BE49-F238E27FC236}">
                  <a16:creationId xmlns:a16="http://schemas.microsoft.com/office/drawing/2014/main" id="{3525789D-28E6-7920-484E-A588DBC0387A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BA488BDD-F74B-03DB-0FB3-3CFBBA96BA5A}"/>
                </a:ext>
              </a:extLst>
            </xdr:cNvPr>
            <xdr:cNvSpPr/>
          </xdr:nvSpPr>
          <xdr:spPr>
            <a:xfrm>
              <a:off x="726279" y="7712761"/>
              <a:ext cx="37218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9BB0B2ED-2E6A-7C07-9263-2E3064710166}"/>
                </a:ext>
              </a:extLst>
            </xdr:cNvPr>
            <xdr:cNvSpPr/>
          </xdr:nvSpPr>
          <xdr:spPr>
            <a:xfrm>
              <a:off x="726279" y="9451869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45876" name="Picture 35">
            <a:extLst>
              <a:ext uri="{FF2B5EF4-FFF2-40B4-BE49-F238E27FC236}">
                <a16:creationId xmlns:a16="http://schemas.microsoft.com/office/drawing/2014/main" id="{F73C2898-0FF3-90BD-7D97-337D52F08C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285978</xdr:colOff>
      <xdr:row>1</xdr:row>
      <xdr:rowOff>112124</xdr:rowOff>
    </xdr:from>
    <xdr:to>
      <xdr:col>31</xdr:col>
      <xdr:colOff>79651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A4B91E5-1E99-385B-B8BB-D90AE8C48D6F}"/>
            </a:ext>
          </a:extLst>
        </xdr:cNvPr>
        <xdr:cNvCxnSpPr/>
      </xdr:nvCxnSpPr>
      <xdr:spPr bwMode="auto">
        <a:xfrm flipV="1">
          <a:off x="18379668" y="409304"/>
          <a:ext cx="448168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46555</xdr:colOff>
      <xdr:row>0</xdr:row>
      <xdr:rowOff>247803</xdr:rowOff>
    </xdr:from>
    <xdr:to>
      <xdr:col>32</xdr:col>
      <xdr:colOff>151528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1F7C03C-D9B3-B0DF-9CEF-EBC976224791}"/>
            </a:ext>
          </a:extLst>
        </xdr:cNvPr>
        <xdr:cNvSpPr txBox="1"/>
      </xdr:nvSpPr>
      <xdr:spPr bwMode="auto">
        <a:xfrm>
          <a:off x="18782230" y="247803"/>
          <a:ext cx="71660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D96914F-76F6-28FB-A9E1-568BDFE545A5}"/>
            </a:ext>
          </a:extLst>
        </xdr:cNvPr>
        <xdr:cNvSpPr txBox="1"/>
      </xdr:nvSpPr>
      <xdr:spPr bwMode="auto">
        <a:xfrm>
          <a:off x="19786630" y="238125"/>
          <a:ext cx="691735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8EF65010-8AB4-7A56-E2A4-9F9DCDE515A1}"/>
            </a:ext>
          </a:extLst>
        </xdr:cNvPr>
        <xdr:cNvCxnSpPr/>
      </xdr:nvCxnSpPr>
      <xdr:spPr bwMode="auto">
        <a:xfrm flipV="1">
          <a:off x="19351687" y="380409"/>
          <a:ext cx="451606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451976</xdr:colOff>
      <xdr:row>0</xdr:row>
      <xdr:rowOff>248905</xdr:rowOff>
    </xdr:from>
    <xdr:to>
      <xdr:col>29</xdr:col>
      <xdr:colOff>6260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DBF6DD4-48F8-182E-D84E-1751229D83D2}"/>
            </a:ext>
          </a:extLst>
        </xdr:cNvPr>
        <xdr:cNvSpPr txBox="1"/>
      </xdr:nvSpPr>
      <xdr:spPr bwMode="auto">
        <a:xfrm>
          <a:off x="16775921" y="248905"/>
          <a:ext cx="719393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410947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CB93C19-6FC2-A9B8-6D3A-63A37DBFC3AF}"/>
            </a:ext>
          </a:extLst>
        </xdr:cNvPr>
        <xdr:cNvSpPr txBox="1"/>
      </xdr:nvSpPr>
      <xdr:spPr bwMode="auto">
        <a:xfrm>
          <a:off x="17783568" y="258741"/>
          <a:ext cx="70954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45871" name="Picture 42">
          <a:extLst>
            <a:ext uri="{FF2B5EF4-FFF2-40B4-BE49-F238E27FC236}">
              <a16:creationId xmlns:a16="http://schemas.microsoft.com/office/drawing/2014/main" id="{F3C0211F-3CB8-B40B-917E-E74C8932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45872" name="Picture 43">
          <a:extLst>
            <a:ext uri="{FF2B5EF4-FFF2-40B4-BE49-F238E27FC236}">
              <a16:creationId xmlns:a16="http://schemas.microsoft.com/office/drawing/2014/main" id="{52652A2A-A532-F9A9-A177-D939C9769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313858</xdr:colOff>
      <xdr:row>0</xdr:row>
      <xdr:rowOff>248905</xdr:rowOff>
    </xdr:from>
    <xdr:to>
      <xdr:col>35</xdr:col>
      <xdr:colOff>338174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499DAC0-8738-245F-31DF-9FFB345FC2D7}"/>
            </a:ext>
          </a:extLst>
        </xdr:cNvPr>
        <xdr:cNvSpPr txBox="1"/>
      </xdr:nvSpPr>
      <xdr:spPr bwMode="auto">
        <a:xfrm>
          <a:off x="20836423" y="248905"/>
          <a:ext cx="687009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355135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E292F2B-6B0F-D5B8-8899-76F5CD71A4F5}"/>
            </a:ext>
          </a:extLst>
        </xdr:cNvPr>
        <xdr:cNvCxnSpPr/>
      </xdr:nvCxnSpPr>
      <xdr:spPr bwMode="auto">
        <a:xfrm flipV="1">
          <a:off x="2040221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49960" name="Group 46">
          <a:extLst>
            <a:ext uri="{FF2B5EF4-FFF2-40B4-BE49-F238E27FC236}">
              <a16:creationId xmlns:a16="http://schemas.microsoft.com/office/drawing/2014/main" id="{5038BB2B-C1BE-2663-28F5-2B73140E49FF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49971" name="Group 29">
            <a:extLst>
              <a:ext uri="{FF2B5EF4-FFF2-40B4-BE49-F238E27FC236}">
                <a16:creationId xmlns:a16="http://schemas.microsoft.com/office/drawing/2014/main" id="{D872FF3B-5CE2-EE50-58C1-2B5E6B19AD1D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6143D87F-A8B5-4F57-9060-10BC7AD1A8F0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49974" name="Chart 2">
              <a:extLst>
                <a:ext uri="{FF2B5EF4-FFF2-40B4-BE49-F238E27FC236}">
                  <a16:creationId xmlns:a16="http://schemas.microsoft.com/office/drawing/2014/main" id="{52DC92C3-B623-E9D8-D7C2-F0A0DE1435C6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EDAFA8DF-09AE-873F-26BA-9E1FA4667581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49976" name="Chart 4">
              <a:extLst>
                <a:ext uri="{FF2B5EF4-FFF2-40B4-BE49-F238E27FC236}">
                  <a16:creationId xmlns:a16="http://schemas.microsoft.com/office/drawing/2014/main" id="{0C2ACE15-759A-5371-8E93-3BBE533D4821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49977" name="Chart 5">
              <a:extLst>
                <a:ext uri="{FF2B5EF4-FFF2-40B4-BE49-F238E27FC236}">
                  <a16:creationId xmlns:a16="http://schemas.microsoft.com/office/drawing/2014/main" id="{300AB701-68C2-872B-526D-9A1075464EEB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E8643455-FFDF-5200-7D7B-A91B30943D72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FA603CC8-3047-AF04-5AF4-6A24250FD660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49972" name="Picture 35">
            <a:extLst>
              <a:ext uri="{FF2B5EF4-FFF2-40B4-BE49-F238E27FC236}">
                <a16:creationId xmlns:a16="http://schemas.microsoft.com/office/drawing/2014/main" id="{E30996C4-8B13-A6EF-3B43-C819263C82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97E15E07-DA3A-C45A-8484-8C835988CA00}"/>
            </a:ext>
          </a:extLst>
        </xdr:cNvPr>
        <xdr:cNvCxnSpPr/>
      </xdr:nvCxnSpPr>
      <xdr:spPr bwMode="auto">
        <a:xfrm flipV="1">
          <a:off x="18246318" y="409304"/>
          <a:ext cx="457859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DC0EEB3-25DC-B16A-BAB3-F44607CD2A9F}"/>
            </a:ext>
          </a:extLst>
        </xdr:cNvPr>
        <xdr:cNvSpPr txBox="1"/>
      </xdr:nvSpPr>
      <xdr:spPr bwMode="auto">
        <a:xfrm>
          <a:off x="18658405" y="247803"/>
          <a:ext cx="707079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4DB8B1A-80A7-BC9A-B262-33CBEF5E0BF6}"/>
            </a:ext>
          </a:extLst>
        </xdr:cNvPr>
        <xdr:cNvSpPr txBox="1"/>
      </xdr:nvSpPr>
      <xdr:spPr bwMode="auto">
        <a:xfrm>
          <a:off x="19653280" y="238125"/>
          <a:ext cx="691735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AF4BB1CC-915A-EDEB-8BE7-98D9152CE5E6}"/>
            </a:ext>
          </a:extLst>
        </xdr:cNvPr>
        <xdr:cNvCxnSpPr/>
      </xdr:nvCxnSpPr>
      <xdr:spPr bwMode="auto">
        <a:xfrm flipV="1">
          <a:off x="19218337" y="380409"/>
          <a:ext cx="451606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7120EAB-8F43-9927-3EAB-1F9E3A219DCC}"/>
            </a:ext>
          </a:extLst>
        </xdr:cNvPr>
        <xdr:cNvSpPr txBox="1"/>
      </xdr:nvSpPr>
      <xdr:spPr bwMode="auto">
        <a:xfrm>
          <a:off x="16642571" y="248905"/>
          <a:ext cx="71926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5F7A320-C467-58DB-60D9-507902C3E68D}"/>
            </a:ext>
          </a:extLst>
        </xdr:cNvPr>
        <xdr:cNvSpPr txBox="1"/>
      </xdr:nvSpPr>
      <xdr:spPr bwMode="auto">
        <a:xfrm>
          <a:off x="17650218" y="258741"/>
          <a:ext cx="70954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49967" name="Picture 42">
          <a:extLst>
            <a:ext uri="{FF2B5EF4-FFF2-40B4-BE49-F238E27FC236}">
              <a16:creationId xmlns:a16="http://schemas.microsoft.com/office/drawing/2014/main" id="{A43CB9AD-21C6-97E6-7F77-1821E1A7B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49968" name="Picture 43">
          <a:extLst>
            <a:ext uri="{FF2B5EF4-FFF2-40B4-BE49-F238E27FC236}">
              <a16:creationId xmlns:a16="http://schemas.microsoft.com/office/drawing/2014/main" id="{2499B80F-23EE-F9C2-109C-77FBF7892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D56212B-5301-E184-224A-2FE3DE3C7F62}"/>
            </a:ext>
          </a:extLst>
        </xdr:cNvPr>
        <xdr:cNvSpPr txBox="1"/>
      </xdr:nvSpPr>
      <xdr:spPr bwMode="auto">
        <a:xfrm>
          <a:off x="20693548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C923A10-FBF4-37AB-8F84-2DD5285117BC}"/>
            </a:ext>
          </a:extLst>
        </xdr:cNvPr>
        <xdr:cNvCxnSpPr/>
      </xdr:nvCxnSpPr>
      <xdr:spPr bwMode="auto">
        <a:xfrm flipV="1">
          <a:off x="2026886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30</xdr:row>
      <xdr:rowOff>66675</xdr:rowOff>
    </xdr:from>
    <xdr:to>
      <xdr:col>14</xdr:col>
      <xdr:colOff>161925</xdr:colOff>
      <xdr:row>64</xdr:row>
      <xdr:rowOff>133350</xdr:rowOff>
    </xdr:to>
    <xdr:grpSp>
      <xdr:nvGrpSpPr>
        <xdr:cNvPr id="35818877" name="Group 46">
          <a:extLst>
            <a:ext uri="{FF2B5EF4-FFF2-40B4-BE49-F238E27FC236}">
              <a16:creationId xmlns:a16="http://schemas.microsoft.com/office/drawing/2014/main" id="{8F3A9097-CCBF-97FA-4479-BAFB6511AA78}"/>
            </a:ext>
          </a:extLst>
        </xdr:cNvPr>
        <xdr:cNvGrpSpPr>
          <a:grpSpLocks/>
        </xdr:cNvGrpSpPr>
      </xdr:nvGrpSpPr>
      <xdr:grpSpPr bwMode="auto">
        <a:xfrm>
          <a:off x="266700" y="5319032"/>
          <a:ext cx="8358868" cy="5169354"/>
          <a:chOff x="161923" y="5325934"/>
          <a:chExt cx="8187343" cy="5551616"/>
        </a:xfrm>
      </xdr:grpSpPr>
      <xdr:grpSp>
        <xdr:nvGrpSpPr>
          <xdr:cNvPr id="35818888" name="Group 29">
            <a:extLst>
              <a:ext uri="{FF2B5EF4-FFF2-40B4-BE49-F238E27FC236}">
                <a16:creationId xmlns:a16="http://schemas.microsoft.com/office/drawing/2014/main" id="{3C54A38F-968C-12C0-8915-B93C99ECDC3A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8882BBD4-989A-8148-8966-C28ABDD30DB5}"/>
                </a:ext>
              </a:extLst>
            </xdr:cNvPr>
            <xdr:cNvSpPr/>
          </xdr:nvSpPr>
          <xdr:spPr bwMode="auto">
            <a:xfrm>
              <a:off x="726279" y="5533760"/>
              <a:ext cx="8302645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5818891" name="Chart 2">
              <a:extLst>
                <a:ext uri="{FF2B5EF4-FFF2-40B4-BE49-F238E27FC236}">
                  <a16:creationId xmlns:a16="http://schemas.microsoft.com/office/drawing/2014/main" id="{5C3FDE6F-3866-B9AD-CBCC-0D2D4D5660B6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4456667C-9AA3-2448-D5A7-FE8841927DA7}"/>
                </a:ext>
              </a:extLst>
            </xdr:cNvPr>
            <xdr:cNvSpPr/>
          </xdr:nvSpPr>
          <xdr:spPr>
            <a:xfrm>
              <a:off x="726279" y="5983882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5818893" name="Chart 4">
              <a:extLst>
                <a:ext uri="{FF2B5EF4-FFF2-40B4-BE49-F238E27FC236}">
                  <a16:creationId xmlns:a16="http://schemas.microsoft.com/office/drawing/2014/main" id="{323B965A-B553-680D-0F28-14FCFD9E9029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5818894" name="Chart 5">
              <a:extLst>
                <a:ext uri="{FF2B5EF4-FFF2-40B4-BE49-F238E27FC236}">
                  <a16:creationId xmlns:a16="http://schemas.microsoft.com/office/drawing/2014/main" id="{3456CCC8-14C4-5951-5137-475461856A0E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19C4C75D-7189-4876-D045-93576B0B6414}"/>
                </a:ext>
              </a:extLst>
            </xdr:cNvPr>
            <xdr:cNvSpPr/>
          </xdr:nvSpPr>
          <xdr:spPr>
            <a:xfrm>
              <a:off x="726279" y="7712761"/>
              <a:ext cx="37218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710F9041-98CD-7ABC-EE68-E7B77CBAAFA8}"/>
                </a:ext>
              </a:extLst>
            </xdr:cNvPr>
            <xdr:cNvSpPr/>
          </xdr:nvSpPr>
          <xdr:spPr>
            <a:xfrm>
              <a:off x="726279" y="9451869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5818889" name="Picture 35">
            <a:extLst>
              <a:ext uri="{FF2B5EF4-FFF2-40B4-BE49-F238E27FC236}">
                <a16:creationId xmlns:a16="http://schemas.microsoft.com/office/drawing/2014/main" id="{B64C0C72-8256-7143-9C6C-60577C5CFE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285978</xdr:colOff>
      <xdr:row>1</xdr:row>
      <xdr:rowOff>112124</xdr:rowOff>
    </xdr:from>
    <xdr:to>
      <xdr:col>31</xdr:col>
      <xdr:colOff>79651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BDB867B7-B5CD-346C-B148-C91B10FD2ADA}"/>
            </a:ext>
          </a:extLst>
        </xdr:cNvPr>
        <xdr:cNvCxnSpPr/>
      </xdr:nvCxnSpPr>
      <xdr:spPr bwMode="auto">
        <a:xfrm flipV="1">
          <a:off x="18412053" y="407399"/>
          <a:ext cx="403273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46555</xdr:colOff>
      <xdr:row>0</xdr:row>
      <xdr:rowOff>247803</xdr:rowOff>
    </xdr:from>
    <xdr:to>
      <xdr:col>32</xdr:col>
      <xdr:colOff>151528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F6C025A-2F1E-0FD7-3A05-AD1D7422CAAA}"/>
            </a:ext>
          </a:extLst>
        </xdr:cNvPr>
        <xdr:cNvSpPr txBox="1"/>
      </xdr:nvSpPr>
      <xdr:spPr bwMode="auto">
        <a:xfrm>
          <a:off x="18782230" y="247803"/>
          <a:ext cx="714573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99E426C-5E67-DE7C-6716-1E1D3E8C5A79}"/>
            </a:ext>
          </a:extLst>
        </xdr:cNvPr>
        <xdr:cNvSpPr txBox="1"/>
      </xdr:nvSpPr>
      <xdr:spPr bwMode="auto">
        <a:xfrm>
          <a:off x="19801870" y="238125"/>
          <a:ext cx="665262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0032D96-C86E-F577-8E8B-F4B0FC593A06}"/>
            </a:ext>
          </a:extLst>
        </xdr:cNvPr>
        <xdr:cNvCxnSpPr/>
      </xdr:nvCxnSpPr>
      <xdr:spPr bwMode="auto">
        <a:xfrm flipV="1">
          <a:off x="19351687" y="374694"/>
          <a:ext cx="448098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451976</xdr:colOff>
      <xdr:row>0</xdr:row>
      <xdr:rowOff>248905</xdr:rowOff>
    </xdr:from>
    <xdr:to>
      <xdr:col>29</xdr:col>
      <xdr:colOff>6260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7B91C49-831C-2945-CA6B-3655003D5094}"/>
            </a:ext>
          </a:extLst>
        </xdr:cNvPr>
        <xdr:cNvSpPr txBox="1"/>
      </xdr:nvSpPr>
      <xdr:spPr bwMode="auto">
        <a:xfrm>
          <a:off x="16749251" y="248905"/>
          <a:ext cx="77348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410947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B018278-4DF9-3763-663C-8E1BCC10CB9D}"/>
            </a:ext>
          </a:extLst>
        </xdr:cNvPr>
        <xdr:cNvSpPr txBox="1"/>
      </xdr:nvSpPr>
      <xdr:spPr bwMode="auto">
        <a:xfrm>
          <a:off x="17772138" y="258741"/>
          <a:ext cx="764884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5818884" name="Picture 42">
          <a:extLst>
            <a:ext uri="{FF2B5EF4-FFF2-40B4-BE49-F238E27FC236}">
              <a16:creationId xmlns:a16="http://schemas.microsoft.com/office/drawing/2014/main" id="{2E054663-6EFC-92B7-E8EC-87738206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5818885" name="Picture 43">
          <a:extLst>
            <a:ext uri="{FF2B5EF4-FFF2-40B4-BE49-F238E27FC236}">
              <a16:creationId xmlns:a16="http://schemas.microsoft.com/office/drawing/2014/main" id="{C77F2228-EE00-A766-E010-980DADE6F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313858</xdr:colOff>
      <xdr:row>0</xdr:row>
      <xdr:rowOff>248905</xdr:rowOff>
    </xdr:from>
    <xdr:to>
      <xdr:col>35</xdr:col>
      <xdr:colOff>338174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6C7DB82-8393-A02D-DF58-EB7C1854ECDA}"/>
            </a:ext>
          </a:extLst>
        </xdr:cNvPr>
        <xdr:cNvSpPr txBox="1"/>
      </xdr:nvSpPr>
      <xdr:spPr bwMode="auto">
        <a:xfrm>
          <a:off x="20878333" y="248905"/>
          <a:ext cx="63391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355135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B1A58F65-6E71-D208-C031-AC2D26BBC129}"/>
            </a:ext>
          </a:extLst>
        </xdr:cNvPr>
        <xdr:cNvCxnSpPr/>
      </xdr:nvCxnSpPr>
      <xdr:spPr bwMode="auto">
        <a:xfrm flipV="1">
          <a:off x="20390785" y="374962"/>
          <a:ext cx="528825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5819901" name="Group 46">
          <a:extLst>
            <a:ext uri="{FF2B5EF4-FFF2-40B4-BE49-F238E27FC236}">
              <a16:creationId xmlns:a16="http://schemas.microsoft.com/office/drawing/2014/main" id="{0EB62771-F958-49CE-5141-4F7EFC5AA2E8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5819912" name="Group 29">
            <a:extLst>
              <a:ext uri="{FF2B5EF4-FFF2-40B4-BE49-F238E27FC236}">
                <a16:creationId xmlns:a16="http://schemas.microsoft.com/office/drawing/2014/main" id="{FC7D2C03-0982-78AE-AFAA-D8D9A6CCAC81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F2348C84-B391-B754-1C32-E62309D4B469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5819915" name="Chart 2">
              <a:extLst>
                <a:ext uri="{FF2B5EF4-FFF2-40B4-BE49-F238E27FC236}">
                  <a16:creationId xmlns:a16="http://schemas.microsoft.com/office/drawing/2014/main" id="{8947A9B5-C3F1-373E-D5DB-2C2018155A43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16E2959C-CB0A-808F-7482-6CA2BE51C400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5819917" name="Chart 4">
              <a:extLst>
                <a:ext uri="{FF2B5EF4-FFF2-40B4-BE49-F238E27FC236}">
                  <a16:creationId xmlns:a16="http://schemas.microsoft.com/office/drawing/2014/main" id="{A3E9584D-2003-E6AB-4000-F20D70A3582D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5819918" name="Chart 5">
              <a:extLst>
                <a:ext uri="{FF2B5EF4-FFF2-40B4-BE49-F238E27FC236}">
                  <a16:creationId xmlns:a16="http://schemas.microsoft.com/office/drawing/2014/main" id="{0F5911BC-2942-3971-1704-4B2CB7D73C0F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66361373-79C7-94E7-2FC3-7A792D26FA8F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6976BA08-DA5E-1C20-DF4D-68A551642E67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5819913" name="Picture 35">
            <a:extLst>
              <a:ext uri="{FF2B5EF4-FFF2-40B4-BE49-F238E27FC236}">
                <a16:creationId xmlns:a16="http://schemas.microsoft.com/office/drawing/2014/main" id="{030A6CEB-72CA-E72D-9E4F-C452697B97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72603AC9-1A77-4ADD-8894-1F119CD6587D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BAAFF98-7848-B253-C000-3889A243807B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12B123E0-6B04-38DC-5389-CF1B6C1BA428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FFF9EF9-82C5-827E-01A7-991E96830A12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ABD99A2-DDC8-142D-53DD-258FD2693258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C409DD3-7293-701C-8DCD-E959F46750DD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5819908" name="Picture 42">
          <a:extLst>
            <a:ext uri="{FF2B5EF4-FFF2-40B4-BE49-F238E27FC236}">
              <a16:creationId xmlns:a16="http://schemas.microsoft.com/office/drawing/2014/main" id="{0946B442-BFEC-E999-A45A-066576671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5819909" name="Picture 43">
          <a:extLst>
            <a:ext uri="{FF2B5EF4-FFF2-40B4-BE49-F238E27FC236}">
              <a16:creationId xmlns:a16="http://schemas.microsoft.com/office/drawing/2014/main" id="{22E1B838-2F0B-BA2F-5872-ABE4E36C8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D357AC7-24A1-4A33-416A-EDA9A78CA1BB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074FE4E-6CE4-A377-120A-593A0FC474C0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62248" name="Group 46">
          <a:extLst>
            <a:ext uri="{FF2B5EF4-FFF2-40B4-BE49-F238E27FC236}">
              <a16:creationId xmlns:a16="http://schemas.microsoft.com/office/drawing/2014/main" id="{10C43B43-392E-8521-CA00-DC8C256061AB}"/>
            </a:ext>
          </a:extLst>
        </xdr:cNvPr>
        <xdr:cNvGrpSpPr>
          <a:grpSpLocks/>
        </xdr:cNvGrpSpPr>
      </xdr:nvGrpSpPr>
      <xdr:grpSpPr bwMode="auto">
        <a:xfrm>
          <a:off x="228600" y="5319032"/>
          <a:ext cx="8318046" cy="5169354"/>
          <a:chOff x="161923" y="5325934"/>
          <a:chExt cx="8187343" cy="5551616"/>
        </a:xfrm>
      </xdr:grpSpPr>
      <xdr:grpSp>
        <xdr:nvGrpSpPr>
          <xdr:cNvPr id="34762259" name="Group 29">
            <a:extLst>
              <a:ext uri="{FF2B5EF4-FFF2-40B4-BE49-F238E27FC236}">
                <a16:creationId xmlns:a16="http://schemas.microsoft.com/office/drawing/2014/main" id="{3BC405FF-F24A-9DCA-50C9-743DE3B8FBC1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5FB54A5C-78E8-0E23-540F-59C0F62E60E8}"/>
                </a:ext>
              </a:extLst>
            </xdr:cNvPr>
            <xdr:cNvSpPr/>
          </xdr:nvSpPr>
          <xdr:spPr bwMode="auto">
            <a:xfrm>
              <a:off x="726279" y="5533760"/>
              <a:ext cx="8302612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62262" name="Chart 2">
              <a:extLst>
                <a:ext uri="{FF2B5EF4-FFF2-40B4-BE49-F238E27FC236}">
                  <a16:creationId xmlns:a16="http://schemas.microsoft.com/office/drawing/2014/main" id="{7F966FDB-A01F-6FC9-8AFC-4B5C2C3B103E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BDCCB692-D9D7-6D5C-BB1E-724E93912E1F}"/>
                </a:ext>
              </a:extLst>
            </xdr:cNvPr>
            <xdr:cNvSpPr/>
          </xdr:nvSpPr>
          <xdr:spPr>
            <a:xfrm>
              <a:off x="726279" y="5983882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62264" name="Chart 4">
              <a:extLst>
                <a:ext uri="{FF2B5EF4-FFF2-40B4-BE49-F238E27FC236}">
                  <a16:creationId xmlns:a16="http://schemas.microsoft.com/office/drawing/2014/main" id="{7CAB733C-01EB-6F66-E9B8-436A39F665C4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62265" name="Chart 5">
              <a:extLst>
                <a:ext uri="{FF2B5EF4-FFF2-40B4-BE49-F238E27FC236}">
                  <a16:creationId xmlns:a16="http://schemas.microsoft.com/office/drawing/2014/main" id="{BAAE41A9-4853-CF30-C0B0-0384D920F088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C5B6E21C-C911-8635-6051-78AF29E46D68}"/>
                </a:ext>
              </a:extLst>
            </xdr:cNvPr>
            <xdr:cNvSpPr/>
          </xdr:nvSpPr>
          <xdr:spPr>
            <a:xfrm>
              <a:off x="726279" y="7712761"/>
              <a:ext cx="373474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2872B79B-6FC6-1A13-0DE8-44FB11205997}"/>
                </a:ext>
              </a:extLst>
            </xdr:cNvPr>
            <xdr:cNvSpPr/>
          </xdr:nvSpPr>
          <xdr:spPr>
            <a:xfrm>
              <a:off x="726279" y="9451869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62260" name="Picture 35">
            <a:extLst>
              <a:ext uri="{FF2B5EF4-FFF2-40B4-BE49-F238E27FC236}">
                <a16:creationId xmlns:a16="http://schemas.microsoft.com/office/drawing/2014/main" id="{F456A666-7DEB-F384-4034-59361D5C57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E8F8411C-AC20-47B3-039A-D27D7CBA67B0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178408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A8F183F-0D7A-112E-2FAD-7C32696B451E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502544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2E047FC-8505-A461-7B1A-312C1C2EDBF9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508869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D615CC5-51FB-B9E5-4464-CBF8B8BA89AC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594457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3263881-FDBC-05FB-B46B-E31784E144E6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C2906FD-DC6A-A137-8F99-FC7942DDA53B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62255" name="Picture 42">
          <a:extLst>
            <a:ext uri="{FF2B5EF4-FFF2-40B4-BE49-F238E27FC236}">
              <a16:creationId xmlns:a16="http://schemas.microsoft.com/office/drawing/2014/main" id="{312BCB88-90BE-B096-2F6F-1181702D6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4425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62256" name="Picture 43">
          <a:extLst>
            <a:ext uri="{FF2B5EF4-FFF2-40B4-BE49-F238E27FC236}">
              <a16:creationId xmlns:a16="http://schemas.microsoft.com/office/drawing/2014/main" id="{F35588FA-CAFB-57DC-FA3C-0644BA2A0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45025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A8A3470-AE8D-4EB6-2269-CEEBB0EDBCBB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426385</xdr:colOff>
      <xdr:row>1</xdr:row>
      <xdr:rowOff>79687</xdr:rowOff>
    </xdr:from>
    <xdr:to>
      <xdr:col>34</xdr:col>
      <xdr:colOff>286253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F467567F-CB22-351D-006C-4659CE22AAA9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66344" name="Group 46">
          <a:extLst>
            <a:ext uri="{FF2B5EF4-FFF2-40B4-BE49-F238E27FC236}">
              <a16:creationId xmlns:a16="http://schemas.microsoft.com/office/drawing/2014/main" id="{CC084EC4-17E8-0730-6C77-2F73B7C6618C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66355" name="Group 29">
            <a:extLst>
              <a:ext uri="{FF2B5EF4-FFF2-40B4-BE49-F238E27FC236}">
                <a16:creationId xmlns:a16="http://schemas.microsoft.com/office/drawing/2014/main" id="{C1DAD1EA-4357-472D-60BD-E803E086236D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7DAE952D-1F90-448D-64DC-5A0E28BCE987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66358" name="Chart 2">
              <a:extLst>
                <a:ext uri="{FF2B5EF4-FFF2-40B4-BE49-F238E27FC236}">
                  <a16:creationId xmlns:a16="http://schemas.microsoft.com/office/drawing/2014/main" id="{4A7F81D3-552C-D5B4-2307-EFB703373123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8B908984-8BD0-9900-9CBF-2DEBA5C26461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66360" name="Chart 4">
              <a:extLst>
                <a:ext uri="{FF2B5EF4-FFF2-40B4-BE49-F238E27FC236}">
                  <a16:creationId xmlns:a16="http://schemas.microsoft.com/office/drawing/2014/main" id="{5FECAA5F-6ED1-1B5D-E587-59C12DA85A76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66361" name="Chart 5">
              <a:extLst>
                <a:ext uri="{FF2B5EF4-FFF2-40B4-BE49-F238E27FC236}">
                  <a16:creationId xmlns:a16="http://schemas.microsoft.com/office/drawing/2014/main" id="{5E5CB755-AB7A-69BD-57EC-DB61CE5DAF70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9F6C3097-4991-6E1B-4B0E-B412BB12FF13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1CC84625-7A67-8DBB-81C4-E2A5F25D2EAD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66356" name="Picture 35">
            <a:extLst>
              <a:ext uri="{FF2B5EF4-FFF2-40B4-BE49-F238E27FC236}">
                <a16:creationId xmlns:a16="http://schemas.microsoft.com/office/drawing/2014/main" id="{0599E99B-9EF1-DF21-8680-CA71768DD4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E7F033D7-E719-01E5-851F-67F8838D1B52}"/>
            </a:ext>
          </a:extLst>
        </xdr:cNvPr>
        <xdr:cNvCxnSpPr/>
      </xdr:nvCxnSpPr>
      <xdr:spPr bwMode="auto">
        <a:xfrm flipV="1">
          <a:off x="18246318" y="409304"/>
          <a:ext cx="457859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9C3DD4E-CA90-8735-6FEA-709BFCB688D0}"/>
            </a:ext>
          </a:extLst>
        </xdr:cNvPr>
        <xdr:cNvSpPr txBox="1"/>
      </xdr:nvSpPr>
      <xdr:spPr bwMode="auto">
        <a:xfrm>
          <a:off x="18658405" y="247803"/>
          <a:ext cx="707079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DC88682-0E9F-928A-B51A-1A927EFDD29B}"/>
            </a:ext>
          </a:extLst>
        </xdr:cNvPr>
        <xdr:cNvSpPr txBox="1"/>
      </xdr:nvSpPr>
      <xdr:spPr bwMode="auto">
        <a:xfrm>
          <a:off x="19653280" y="238125"/>
          <a:ext cx="691735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9293F20-7845-C4AD-FCFC-4C6AF3B4D30A}"/>
            </a:ext>
          </a:extLst>
        </xdr:cNvPr>
        <xdr:cNvCxnSpPr/>
      </xdr:nvCxnSpPr>
      <xdr:spPr bwMode="auto">
        <a:xfrm flipV="1">
          <a:off x="19218337" y="380409"/>
          <a:ext cx="451606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E5B7FA9-625B-482E-818B-771A36012471}"/>
            </a:ext>
          </a:extLst>
        </xdr:cNvPr>
        <xdr:cNvSpPr txBox="1"/>
      </xdr:nvSpPr>
      <xdr:spPr bwMode="auto">
        <a:xfrm>
          <a:off x="16642571" y="248905"/>
          <a:ext cx="71926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390F278-19E4-CAD1-4926-4AD2A356F8D7}"/>
            </a:ext>
          </a:extLst>
        </xdr:cNvPr>
        <xdr:cNvSpPr txBox="1"/>
      </xdr:nvSpPr>
      <xdr:spPr bwMode="auto">
        <a:xfrm>
          <a:off x="17650218" y="258741"/>
          <a:ext cx="70954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66351" name="Picture 42">
          <a:extLst>
            <a:ext uri="{FF2B5EF4-FFF2-40B4-BE49-F238E27FC236}">
              <a16:creationId xmlns:a16="http://schemas.microsoft.com/office/drawing/2014/main" id="{21753977-8EFB-1C5F-99C8-753B99690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66352" name="Picture 43">
          <a:extLst>
            <a:ext uri="{FF2B5EF4-FFF2-40B4-BE49-F238E27FC236}">
              <a16:creationId xmlns:a16="http://schemas.microsoft.com/office/drawing/2014/main" id="{0A786E3A-3446-B279-AEE3-99788566C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68EED98-E7B2-2DA5-BD73-670139892242}"/>
            </a:ext>
          </a:extLst>
        </xdr:cNvPr>
        <xdr:cNvSpPr txBox="1"/>
      </xdr:nvSpPr>
      <xdr:spPr bwMode="auto">
        <a:xfrm>
          <a:off x="20693548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0618F0B-EB1E-7E98-6E6E-DCF04945E658}"/>
            </a:ext>
          </a:extLst>
        </xdr:cNvPr>
        <xdr:cNvCxnSpPr/>
      </xdr:nvCxnSpPr>
      <xdr:spPr bwMode="auto">
        <a:xfrm flipV="1">
          <a:off x="2026886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30</xdr:row>
      <xdr:rowOff>66675</xdr:rowOff>
    </xdr:from>
    <xdr:to>
      <xdr:col>14</xdr:col>
      <xdr:colOff>161925</xdr:colOff>
      <xdr:row>64</xdr:row>
      <xdr:rowOff>133350</xdr:rowOff>
    </xdr:to>
    <xdr:grpSp>
      <xdr:nvGrpSpPr>
        <xdr:cNvPr id="34754056" name="Group 46">
          <a:extLst>
            <a:ext uri="{FF2B5EF4-FFF2-40B4-BE49-F238E27FC236}">
              <a16:creationId xmlns:a16="http://schemas.microsoft.com/office/drawing/2014/main" id="{6C8C5134-6985-118E-9FDE-66EF58ADFBF0}"/>
            </a:ext>
          </a:extLst>
        </xdr:cNvPr>
        <xdr:cNvGrpSpPr>
          <a:grpSpLocks/>
        </xdr:cNvGrpSpPr>
      </xdr:nvGrpSpPr>
      <xdr:grpSpPr bwMode="auto">
        <a:xfrm>
          <a:off x="266700" y="5319032"/>
          <a:ext cx="8358868" cy="5169354"/>
          <a:chOff x="161923" y="5325934"/>
          <a:chExt cx="8187343" cy="5551616"/>
        </a:xfrm>
      </xdr:grpSpPr>
      <xdr:grpSp>
        <xdr:nvGrpSpPr>
          <xdr:cNvPr id="34754067" name="Group 29">
            <a:extLst>
              <a:ext uri="{FF2B5EF4-FFF2-40B4-BE49-F238E27FC236}">
                <a16:creationId xmlns:a16="http://schemas.microsoft.com/office/drawing/2014/main" id="{4F2E89C6-3115-F863-BFB8-AC88453EE680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B35A0CBD-B1B8-F70E-C0CE-A297038E5079}"/>
                </a:ext>
              </a:extLst>
            </xdr:cNvPr>
            <xdr:cNvSpPr/>
          </xdr:nvSpPr>
          <xdr:spPr bwMode="auto">
            <a:xfrm>
              <a:off x="726279" y="5533760"/>
              <a:ext cx="8302645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54070" name="Chart 2">
              <a:extLst>
                <a:ext uri="{FF2B5EF4-FFF2-40B4-BE49-F238E27FC236}">
                  <a16:creationId xmlns:a16="http://schemas.microsoft.com/office/drawing/2014/main" id="{1123411D-A31E-2919-1F91-4737D951DF37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553690C2-688D-BF2C-6A73-8870F7B41A8D}"/>
                </a:ext>
              </a:extLst>
            </xdr:cNvPr>
            <xdr:cNvSpPr/>
          </xdr:nvSpPr>
          <xdr:spPr>
            <a:xfrm>
              <a:off x="726279" y="5983882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54072" name="Chart 4">
              <a:extLst>
                <a:ext uri="{FF2B5EF4-FFF2-40B4-BE49-F238E27FC236}">
                  <a16:creationId xmlns:a16="http://schemas.microsoft.com/office/drawing/2014/main" id="{4024FA45-38A7-CED3-2BA4-CFF4C3183D88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54073" name="Chart 5">
              <a:extLst>
                <a:ext uri="{FF2B5EF4-FFF2-40B4-BE49-F238E27FC236}">
                  <a16:creationId xmlns:a16="http://schemas.microsoft.com/office/drawing/2014/main" id="{5D8F42EE-1573-A6EC-90F8-6F963F9DD0C3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E87AE301-07F7-336C-6680-A0854F927188}"/>
                </a:ext>
              </a:extLst>
            </xdr:cNvPr>
            <xdr:cNvSpPr/>
          </xdr:nvSpPr>
          <xdr:spPr>
            <a:xfrm>
              <a:off x="726279" y="7712761"/>
              <a:ext cx="37218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50E1A3AB-F984-8B3B-500A-87BEDAAFC21F}"/>
                </a:ext>
              </a:extLst>
            </xdr:cNvPr>
            <xdr:cNvSpPr/>
          </xdr:nvSpPr>
          <xdr:spPr>
            <a:xfrm>
              <a:off x="726279" y="9451869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54068" name="Picture 35">
            <a:extLst>
              <a:ext uri="{FF2B5EF4-FFF2-40B4-BE49-F238E27FC236}">
                <a16:creationId xmlns:a16="http://schemas.microsoft.com/office/drawing/2014/main" id="{F0DC8D35-FEC2-7083-87F3-A3F5CEA32F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285978</xdr:colOff>
      <xdr:row>1</xdr:row>
      <xdr:rowOff>112124</xdr:rowOff>
    </xdr:from>
    <xdr:to>
      <xdr:col>31</xdr:col>
      <xdr:colOff>79651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0387323-6557-8683-A152-7B8DDAAC5A16}"/>
            </a:ext>
          </a:extLst>
        </xdr:cNvPr>
        <xdr:cNvCxnSpPr/>
      </xdr:nvCxnSpPr>
      <xdr:spPr bwMode="auto">
        <a:xfrm flipV="1">
          <a:off x="18379668" y="409304"/>
          <a:ext cx="448168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46555</xdr:colOff>
      <xdr:row>0</xdr:row>
      <xdr:rowOff>247803</xdr:rowOff>
    </xdr:from>
    <xdr:to>
      <xdr:col>32</xdr:col>
      <xdr:colOff>151528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53478A3-35E0-88E2-3286-98491291B82C}"/>
            </a:ext>
          </a:extLst>
        </xdr:cNvPr>
        <xdr:cNvSpPr txBox="1"/>
      </xdr:nvSpPr>
      <xdr:spPr bwMode="auto">
        <a:xfrm>
          <a:off x="18782230" y="247803"/>
          <a:ext cx="71660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CBBDE91-1957-F620-82C9-C3113B14877C}"/>
            </a:ext>
          </a:extLst>
        </xdr:cNvPr>
        <xdr:cNvSpPr txBox="1"/>
      </xdr:nvSpPr>
      <xdr:spPr bwMode="auto">
        <a:xfrm>
          <a:off x="19786630" y="238125"/>
          <a:ext cx="691735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A6F5B84-73F1-6622-E657-93CC2EEB9BA4}"/>
            </a:ext>
          </a:extLst>
        </xdr:cNvPr>
        <xdr:cNvCxnSpPr/>
      </xdr:nvCxnSpPr>
      <xdr:spPr bwMode="auto">
        <a:xfrm flipV="1">
          <a:off x="19351687" y="380409"/>
          <a:ext cx="451606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451976</xdr:colOff>
      <xdr:row>0</xdr:row>
      <xdr:rowOff>248905</xdr:rowOff>
    </xdr:from>
    <xdr:to>
      <xdr:col>29</xdr:col>
      <xdr:colOff>6260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7794F0D-BCD4-EB11-CE0F-D8347BD41094}"/>
            </a:ext>
          </a:extLst>
        </xdr:cNvPr>
        <xdr:cNvSpPr txBox="1"/>
      </xdr:nvSpPr>
      <xdr:spPr bwMode="auto">
        <a:xfrm>
          <a:off x="16775921" y="248905"/>
          <a:ext cx="719393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410947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3DB1B7D-0885-6131-559F-E4FB813C4BD2}"/>
            </a:ext>
          </a:extLst>
        </xdr:cNvPr>
        <xdr:cNvSpPr txBox="1"/>
      </xdr:nvSpPr>
      <xdr:spPr bwMode="auto">
        <a:xfrm>
          <a:off x="17783568" y="258741"/>
          <a:ext cx="70954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54063" name="Picture 42">
          <a:extLst>
            <a:ext uri="{FF2B5EF4-FFF2-40B4-BE49-F238E27FC236}">
              <a16:creationId xmlns:a16="http://schemas.microsoft.com/office/drawing/2014/main" id="{4E44B3E9-AEB9-C262-F05C-2C471B73B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54064" name="Picture 43">
          <a:extLst>
            <a:ext uri="{FF2B5EF4-FFF2-40B4-BE49-F238E27FC236}">
              <a16:creationId xmlns:a16="http://schemas.microsoft.com/office/drawing/2014/main" id="{7C702C1C-0E3F-DED1-8CD5-CDB7298D9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313858</xdr:colOff>
      <xdr:row>0</xdr:row>
      <xdr:rowOff>248905</xdr:rowOff>
    </xdr:from>
    <xdr:to>
      <xdr:col>35</xdr:col>
      <xdr:colOff>338174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AFE3E92B-E95D-7099-3271-8B686EBC9F04}"/>
            </a:ext>
          </a:extLst>
        </xdr:cNvPr>
        <xdr:cNvSpPr txBox="1"/>
      </xdr:nvSpPr>
      <xdr:spPr bwMode="auto">
        <a:xfrm>
          <a:off x="20836423" y="248905"/>
          <a:ext cx="687009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355135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0520EBA-2A4E-23CE-9CDE-BB39EE00DF2E}"/>
            </a:ext>
          </a:extLst>
        </xdr:cNvPr>
        <xdr:cNvCxnSpPr/>
      </xdr:nvCxnSpPr>
      <xdr:spPr bwMode="auto">
        <a:xfrm flipV="1">
          <a:off x="2040221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58152" name="Group 46">
          <a:extLst>
            <a:ext uri="{FF2B5EF4-FFF2-40B4-BE49-F238E27FC236}">
              <a16:creationId xmlns:a16="http://schemas.microsoft.com/office/drawing/2014/main" id="{8563AE30-D472-2485-2192-A0B51AE1ECB2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58163" name="Group 29">
            <a:extLst>
              <a:ext uri="{FF2B5EF4-FFF2-40B4-BE49-F238E27FC236}">
                <a16:creationId xmlns:a16="http://schemas.microsoft.com/office/drawing/2014/main" id="{1E578A5C-DDD4-9C42-8985-0847217049C3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24C3C2B8-2AD3-AF04-5043-AED4F2688D02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58166" name="Chart 2">
              <a:extLst>
                <a:ext uri="{FF2B5EF4-FFF2-40B4-BE49-F238E27FC236}">
                  <a16:creationId xmlns:a16="http://schemas.microsoft.com/office/drawing/2014/main" id="{2AECFAC3-A3C9-42F2-7C7C-3BEEDC4E1B19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010D0174-8DD8-E78F-3CAF-1B62B51E18CC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58168" name="Chart 4">
              <a:extLst>
                <a:ext uri="{FF2B5EF4-FFF2-40B4-BE49-F238E27FC236}">
                  <a16:creationId xmlns:a16="http://schemas.microsoft.com/office/drawing/2014/main" id="{E04A5A55-E759-4997-6488-6490AFC2FD5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58169" name="Chart 5">
              <a:extLst>
                <a:ext uri="{FF2B5EF4-FFF2-40B4-BE49-F238E27FC236}">
                  <a16:creationId xmlns:a16="http://schemas.microsoft.com/office/drawing/2014/main" id="{1163DE49-17E5-47CB-FB1A-0BAEA549AB80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8F6E3FD6-00D1-0019-08D7-A156281AB3B0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C4CF0A42-60FD-A6AC-B78F-3B67F1265A16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58164" name="Picture 35">
            <a:extLst>
              <a:ext uri="{FF2B5EF4-FFF2-40B4-BE49-F238E27FC236}">
                <a16:creationId xmlns:a16="http://schemas.microsoft.com/office/drawing/2014/main" id="{306DAADE-0E8F-4C31-AB79-894898A7CD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C37C773A-84E1-101E-ABD1-39881CC4A670}"/>
            </a:ext>
          </a:extLst>
        </xdr:cNvPr>
        <xdr:cNvCxnSpPr/>
      </xdr:nvCxnSpPr>
      <xdr:spPr bwMode="auto">
        <a:xfrm flipV="1">
          <a:off x="18246318" y="409304"/>
          <a:ext cx="457859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859B101-BE67-B519-D9CD-538825FDD53C}"/>
            </a:ext>
          </a:extLst>
        </xdr:cNvPr>
        <xdr:cNvSpPr txBox="1"/>
      </xdr:nvSpPr>
      <xdr:spPr bwMode="auto">
        <a:xfrm>
          <a:off x="18658405" y="247803"/>
          <a:ext cx="707079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8EAA89E-B036-47B9-8424-019ACEE4E699}"/>
            </a:ext>
          </a:extLst>
        </xdr:cNvPr>
        <xdr:cNvSpPr txBox="1"/>
      </xdr:nvSpPr>
      <xdr:spPr bwMode="auto">
        <a:xfrm>
          <a:off x="19653280" y="238125"/>
          <a:ext cx="691735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8158686-C1DE-9057-3DEA-97A9C0B84FE8}"/>
            </a:ext>
          </a:extLst>
        </xdr:cNvPr>
        <xdr:cNvCxnSpPr/>
      </xdr:nvCxnSpPr>
      <xdr:spPr bwMode="auto">
        <a:xfrm flipV="1">
          <a:off x="19218337" y="380409"/>
          <a:ext cx="451606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F77EE9B-5891-CA5B-40CD-C8A5B1CA9A3F}"/>
            </a:ext>
          </a:extLst>
        </xdr:cNvPr>
        <xdr:cNvSpPr txBox="1"/>
      </xdr:nvSpPr>
      <xdr:spPr bwMode="auto">
        <a:xfrm>
          <a:off x="16642571" y="248905"/>
          <a:ext cx="71926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EF45F91-9371-DD9F-6FB8-4ED11802EA2C}"/>
            </a:ext>
          </a:extLst>
        </xdr:cNvPr>
        <xdr:cNvSpPr txBox="1"/>
      </xdr:nvSpPr>
      <xdr:spPr bwMode="auto">
        <a:xfrm>
          <a:off x="17650218" y="258741"/>
          <a:ext cx="70954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58159" name="Picture 42">
          <a:extLst>
            <a:ext uri="{FF2B5EF4-FFF2-40B4-BE49-F238E27FC236}">
              <a16:creationId xmlns:a16="http://schemas.microsoft.com/office/drawing/2014/main" id="{98780A51-6B5D-00E1-D1F0-9563A9D4F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58160" name="Picture 43">
          <a:extLst>
            <a:ext uri="{FF2B5EF4-FFF2-40B4-BE49-F238E27FC236}">
              <a16:creationId xmlns:a16="http://schemas.microsoft.com/office/drawing/2014/main" id="{8678D5AA-E112-B656-66D6-A4F5BB85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008AE4A-A840-A7B7-083A-5BCD9A73CCCF}"/>
            </a:ext>
          </a:extLst>
        </xdr:cNvPr>
        <xdr:cNvSpPr txBox="1"/>
      </xdr:nvSpPr>
      <xdr:spPr bwMode="auto">
        <a:xfrm>
          <a:off x="20693548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F71C77D9-0B93-B496-C8AA-B97E98BEBA7D}"/>
            </a:ext>
          </a:extLst>
        </xdr:cNvPr>
        <xdr:cNvCxnSpPr/>
      </xdr:nvCxnSpPr>
      <xdr:spPr bwMode="auto">
        <a:xfrm flipV="1">
          <a:off x="2026886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70440" name="Group 46">
          <a:extLst>
            <a:ext uri="{FF2B5EF4-FFF2-40B4-BE49-F238E27FC236}">
              <a16:creationId xmlns:a16="http://schemas.microsoft.com/office/drawing/2014/main" id="{A731E179-433B-AA46-2DAB-6DB85FA23F8A}"/>
            </a:ext>
          </a:extLst>
        </xdr:cNvPr>
        <xdr:cNvGrpSpPr>
          <a:grpSpLocks/>
        </xdr:cNvGrpSpPr>
      </xdr:nvGrpSpPr>
      <xdr:grpSpPr bwMode="auto">
        <a:xfrm>
          <a:off x="228600" y="5319032"/>
          <a:ext cx="8318046" cy="5169354"/>
          <a:chOff x="161923" y="5325934"/>
          <a:chExt cx="8187343" cy="5551616"/>
        </a:xfrm>
      </xdr:grpSpPr>
      <xdr:grpSp>
        <xdr:nvGrpSpPr>
          <xdr:cNvPr id="34770451" name="Group 29">
            <a:extLst>
              <a:ext uri="{FF2B5EF4-FFF2-40B4-BE49-F238E27FC236}">
                <a16:creationId xmlns:a16="http://schemas.microsoft.com/office/drawing/2014/main" id="{5D55B7B0-440F-2A7F-FB57-BDA1E7E4E1DC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A24794DA-A8C2-7DCB-A11D-54E3610147D4}"/>
                </a:ext>
              </a:extLst>
            </xdr:cNvPr>
            <xdr:cNvSpPr/>
          </xdr:nvSpPr>
          <xdr:spPr bwMode="auto">
            <a:xfrm>
              <a:off x="726279" y="5533760"/>
              <a:ext cx="8302612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70454" name="Chart 2">
              <a:extLst>
                <a:ext uri="{FF2B5EF4-FFF2-40B4-BE49-F238E27FC236}">
                  <a16:creationId xmlns:a16="http://schemas.microsoft.com/office/drawing/2014/main" id="{2D2ED56D-846F-BAD0-4D58-D05D47F59A10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54C0647C-AF83-323B-3E30-370B6DC4FA0B}"/>
                </a:ext>
              </a:extLst>
            </xdr:cNvPr>
            <xdr:cNvSpPr/>
          </xdr:nvSpPr>
          <xdr:spPr>
            <a:xfrm>
              <a:off x="726279" y="5983882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70456" name="Chart 4">
              <a:extLst>
                <a:ext uri="{FF2B5EF4-FFF2-40B4-BE49-F238E27FC236}">
                  <a16:creationId xmlns:a16="http://schemas.microsoft.com/office/drawing/2014/main" id="{8A0CD4EF-69C4-5153-60D5-C454A24A2FCD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70457" name="Chart 5">
              <a:extLst>
                <a:ext uri="{FF2B5EF4-FFF2-40B4-BE49-F238E27FC236}">
                  <a16:creationId xmlns:a16="http://schemas.microsoft.com/office/drawing/2014/main" id="{113C9C30-3E80-E6B6-7656-FC5D772A2DD2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C0C551FC-99F4-D05B-3466-C918BFE8053A}"/>
                </a:ext>
              </a:extLst>
            </xdr:cNvPr>
            <xdr:cNvSpPr/>
          </xdr:nvSpPr>
          <xdr:spPr>
            <a:xfrm>
              <a:off x="726279" y="7712761"/>
              <a:ext cx="373474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76ACC4C0-6759-B4E7-F7E1-9EFE39AD2646}"/>
                </a:ext>
              </a:extLst>
            </xdr:cNvPr>
            <xdr:cNvSpPr/>
          </xdr:nvSpPr>
          <xdr:spPr>
            <a:xfrm>
              <a:off x="726279" y="9451869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70452" name="Picture 35">
            <a:extLst>
              <a:ext uri="{FF2B5EF4-FFF2-40B4-BE49-F238E27FC236}">
                <a16:creationId xmlns:a16="http://schemas.microsoft.com/office/drawing/2014/main" id="{599FF63C-D883-A9F6-8346-39723A3A68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C40D688D-985F-338E-B2ED-AA8B2838802D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178408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4C90D5E-C48E-C051-DCA2-6D6D789A0F2D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502544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1CB728A-CCCE-E772-5301-AAB398314D5E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508869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F3F2761B-FC45-110C-52E2-76AB2D01E7E7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594457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33C5B1E-4CAE-09D0-7905-3B37E97C9296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08F5B34-50B9-4B66-6F68-CC46312D4AB3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70447" name="Picture 42">
          <a:extLst>
            <a:ext uri="{FF2B5EF4-FFF2-40B4-BE49-F238E27FC236}">
              <a16:creationId xmlns:a16="http://schemas.microsoft.com/office/drawing/2014/main" id="{B4B57C27-6EE1-44A4-FC52-F3FBD16BF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4425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70448" name="Picture 43">
          <a:extLst>
            <a:ext uri="{FF2B5EF4-FFF2-40B4-BE49-F238E27FC236}">
              <a16:creationId xmlns:a16="http://schemas.microsoft.com/office/drawing/2014/main" id="{A913FD40-E780-6284-22D2-491F327B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45025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C0EC1AC-2101-6497-7AE1-28A66BD50684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426385</xdr:colOff>
      <xdr:row>1</xdr:row>
      <xdr:rowOff>79687</xdr:rowOff>
    </xdr:from>
    <xdr:to>
      <xdr:col>34</xdr:col>
      <xdr:colOff>286253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25AEF579-84E1-4209-DF2F-FCE347B0C9F3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74536" name="Group 46">
          <a:extLst>
            <a:ext uri="{FF2B5EF4-FFF2-40B4-BE49-F238E27FC236}">
              <a16:creationId xmlns:a16="http://schemas.microsoft.com/office/drawing/2014/main" id="{C4F8F983-6E2D-661A-7D1E-21B152A128B6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74547" name="Group 29">
            <a:extLst>
              <a:ext uri="{FF2B5EF4-FFF2-40B4-BE49-F238E27FC236}">
                <a16:creationId xmlns:a16="http://schemas.microsoft.com/office/drawing/2014/main" id="{56620CA4-385D-6677-5465-A6F57AAFDE17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7FE86A73-95C1-181C-E459-CBD7FA213B6C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74550" name="Chart 2">
              <a:extLst>
                <a:ext uri="{FF2B5EF4-FFF2-40B4-BE49-F238E27FC236}">
                  <a16:creationId xmlns:a16="http://schemas.microsoft.com/office/drawing/2014/main" id="{8034F22F-E019-6C23-5711-C167088C63D0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4616586A-D456-90DF-A613-BB969677D4CC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74552" name="Chart 4">
              <a:extLst>
                <a:ext uri="{FF2B5EF4-FFF2-40B4-BE49-F238E27FC236}">
                  <a16:creationId xmlns:a16="http://schemas.microsoft.com/office/drawing/2014/main" id="{4EC03616-C1E9-1BEF-407E-30108700113E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74553" name="Chart 5">
              <a:extLst>
                <a:ext uri="{FF2B5EF4-FFF2-40B4-BE49-F238E27FC236}">
                  <a16:creationId xmlns:a16="http://schemas.microsoft.com/office/drawing/2014/main" id="{F8BCF25B-8979-039D-86F3-DF4DC305781D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E540B162-033B-4C81-707B-5CB5DC99643A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069E8209-781E-067C-767F-6B9B110743D4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74548" name="Picture 35">
            <a:extLst>
              <a:ext uri="{FF2B5EF4-FFF2-40B4-BE49-F238E27FC236}">
                <a16:creationId xmlns:a16="http://schemas.microsoft.com/office/drawing/2014/main" id="{48D4A381-980D-1E23-3EC7-BEBCB9996A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D18F28EF-4172-829C-1716-DC09127B5B87}"/>
            </a:ext>
          </a:extLst>
        </xdr:cNvPr>
        <xdr:cNvCxnSpPr/>
      </xdr:nvCxnSpPr>
      <xdr:spPr bwMode="auto">
        <a:xfrm flipV="1">
          <a:off x="18246318" y="409304"/>
          <a:ext cx="457859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A7354D4-DD6B-66B0-BE26-89A77E3DF508}"/>
            </a:ext>
          </a:extLst>
        </xdr:cNvPr>
        <xdr:cNvSpPr txBox="1"/>
      </xdr:nvSpPr>
      <xdr:spPr bwMode="auto">
        <a:xfrm>
          <a:off x="18658405" y="247803"/>
          <a:ext cx="707079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453C7DA-65C5-F195-7C72-853C355184C7}"/>
            </a:ext>
          </a:extLst>
        </xdr:cNvPr>
        <xdr:cNvSpPr txBox="1"/>
      </xdr:nvSpPr>
      <xdr:spPr bwMode="auto">
        <a:xfrm>
          <a:off x="19653280" y="238125"/>
          <a:ext cx="691735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5E7DEBB2-7AAD-BBF2-CEEF-00C11807C881}"/>
            </a:ext>
          </a:extLst>
        </xdr:cNvPr>
        <xdr:cNvCxnSpPr/>
      </xdr:nvCxnSpPr>
      <xdr:spPr bwMode="auto">
        <a:xfrm flipV="1">
          <a:off x="19218337" y="380409"/>
          <a:ext cx="451606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8256631-4208-8D1F-7661-6B086CA88AEB}"/>
            </a:ext>
          </a:extLst>
        </xdr:cNvPr>
        <xdr:cNvSpPr txBox="1"/>
      </xdr:nvSpPr>
      <xdr:spPr bwMode="auto">
        <a:xfrm>
          <a:off x="16642571" y="248905"/>
          <a:ext cx="71926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3353555-4A5D-B6D2-26F4-F15D42ADCFD9}"/>
            </a:ext>
          </a:extLst>
        </xdr:cNvPr>
        <xdr:cNvSpPr txBox="1"/>
      </xdr:nvSpPr>
      <xdr:spPr bwMode="auto">
        <a:xfrm>
          <a:off x="17650218" y="258741"/>
          <a:ext cx="70954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74543" name="Picture 42">
          <a:extLst>
            <a:ext uri="{FF2B5EF4-FFF2-40B4-BE49-F238E27FC236}">
              <a16:creationId xmlns:a16="http://schemas.microsoft.com/office/drawing/2014/main" id="{189DE0D6-67E5-5A3D-D6EF-CBC0A98FC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74544" name="Picture 43">
          <a:extLst>
            <a:ext uri="{FF2B5EF4-FFF2-40B4-BE49-F238E27FC236}">
              <a16:creationId xmlns:a16="http://schemas.microsoft.com/office/drawing/2014/main" id="{AF09AA01-58FE-DD03-DA11-74C340E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33E3C60-0E99-1851-22AF-D708E2FDCD62}"/>
            </a:ext>
          </a:extLst>
        </xdr:cNvPr>
        <xdr:cNvSpPr txBox="1"/>
      </xdr:nvSpPr>
      <xdr:spPr bwMode="auto">
        <a:xfrm>
          <a:off x="20693548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3D6FB0B-E8C4-4970-FEA1-E580FED01D76}"/>
            </a:ext>
          </a:extLst>
        </xdr:cNvPr>
        <xdr:cNvCxnSpPr/>
      </xdr:nvCxnSpPr>
      <xdr:spPr bwMode="auto">
        <a:xfrm flipV="1">
          <a:off x="2026886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30</xdr:row>
      <xdr:rowOff>66675</xdr:rowOff>
    </xdr:from>
    <xdr:to>
      <xdr:col>14</xdr:col>
      <xdr:colOff>161925</xdr:colOff>
      <xdr:row>64</xdr:row>
      <xdr:rowOff>133350</xdr:rowOff>
    </xdr:to>
    <xdr:grpSp>
      <xdr:nvGrpSpPr>
        <xdr:cNvPr id="34778632" name="Group 46">
          <a:extLst>
            <a:ext uri="{FF2B5EF4-FFF2-40B4-BE49-F238E27FC236}">
              <a16:creationId xmlns:a16="http://schemas.microsoft.com/office/drawing/2014/main" id="{2075D507-379F-3F2E-2F4D-80939E31E3E9}"/>
            </a:ext>
          </a:extLst>
        </xdr:cNvPr>
        <xdr:cNvGrpSpPr>
          <a:grpSpLocks/>
        </xdr:cNvGrpSpPr>
      </xdr:nvGrpSpPr>
      <xdr:grpSpPr bwMode="auto">
        <a:xfrm>
          <a:off x="266700" y="5388769"/>
          <a:ext cx="8324850" cy="5341144"/>
          <a:chOff x="161923" y="5325934"/>
          <a:chExt cx="8187343" cy="5551616"/>
        </a:xfrm>
      </xdr:grpSpPr>
      <xdr:grpSp>
        <xdr:nvGrpSpPr>
          <xdr:cNvPr id="34778643" name="Group 29">
            <a:extLst>
              <a:ext uri="{FF2B5EF4-FFF2-40B4-BE49-F238E27FC236}">
                <a16:creationId xmlns:a16="http://schemas.microsoft.com/office/drawing/2014/main" id="{30AA91EF-B581-8231-379E-A5E1FA5EC728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352154F4-36B5-7F02-A45F-FEFC256BFC04}"/>
                </a:ext>
              </a:extLst>
            </xdr:cNvPr>
            <xdr:cNvSpPr/>
          </xdr:nvSpPr>
          <xdr:spPr bwMode="auto">
            <a:xfrm>
              <a:off x="726279" y="5533760"/>
              <a:ext cx="8302645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78646" name="Chart 2">
              <a:extLst>
                <a:ext uri="{FF2B5EF4-FFF2-40B4-BE49-F238E27FC236}">
                  <a16:creationId xmlns:a16="http://schemas.microsoft.com/office/drawing/2014/main" id="{940E6FA3-0F77-120B-BA17-64B277E4F792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CC11B9E7-9DAC-AF92-4A56-40A340991124}"/>
                </a:ext>
              </a:extLst>
            </xdr:cNvPr>
            <xdr:cNvSpPr/>
          </xdr:nvSpPr>
          <xdr:spPr>
            <a:xfrm>
              <a:off x="726279" y="5983882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78648" name="Chart 4">
              <a:extLst>
                <a:ext uri="{FF2B5EF4-FFF2-40B4-BE49-F238E27FC236}">
                  <a16:creationId xmlns:a16="http://schemas.microsoft.com/office/drawing/2014/main" id="{B5E6A1BF-DFAD-7ED2-DFE2-C867F843D0A3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78649" name="Chart 5">
              <a:extLst>
                <a:ext uri="{FF2B5EF4-FFF2-40B4-BE49-F238E27FC236}">
                  <a16:creationId xmlns:a16="http://schemas.microsoft.com/office/drawing/2014/main" id="{A1FDBC90-CC43-AFA4-15B9-8518F070E76F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BC946350-0172-6A8C-7526-44961939B5ED}"/>
                </a:ext>
              </a:extLst>
            </xdr:cNvPr>
            <xdr:cNvSpPr/>
          </xdr:nvSpPr>
          <xdr:spPr>
            <a:xfrm>
              <a:off x="726279" y="7712761"/>
              <a:ext cx="37218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EF9AC9F-964A-115B-2D3F-5A2099D35297}"/>
                </a:ext>
              </a:extLst>
            </xdr:cNvPr>
            <xdr:cNvSpPr/>
          </xdr:nvSpPr>
          <xdr:spPr>
            <a:xfrm>
              <a:off x="726279" y="9451869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78644" name="Picture 35">
            <a:extLst>
              <a:ext uri="{FF2B5EF4-FFF2-40B4-BE49-F238E27FC236}">
                <a16:creationId xmlns:a16="http://schemas.microsoft.com/office/drawing/2014/main" id="{D2C98E3F-018F-0D47-DF38-0A2A7D0E81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285978</xdr:colOff>
      <xdr:row>1</xdr:row>
      <xdr:rowOff>112124</xdr:rowOff>
    </xdr:from>
    <xdr:to>
      <xdr:col>31</xdr:col>
      <xdr:colOff>79651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9E63451F-FC47-0BF1-A2A5-9E9B30113DA0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46555</xdr:colOff>
      <xdr:row>0</xdr:row>
      <xdr:rowOff>247803</xdr:rowOff>
    </xdr:from>
    <xdr:to>
      <xdr:col>32</xdr:col>
      <xdr:colOff>151528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99F0B3C-708F-C8C0-EFF2-395F5DFC5444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D0030F4-FF7A-6B15-9EC6-E5CE75FEFEE2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DBAFF7D-2722-B51E-ED49-5CABAF084237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451976</xdr:colOff>
      <xdr:row>0</xdr:row>
      <xdr:rowOff>248905</xdr:rowOff>
    </xdr:from>
    <xdr:to>
      <xdr:col>29</xdr:col>
      <xdr:colOff>6260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B99095C-61EC-7FA1-E728-CBE25EBFC3CD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410947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87DECCF-2711-3C00-BA4D-44C95A9F2FFC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78639" name="Picture 42">
          <a:extLst>
            <a:ext uri="{FF2B5EF4-FFF2-40B4-BE49-F238E27FC236}">
              <a16:creationId xmlns:a16="http://schemas.microsoft.com/office/drawing/2014/main" id="{96DE6A74-830D-A5AA-9456-05CB3F3D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78640" name="Picture 43">
          <a:extLst>
            <a:ext uri="{FF2B5EF4-FFF2-40B4-BE49-F238E27FC236}">
              <a16:creationId xmlns:a16="http://schemas.microsoft.com/office/drawing/2014/main" id="{153B402A-AB4C-F013-89F0-B42E7C598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313858</xdr:colOff>
      <xdr:row>0</xdr:row>
      <xdr:rowOff>248905</xdr:rowOff>
    </xdr:from>
    <xdr:to>
      <xdr:col>35</xdr:col>
      <xdr:colOff>338174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AEE6130F-4BC7-3C29-2B5A-E39DC7789422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355135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EAD56377-3ABA-2446-F815-A027CA0D3E5D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82728" name="Group 46">
          <a:extLst>
            <a:ext uri="{FF2B5EF4-FFF2-40B4-BE49-F238E27FC236}">
              <a16:creationId xmlns:a16="http://schemas.microsoft.com/office/drawing/2014/main" id="{6BD719FD-4D66-F9D8-13D4-9857526EFB9F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82739" name="Group 29">
            <a:extLst>
              <a:ext uri="{FF2B5EF4-FFF2-40B4-BE49-F238E27FC236}">
                <a16:creationId xmlns:a16="http://schemas.microsoft.com/office/drawing/2014/main" id="{EDC4E64E-7BED-15E9-E72B-150285182239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3EED1024-B995-0B84-5137-825D14D21572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82742" name="Chart 2">
              <a:extLst>
                <a:ext uri="{FF2B5EF4-FFF2-40B4-BE49-F238E27FC236}">
                  <a16:creationId xmlns:a16="http://schemas.microsoft.com/office/drawing/2014/main" id="{598CF1E0-AA03-0F90-E316-452B9385F512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7942E650-1016-C5EA-93F9-1C6E7E7FAFA3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82744" name="Chart 4">
              <a:extLst>
                <a:ext uri="{FF2B5EF4-FFF2-40B4-BE49-F238E27FC236}">
                  <a16:creationId xmlns:a16="http://schemas.microsoft.com/office/drawing/2014/main" id="{24ED6730-2F54-F325-B220-DA1029E730F8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82745" name="Chart 5">
              <a:extLst>
                <a:ext uri="{FF2B5EF4-FFF2-40B4-BE49-F238E27FC236}">
                  <a16:creationId xmlns:a16="http://schemas.microsoft.com/office/drawing/2014/main" id="{0E0BDA43-0D17-D2AC-1060-3771DA05ED7F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E5AFC699-F6DA-48E6-990D-947CEE4305F6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F2CE8C38-8A1E-68E0-DB46-45D747338FB5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82740" name="Picture 35">
            <a:extLst>
              <a:ext uri="{FF2B5EF4-FFF2-40B4-BE49-F238E27FC236}">
                <a16:creationId xmlns:a16="http://schemas.microsoft.com/office/drawing/2014/main" id="{1F51A985-7EC1-F05E-A620-7B36DF61A6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93FDC8C4-E917-D5DF-4763-6CBB76DD7F13}"/>
            </a:ext>
          </a:extLst>
        </xdr:cNvPr>
        <xdr:cNvCxnSpPr/>
      </xdr:nvCxnSpPr>
      <xdr:spPr bwMode="auto">
        <a:xfrm flipV="1">
          <a:off x="18246318" y="409304"/>
          <a:ext cx="457859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F126A26-8F19-12CE-67E4-2323BF5847C9}"/>
            </a:ext>
          </a:extLst>
        </xdr:cNvPr>
        <xdr:cNvSpPr txBox="1"/>
      </xdr:nvSpPr>
      <xdr:spPr bwMode="auto">
        <a:xfrm>
          <a:off x="18658405" y="247803"/>
          <a:ext cx="707079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7BBE8CA-B8F3-BADF-5D85-251F6EB3D771}"/>
            </a:ext>
          </a:extLst>
        </xdr:cNvPr>
        <xdr:cNvSpPr txBox="1"/>
      </xdr:nvSpPr>
      <xdr:spPr bwMode="auto">
        <a:xfrm>
          <a:off x="19653280" y="238125"/>
          <a:ext cx="691735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5BDA1066-87DC-D4BC-8928-4BC0FCBC8C32}"/>
            </a:ext>
          </a:extLst>
        </xdr:cNvPr>
        <xdr:cNvCxnSpPr/>
      </xdr:nvCxnSpPr>
      <xdr:spPr bwMode="auto">
        <a:xfrm flipV="1">
          <a:off x="19218337" y="380409"/>
          <a:ext cx="451606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71D968D-ADF5-2DAC-8F53-DF57170207B2}"/>
            </a:ext>
          </a:extLst>
        </xdr:cNvPr>
        <xdr:cNvSpPr txBox="1"/>
      </xdr:nvSpPr>
      <xdr:spPr bwMode="auto">
        <a:xfrm>
          <a:off x="16642571" y="248905"/>
          <a:ext cx="719269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929CAA4-DF3F-03DB-C876-E29D8E0BB07D}"/>
            </a:ext>
          </a:extLst>
        </xdr:cNvPr>
        <xdr:cNvSpPr txBox="1"/>
      </xdr:nvSpPr>
      <xdr:spPr bwMode="auto">
        <a:xfrm>
          <a:off x="17650218" y="258741"/>
          <a:ext cx="70954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82735" name="Picture 42">
          <a:extLst>
            <a:ext uri="{FF2B5EF4-FFF2-40B4-BE49-F238E27FC236}">
              <a16:creationId xmlns:a16="http://schemas.microsoft.com/office/drawing/2014/main" id="{98A6B68F-B982-CC0C-BBAF-57927C644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82736" name="Picture 43">
          <a:extLst>
            <a:ext uri="{FF2B5EF4-FFF2-40B4-BE49-F238E27FC236}">
              <a16:creationId xmlns:a16="http://schemas.microsoft.com/office/drawing/2014/main" id="{EE1B2BF9-4709-4486-11C2-3490E1963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08E95E3-0393-EDFC-16F5-8810F0DA3AC1}"/>
            </a:ext>
          </a:extLst>
        </xdr:cNvPr>
        <xdr:cNvSpPr txBox="1"/>
      </xdr:nvSpPr>
      <xdr:spPr bwMode="auto">
        <a:xfrm>
          <a:off x="20693548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463AC641-C241-8AC8-2DF0-EAF5D2E3A74D}"/>
            </a:ext>
          </a:extLst>
        </xdr:cNvPr>
        <xdr:cNvCxnSpPr/>
      </xdr:nvCxnSpPr>
      <xdr:spPr bwMode="auto">
        <a:xfrm flipV="1">
          <a:off x="2026886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86824" name="Group 46">
          <a:extLst>
            <a:ext uri="{FF2B5EF4-FFF2-40B4-BE49-F238E27FC236}">
              <a16:creationId xmlns:a16="http://schemas.microsoft.com/office/drawing/2014/main" id="{FF8F8D1F-8760-8B79-B0EF-A0A0A48FBCB5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301038" cy="5341144"/>
          <a:chOff x="161923" y="5325934"/>
          <a:chExt cx="8187343" cy="5551616"/>
        </a:xfrm>
      </xdr:grpSpPr>
      <xdr:grpSp>
        <xdr:nvGrpSpPr>
          <xdr:cNvPr id="34786835" name="Group 29">
            <a:extLst>
              <a:ext uri="{FF2B5EF4-FFF2-40B4-BE49-F238E27FC236}">
                <a16:creationId xmlns:a16="http://schemas.microsoft.com/office/drawing/2014/main" id="{DBDAEE54-C7FD-59BF-D401-524233B9F2B6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DC66BF62-AB47-106B-7BA3-97A9A9AADC7E}"/>
                </a:ext>
              </a:extLst>
            </xdr:cNvPr>
            <xdr:cNvSpPr/>
          </xdr:nvSpPr>
          <xdr:spPr bwMode="auto">
            <a:xfrm>
              <a:off x="726279" y="5533760"/>
              <a:ext cx="8302612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86838" name="Chart 2">
              <a:extLst>
                <a:ext uri="{FF2B5EF4-FFF2-40B4-BE49-F238E27FC236}">
                  <a16:creationId xmlns:a16="http://schemas.microsoft.com/office/drawing/2014/main" id="{AA31132A-0D19-CDAE-6B31-FF022DCF0DD6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C8FD5117-509B-3351-6199-99C721A72A98}"/>
                </a:ext>
              </a:extLst>
            </xdr:cNvPr>
            <xdr:cNvSpPr/>
          </xdr:nvSpPr>
          <xdr:spPr>
            <a:xfrm>
              <a:off x="726279" y="5983882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86840" name="Chart 4">
              <a:extLst>
                <a:ext uri="{FF2B5EF4-FFF2-40B4-BE49-F238E27FC236}">
                  <a16:creationId xmlns:a16="http://schemas.microsoft.com/office/drawing/2014/main" id="{DAE70C44-EA12-BB9F-C11E-D5284A9CEF58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86841" name="Chart 5">
              <a:extLst>
                <a:ext uri="{FF2B5EF4-FFF2-40B4-BE49-F238E27FC236}">
                  <a16:creationId xmlns:a16="http://schemas.microsoft.com/office/drawing/2014/main" id="{E3ED6BA0-F6EA-EE56-45AB-417DC8756D31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CCD0AD2D-F6BF-6EF5-808E-0872653E2F58}"/>
                </a:ext>
              </a:extLst>
            </xdr:cNvPr>
            <xdr:cNvSpPr/>
          </xdr:nvSpPr>
          <xdr:spPr>
            <a:xfrm>
              <a:off x="726279" y="7712761"/>
              <a:ext cx="373474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9F3D52B9-B374-33E8-60B2-3F79F10D2168}"/>
                </a:ext>
              </a:extLst>
            </xdr:cNvPr>
            <xdr:cNvSpPr/>
          </xdr:nvSpPr>
          <xdr:spPr>
            <a:xfrm>
              <a:off x="726279" y="9451869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86836" name="Picture 35">
            <a:extLst>
              <a:ext uri="{FF2B5EF4-FFF2-40B4-BE49-F238E27FC236}">
                <a16:creationId xmlns:a16="http://schemas.microsoft.com/office/drawing/2014/main" id="{2F926DD8-F606-E724-A4C6-D0B3D4DC54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102519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0CDB307-207C-D2F9-83C1-891F18566513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63700</xdr:colOff>
      <xdr:row>0</xdr:row>
      <xdr:rowOff>247803</xdr:rowOff>
    </xdr:from>
    <xdr:to>
      <xdr:col>32</xdr:col>
      <xdr:colOff>178442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6F41564-EBD6-8F35-FAA8-829691B73DFC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437545</xdr:colOff>
      <xdr:row>0</xdr:row>
      <xdr:rowOff>238125</xdr:rowOff>
    </xdr:from>
    <xdr:to>
      <xdr:col>33</xdr:col>
      <xdr:colOff>519846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8E706F1-7420-596E-AD91-BE9DD7251595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501099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DC4D9A87-9415-896F-95A4-7E86790CA640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482456</xdr:colOff>
      <xdr:row>0</xdr:row>
      <xdr:rowOff>248905</xdr:rowOff>
    </xdr:from>
    <xdr:to>
      <xdr:col>28</xdr:col>
      <xdr:colOff>588652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C5851B7-1833-AB10-4BAD-678417FEA23A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363281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3A4EAA6-082C-9A4B-4FCA-098B3FC64120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86831" name="Picture 42">
          <a:extLst>
            <a:ext uri="{FF2B5EF4-FFF2-40B4-BE49-F238E27FC236}">
              <a16:creationId xmlns:a16="http://schemas.microsoft.com/office/drawing/2014/main" id="{2A2921FC-2BCB-8C79-BFBA-47FF023A5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30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86832" name="Picture 43">
          <a:extLst>
            <a:ext uri="{FF2B5EF4-FFF2-40B4-BE49-F238E27FC236}">
              <a16:creationId xmlns:a16="http://schemas.microsoft.com/office/drawing/2014/main" id="{6A7E2B43-A344-E257-7982-C89BBB8ED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736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360883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8A42696-A68B-5F8D-A5C9-955323F5DE63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443530</xdr:colOff>
      <xdr:row>1</xdr:row>
      <xdr:rowOff>79687</xdr:rowOff>
    </xdr:from>
    <xdr:to>
      <xdr:col>34</xdr:col>
      <xdr:colOff>289959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5F9E80E-0692-70FA-F6BD-E54DDC0459B5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90920" name="Group 46">
          <a:extLst>
            <a:ext uri="{FF2B5EF4-FFF2-40B4-BE49-F238E27FC236}">
              <a16:creationId xmlns:a16="http://schemas.microsoft.com/office/drawing/2014/main" id="{00B08AB0-2727-DCEE-E993-66D39A6E206C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301038" cy="5341144"/>
          <a:chOff x="161923" y="5325934"/>
          <a:chExt cx="8187343" cy="5551616"/>
        </a:xfrm>
      </xdr:grpSpPr>
      <xdr:grpSp>
        <xdr:nvGrpSpPr>
          <xdr:cNvPr id="34790931" name="Group 29">
            <a:extLst>
              <a:ext uri="{FF2B5EF4-FFF2-40B4-BE49-F238E27FC236}">
                <a16:creationId xmlns:a16="http://schemas.microsoft.com/office/drawing/2014/main" id="{7EC1870D-88B1-0BA5-C103-1A57585CF458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1C3C59E1-895A-1149-4540-16CEE9463874}"/>
                </a:ext>
              </a:extLst>
            </xdr:cNvPr>
            <xdr:cNvSpPr/>
          </xdr:nvSpPr>
          <xdr:spPr bwMode="auto">
            <a:xfrm>
              <a:off x="726279" y="5533760"/>
              <a:ext cx="8302612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90934" name="Chart 2">
              <a:extLst>
                <a:ext uri="{FF2B5EF4-FFF2-40B4-BE49-F238E27FC236}">
                  <a16:creationId xmlns:a16="http://schemas.microsoft.com/office/drawing/2014/main" id="{8A6BAD4D-A411-D496-6240-9F8062ABCCE0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D532E593-6D1D-C8EC-6098-49E87B7870DF}"/>
                </a:ext>
              </a:extLst>
            </xdr:cNvPr>
            <xdr:cNvSpPr/>
          </xdr:nvSpPr>
          <xdr:spPr>
            <a:xfrm>
              <a:off x="726279" y="5983882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90936" name="Chart 4">
              <a:extLst>
                <a:ext uri="{FF2B5EF4-FFF2-40B4-BE49-F238E27FC236}">
                  <a16:creationId xmlns:a16="http://schemas.microsoft.com/office/drawing/2014/main" id="{75531DD4-4B26-1DE7-246E-0CB2C33528D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90937" name="Chart 5">
              <a:extLst>
                <a:ext uri="{FF2B5EF4-FFF2-40B4-BE49-F238E27FC236}">
                  <a16:creationId xmlns:a16="http://schemas.microsoft.com/office/drawing/2014/main" id="{13AD412E-E408-9558-5AB0-845A4B0F18DD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5E2C0140-0BAA-8A42-55E1-4BAA9FAE8AE9}"/>
                </a:ext>
              </a:extLst>
            </xdr:cNvPr>
            <xdr:cNvSpPr/>
          </xdr:nvSpPr>
          <xdr:spPr>
            <a:xfrm>
              <a:off x="726279" y="7712761"/>
              <a:ext cx="373474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54C49DBD-C9FA-DB29-DE0B-988F5FEC7DCA}"/>
                </a:ext>
              </a:extLst>
            </xdr:cNvPr>
            <xdr:cNvSpPr/>
          </xdr:nvSpPr>
          <xdr:spPr>
            <a:xfrm>
              <a:off x="726279" y="9451869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90932" name="Picture 35">
            <a:extLst>
              <a:ext uri="{FF2B5EF4-FFF2-40B4-BE49-F238E27FC236}">
                <a16:creationId xmlns:a16="http://schemas.microsoft.com/office/drawing/2014/main" id="{3FF70E98-6B77-F46A-A212-D8B6727BE2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C29CF30B-04E3-D63C-8137-3ABDCF9E8BC2}"/>
            </a:ext>
          </a:extLst>
        </xdr:cNvPr>
        <xdr:cNvCxnSpPr/>
      </xdr:nvCxnSpPr>
      <xdr:spPr bwMode="auto">
        <a:xfrm flipV="1">
          <a:off x="18351093" y="409304"/>
          <a:ext cx="457859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178408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E1ADDD4-A14E-FB2C-A361-BF85C39A540A}"/>
            </a:ext>
          </a:extLst>
        </xdr:cNvPr>
        <xdr:cNvSpPr txBox="1"/>
      </xdr:nvSpPr>
      <xdr:spPr bwMode="auto">
        <a:xfrm>
          <a:off x="18763180" y="247803"/>
          <a:ext cx="71660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502544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370C1A2-E167-DC2E-0AB1-D8AC4A8A5E02}"/>
            </a:ext>
          </a:extLst>
        </xdr:cNvPr>
        <xdr:cNvSpPr txBox="1"/>
      </xdr:nvSpPr>
      <xdr:spPr bwMode="auto">
        <a:xfrm>
          <a:off x="19758055" y="238125"/>
          <a:ext cx="691735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508869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A001999F-947F-3CD1-EE7B-3FE1A707A7B3}"/>
            </a:ext>
          </a:extLst>
        </xdr:cNvPr>
        <xdr:cNvCxnSpPr/>
      </xdr:nvCxnSpPr>
      <xdr:spPr bwMode="auto">
        <a:xfrm flipV="1">
          <a:off x="19332637" y="380409"/>
          <a:ext cx="451606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594457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2B9E283-9027-FE92-A20D-6D57A55BD0F6}"/>
            </a:ext>
          </a:extLst>
        </xdr:cNvPr>
        <xdr:cNvSpPr txBox="1"/>
      </xdr:nvSpPr>
      <xdr:spPr bwMode="auto">
        <a:xfrm>
          <a:off x="16747346" y="248905"/>
          <a:ext cx="719393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D75182E-3551-E833-B6E3-A379795FC4C2}"/>
            </a:ext>
          </a:extLst>
        </xdr:cNvPr>
        <xdr:cNvSpPr txBox="1"/>
      </xdr:nvSpPr>
      <xdr:spPr bwMode="auto">
        <a:xfrm>
          <a:off x="17754993" y="258741"/>
          <a:ext cx="70954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90927" name="Picture 42">
          <a:extLst>
            <a:ext uri="{FF2B5EF4-FFF2-40B4-BE49-F238E27FC236}">
              <a16:creationId xmlns:a16="http://schemas.microsoft.com/office/drawing/2014/main" id="{83B7F6CD-5974-2893-6D79-3F226C9C7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4425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90928" name="Picture 43">
          <a:extLst>
            <a:ext uri="{FF2B5EF4-FFF2-40B4-BE49-F238E27FC236}">
              <a16:creationId xmlns:a16="http://schemas.microsoft.com/office/drawing/2014/main" id="{B4B16FFB-2BE2-0A17-ECE5-90BEF3913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45025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988B774-2FF8-2C7B-A0F2-BA17A1388A95}"/>
            </a:ext>
          </a:extLst>
        </xdr:cNvPr>
        <xdr:cNvSpPr txBox="1"/>
      </xdr:nvSpPr>
      <xdr:spPr bwMode="auto">
        <a:xfrm>
          <a:off x="2079832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426385</xdr:colOff>
      <xdr:row>1</xdr:row>
      <xdr:rowOff>79687</xdr:rowOff>
    </xdr:from>
    <xdr:to>
      <xdr:col>34</xdr:col>
      <xdr:colOff>286253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2E2AE9FD-CD05-6238-9540-EF6BF9184059}"/>
            </a:ext>
          </a:extLst>
        </xdr:cNvPr>
        <xdr:cNvCxnSpPr/>
      </xdr:nvCxnSpPr>
      <xdr:spPr bwMode="auto">
        <a:xfrm flipV="1">
          <a:off x="20373640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57D1F076-C899-456A-8CD8-F8F353D8ECF1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6F929328-CAFA-D4F1-465E-7AF9B35D55ED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6E1C74E8-6738-C1C7-FB23-65C818A336F1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5004959D-8E5C-1C20-EE6D-50362414F6C2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DFD7CB3E-445F-34D5-7EDF-E7BEA19D4138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F193EC9B-9791-1221-5485-DC15C715711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FA09CCCA-EF4F-67EB-B890-D2777601E037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BE828179-85C6-3754-736F-678E5D768520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29FF834-CB97-D198-B47A-594AEB3CECDF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67B18DAD-67D4-4512-6F26-3F8E59B50E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F6DC7F1E-373D-46B3-A174-1EFD8524A474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84BF27C-CA42-4310-8876-EB9FE7E75E84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B74C335-8AF1-44C7-A838-9B7AEE473D46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1253F41-06ED-4DF3-878C-6440E3378534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89F8A0C-37A4-486D-B48D-22839280B4B0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0DABF7A-A8D4-469D-AACD-31AEF8333256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D50B8CAD-17D3-4CCC-B846-8150A5F0F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4C78145B-16EA-4761-B415-F2BF622A2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6C575EB-D11E-4829-8B96-B4E3DE8FA883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D5872442-B533-4EC6-A4D5-8E763ED1B323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00B75CC8-500D-4F83-9C89-80C85FC21C87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31114344-9C4A-662D-C5E7-A2F40488B88F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FB8E3270-D77C-E3FB-D7EA-F662BEC4B504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6206D7A3-F1D5-44B4-472B-CB1EDEA8A6D9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D560E8ED-3403-F642-E53E-FEAB997F144C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A6C22A77-A507-C150-3651-C04795198D8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C275383E-9B21-C464-C92A-11A5484A56CF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D692FE53-B9DB-6524-EC90-3BCBF8C79F45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07574A6D-B17B-B022-ACF6-07EBB6E741E5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241C7994-5150-259E-45B7-F24AB5C509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A2C1CE4A-36AD-44DB-84E6-154C6220C382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1647E81-2F7D-4FD5-BE46-992C22631081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E872C02-848E-4F72-B7AA-7FBDAD837EBC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6D45C6C-ABC9-4E45-A272-84114ABF0496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45B6AFC-70B1-4FE7-922F-A8C5C3A2A4BA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5ED4248-7E58-403B-8F4C-177CFB9A97B5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16835D22-52F7-49B3-B78D-1E277DE1F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E09551F9-DA89-4A46-8717-B286DFA7A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E80278C-5B24-4FE4-9F91-C6220460D982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A243F5B-44E1-45D2-AB62-1AC58BF8F170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FB7D1DFA-9837-4365-8473-F5322037EF80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28913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809D8206-0BEC-2B9D-A9A4-0A0986489904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7E53184F-9464-108F-2357-BB9DCF4B464B}"/>
                </a:ext>
              </a:extLst>
            </xdr:cNvPr>
            <xdr:cNvSpPr/>
          </xdr:nvSpPr>
          <xdr:spPr bwMode="auto">
            <a:xfrm>
              <a:off x="726279" y="5533760"/>
              <a:ext cx="8302601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4D7E1FA2-5512-D74C-43AD-65AA4ECAC575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D237C673-972E-5485-003E-F0DA64CC6DE4}"/>
                </a:ext>
              </a:extLst>
            </xdr:cNvPr>
            <xdr:cNvSpPr/>
          </xdr:nvSpPr>
          <xdr:spPr>
            <a:xfrm>
              <a:off x="726279" y="5983882"/>
              <a:ext cx="373905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4789EFEF-545E-3799-F6DD-836C1E8652F4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E1890F79-53F4-EE3B-BF43-D60EE408E5EF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99C4DA8B-BB65-6B74-6BDC-0E4270561DB0}"/>
                </a:ext>
              </a:extLst>
            </xdr:cNvPr>
            <xdr:cNvSpPr/>
          </xdr:nvSpPr>
          <xdr:spPr>
            <a:xfrm>
              <a:off x="726279" y="7712761"/>
              <a:ext cx="373905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594C62FA-3600-9A16-72BB-C3916CDBE0B0}"/>
                </a:ext>
              </a:extLst>
            </xdr:cNvPr>
            <xdr:cNvSpPr/>
          </xdr:nvSpPr>
          <xdr:spPr>
            <a:xfrm>
              <a:off x="726279" y="9451869"/>
              <a:ext cx="373905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74B0402A-F25D-4633-7D4B-BA452AFF9E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265023</xdr:colOff>
      <xdr:row>1</xdr:row>
      <xdr:rowOff>112124</xdr:rowOff>
    </xdr:from>
    <xdr:to>
      <xdr:col>31</xdr:col>
      <xdr:colOff>102928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9A1E923-3762-464D-B6A2-BE039E1B7372}"/>
            </a:ext>
          </a:extLst>
        </xdr:cNvPr>
        <xdr:cNvCxnSpPr/>
      </xdr:nvCxnSpPr>
      <xdr:spPr bwMode="auto">
        <a:xfrm flipV="1">
          <a:off x="18352998" y="407399"/>
          <a:ext cx="447505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5174C91-1053-4452-94DE-1DE99D791593}"/>
            </a:ext>
          </a:extLst>
        </xdr:cNvPr>
        <xdr:cNvSpPr txBox="1"/>
      </xdr:nvSpPr>
      <xdr:spPr bwMode="auto">
        <a:xfrm>
          <a:off x="1875365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90E273D-7330-4345-8A25-85260F3C055F}"/>
            </a:ext>
          </a:extLst>
        </xdr:cNvPr>
        <xdr:cNvSpPr txBox="1"/>
      </xdr:nvSpPr>
      <xdr:spPr bwMode="auto">
        <a:xfrm>
          <a:off x="19763770" y="238125"/>
          <a:ext cx="665262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F741C2B-D930-4B93-ADAC-7510703EA05A}"/>
            </a:ext>
          </a:extLst>
        </xdr:cNvPr>
        <xdr:cNvCxnSpPr/>
      </xdr:nvCxnSpPr>
      <xdr:spPr bwMode="auto">
        <a:xfrm flipV="1">
          <a:off x="19313587" y="374694"/>
          <a:ext cx="448098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474836</xdr:colOff>
      <xdr:row>0</xdr:row>
      <xdr:rowOff>248905</xdr:rowOff>
    </xdr:from>
    <xdr:to>
      <xdr:col>29</xdr:col>
      <xdr:colOff>6071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D913AA1-10B9-46BA-AA05-309105795125}"/>
            </a:ext>
          </a:extLst>
        </xdr:cNvPr>
        <xdr:cNvSpPr txBox="1"/>
      </xdr:nvSpPr>
      <xdr:spPr bwMode="auto">
        <a:xfrm>
          <a:off x="16734011" y="248905"/>
          <a:ext cx="750435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378540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68547DA-CEF5-4BC5-A6DA-8E66425A8B2D}"/>
            </a:ext>
          </a:extLst>
        </xdr:cNvPr>
        <xdr:cNvSpPr txBox="1"/>
      </xdr:nvSpPr>
      <xdr:spPr bwMode="auto">
        <a:xfrm>
          <a:off x="17734038" y="258741"/>
          <a:ext cx="73247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E571347D-0BAE-4A83-AAE5-F66864EB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449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8219F628-DCF0-49AD-AE93-326A471D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266233</xdr:colOff>
      <xdr:row>0</xdr:row>
      <xdr:rowOff>248905</xdr:rowOff>
    </xdr:from>
    <xdr:to>
      <xdr:col>35</xdr:col>
      <xdr:colOff>357198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C2F6D58-D8E8-4E1C-9CC9-40B64DC0A3CB}"/>
            </a:ext>
          </a:extLst>
        </xdr:cNvPr>
        <xdr:cNvSpPr txBox="1"/>
      </xdr:nvSpPr>
      <xdr:spPr bwMode="auto">
        <a:xfrm>
          <a:off x="20792608" y="248905"/>
          <a:ext cx="700565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301698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A4831CC6-3786-48EF-81F7-2D65AD144FA9}"/>
            </a:ext>
          </a:extLst>
        </xdr:cNvPr>
        <xdr:cNvCxnSpPr/>
      </xdr:nvCxnSpPr>
      <xdr:spPr bwMode="auto">
        <a:xfrm flipV="1">
          <a:off x="20352685" y="374962"/>
          <a:ext cx="47538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B4761B54-11B8-487B-988E-B0F455626F39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345C5B2C-4AE5-A857-853F-248B499CCA1E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4B256BA1-C6EE-679C-AE39-E02324197AFC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3AA76CDA-C21E-9117-12F8-7911E8C28714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C5E1554-8A3D-4EE3-8350-9501F368A64E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A61923E4-2E56-4B27-D731-CBFD07434627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BFE587D5-8ED7-ABE8-A6BA-B2F4C77B4B30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3C4C4F29-CB64-45EE-8BE6-DF8C8D62DB69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7E297422-A16D-B937-EA99-9C0B92D11A00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55C54BE7-1581-F8DF-B385-5D0309D87C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394490DC-5D31-4563-9DBD-5756FA51CC67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DCE43E8-4D1D-4EC6-909A-BD427CAD603F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7D9A4F4-D1E7-4139-8669-B00BDF936373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E9FDF0D7-6F52-488E-B128-E9AF5FB4EE7A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7AC9E05-153D-46AD-8AC8-1197D7B67C30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0700DA0-84E7-4045-9747-359D4441745E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2C698C6B-9CF8-46CC-A9A4-ADEA2168C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5BE9A12B-6902-455C-867B-1E51BF4EA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7395BE0-DEFC-4153-A056-103C0274BA52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9E7D77ED-E76C-472E-B806-666954494B0E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30</xdr:row>
      <xdr:rowOff>66675</xdr:rowOff>
    </xdr:from>
    <xdr:to>
      <xdr:col>14</xdr:col>
      <xdr:colOff>161925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B1851162-4F58-4E44-A938-F3A8B873EC6C}"/>
            </a:ext>
          </a:extLst>
        </xdr:cNvPr>
        <xdr:cNvGrpSpPr>
          <a:grpSpLocks/>
        </xdr:cNvGrpSpPr>
      </xdr:nvGrpSpPr>
      <xdr:grpSpPr bwMode="auto">
        <a:xfrm>
          <a:off x="266700" y="5319032"/>
          <a:ext cx="8358868" cy="516935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A9148544-26A9-9269-8931-0EA93C82C3FB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5F1CE2AA-1F9D-8388-E6E6-5A300601813D}"/>
                </a:ext>
              </a:extLst>
            </xdr:cNvPr>
            <xdr:cNvSpPr/>
          </xdr:nvSpPr>
          <xdr:spPr bwMode="auto">
            <a:xfrm>
              <a:off x="726279" y="5533760"/>
              <a:ext cx="8302645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319AEFED-CABA-F733-43FC-4036C22A7579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8A930701-C06C-2CEA-77D0-BF69C73F03C6}"/>
                </a:ext>
              </a:extLst>
            </xdr:cNvPr>
            <xdr:cNvSpPr/>
          </xdr:nvSpPr>
          <xdr:spPr>
            <a:xfrm>
              <a:off x="726279" y="5983882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D20A1500-249D-AA5F-80AE-A6D08C9A2E7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E16EB259-7A71-520B-D517-4BD9214F5B41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93B7C326-3BA2-D00E-5137-A23D05AFEED1}"/>
                </a:ext>
              </a:extLst>
            </xdr:cNvPr>
            <xdr:cNvSpPr/>
          </xdr:nvSpPr>
          <xdr:spPr>
            <a:xfrm>
              <a:off x="726279" y="7712761"/>
              <a:ext cx="37218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53F34980-C212-B1CE-BAF5-328F7DD30895}"/>
                </a:ext>
              </a:extLst>
            </xdr:cNvPr>
            <xdr:cNvSpPr/>
          </xdr:nvSpPr>
          <xdr:spPr>
            <a:xfrm>
              <a:off x="726279" y="9451869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AC849788-1F64-A0D3-8461-1E1F8C1ADD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285978</xdr:colOff>
      <xdr:row>1</xdr:row>
      <xdr:rowOff>112124</xdr:rowOff>
    </xdr:from>
    <xdr:to>
      <xdr:col>31</xdr:col>
      <xdr:colOff>79651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7CC80AEC-650E-429E-B61F-D019781B301F}"/>
            </a:ext>
          </a:extLst>
        </xdr:cNvPr>
        <xdr:cNvCxnSpPr/>
      </xdr:nvCxnSpPr>
      <xdr:spPr bwMode="auto">
        <a:xfrm flipV="1">
          <a:off x="18412053" y="407399"/>
          <a:ext cx="403273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46555</xdr:colOff>
      <xdr:row>0</xdr:row>
      <xdr:rowOff>247803</xdr:rowOff>
    </xdr:from>
    <xdr:to>
      <xdr:col>32</xdr:col>
      <xdr:colOff>151528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B823627-DD45-4C19-AF13-0FBFCB530A2A}"/>
            </a:ext>
          </a:extLst>
        </xdr:cNvPr>
        <xdr:cNvSpPr txBox="1"/>
      </xdr:nvSpPr>
      <xdr:spPr bwMode="auto">
        <a:xfrm>
          <a:off x="18782230" y="247803"/>
          <a:ext cx="714573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1D8355F-5EDA-4FBD-80FD-27DACFC86CFC}"/>
            </a:ext>
          </a:extLst>
        </xdr:cNvPr>
        <xdr:cNvSpPr txBox="1"/>
      </xdr:nvSpPr>
      <xdr:spPr bwMode="auto">
        <a:xfrm>
          <a:off x="19801870" y="238125"/>
          <a:ext cx="665262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1D50AFA-3290-411C-815B-2B81585BA2EC}"/>
            </a:ext>
          </a:extLst>
        </xdr:cNvPr>
        <xdr:cNvCxnSpPr/>
      </xdr:nvCxnSpPr>
      <xdr:spPr bwMode="auto">
        <a:xfrm flipV="1">
          <a:off x="19351687" y="374694"/>
          <a:ext cx="448098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451976</xdr:colOff>
      <xdr:row>0</xdr:row>
      <xdr:rowOff>248905</xdr:rowOff>
    </xdr:from>
    <xdr:to>
      <xdr:col>29</xdr:col>
      <xdr:colOff>6260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B394C08-8D74-4EE5-9AB8-25C471CDBFA6}"/>
            </a:ext>
          </a:extLst>
        </xdr:cNvPr>
        <xdr:cNvSpPr txBox="1"/>
      </xdr:nvSpPr>
      <xdr:spPr bwMode="auto">
        <a:xfrm>
          <a:off x="16749251" y="248905"/>
          <a:ext cx="77348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410947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1F089CF-1411-4E05-9932-2FBB565608FB}"/>
            </a:ext>
          </a:extLst>
        </xdr:cNvPr>
        <xdr:cNvSpPr txBox="1"/>
      </xdr:nvSpPr>
      <xdr:spPr bwMode="auto">
        <a:xfrm>
          <a:off x="17772138" y="258741"/>
          <a:ext cx="764884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688F9F6C-AB8B-4AC7-AB3E-D620CC6D7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99EC85C3-7521-40E1-8B27-2D46B69F1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313858</xdr:colOff>
      <xdr:row>0</xdr:row>
      <xdr:rowOff>248905</xdr:rowOff>
    </xdr:from>
    <xdr:to>
      <xdr:col>35</xdr:col>
      <xdr:colOff>338174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6F14D23-8CED-49E3-9306-DAC2ECA7CB08}"/>
            </a:ext>
          </a:extLst>
        </xdr:cNvPr>
        <xdr:cNvSpPr txBox="1"/>
      </xdr:nvSpPr>
      <xdr:spPr bwMode="auto">
        <a:xfrm>
          <a:off x="20878333" y="248905"/>
          <a:ext cx="63391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355135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9A953AFF-4EF4-444A-B0D4-9DADB7D8DB58}"/>
            </a:ext>
          </a:extLst>
        </xdr:cNvPr>
        <xdr:cNvCxnSpPr/>
      </xdr:nvCxnSpPr>
      <xdr:spPr bwMode="auto">
        <a:xfrm flipV="1">
          <a:off x="20390785" y="374962"/>
          <a:ext cx="528825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9DB73538-A6B8-4098-951D-C828EB240B3D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07D85056-E4E5-54CA-8077-4C130E794B14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B8F09B51-2013-F9EF-7717-9D17B5F56399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66563F35-D02A-F154-31E2-1EFF8CFFC045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82BDFC9D-4BA6-8563-AE95-7061B3C6168E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F23FB9BC-4EA5-F9D0-DC16-FC173B4829A3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D59BC1D0-16E2-A899-C58D-3F8ED822F77C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A5373F38-B81D-F602-4A28-21BC7E0AB5A7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CEA0C98A-3A1C-05E7-2CA2-E688787C0353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A2A38FC4-9C28-01C4-8D59-EBBBA8D564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AB8AED9-70E7-447E-86B6-80C9316F01B2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99C1414-39D5-41DD-BEBE-D3E9374DFAC8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74B3765-2C37-46F6-8AA9-4877134F6A19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D8D9E500-727A-4193-9B31-8494B2478152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32CC249-E0BA-438B-AE6F-A6DE7DA41556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6176EB6-13AB-46DF-8687-E8F593FC7318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1EE93929-2A56-4AF5-A9D3-D610CD6B7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E659EA8E-278E-46A3-96D6-409E7FC0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CF17612-029A-4A5E-8987-0E745AA512C1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EAD85D9E-DE6D-4FB3-A40A-4CCA1D0406AC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30</xdr:row>
      <xdr:rowOff>66675</xdr:rowOff>
    </xdr:from>
    <xdr:to>
      <xdr:col>14</xdr:col>
      <xdr:colOff>161925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C39D53AD-FD90-4386-8637-4D0E47EA4F0D}"/>
            </a:ext>
          </a:extLst>
        </xdr:cNvPr>
        <xdr:cNvGrpSpPr>
          <a:grpSpLocks/>
        </xdr:cNvGrpSpPr>
      </xdr:nvGrpSpPr>
      <xdr:grpSpPr bwMode="auto">
        <a:xfrm>
          <a:off x="266700" y="5319032"/>
          <a:ext cx="8358868" cy="516935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076428F3-623F-03A1-8600-D62EBEF12823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A8A90CFB-C957-D892-CFD6-3061C602B689}"/>
                </a:ext>
              </a:extLst>
            </xdr:cNvPr>
            <xdr:cNvSpPr/>
          </xdr:nvSpPr>
          <xdr:spPr bwMode="auto">
            <a:xfrm>
              <a:off x="726279" y="5533760"/>
              <a:ext cx="8302645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2508EA0F-3670-1ECB-1F49-4C74475B914B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A2083B47-B863-68D4-DEA8-DB2C72848853}"/>
                </a:ext>
              </a:extLst>
            </xdr:cNvPr>
            <xdr:cNvSpPr/>
          </xdr:nvSpPr>
          <xdr:spPr>
            <a:xfrm>
              <a:off x="726279" y="5983882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6070F9C0-B5E9-2D65-20C8-D43E61EBA3C6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932BCC3C-E2BE-A286-C49B-5A6D129BDB5E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4019B8DD-4F0D-9FB7-093D-835CEDF81241}"/>
                </a:ext>
              </a:extLst>
            </xdr:cNvPr>
            <xdr:cNvSpPr/>
          </xdr:nvSpPr>
          <xdr:spPr>
            <a:xfrm>
              <a:off x="726279" y="7712761"/>
              <a:ext cx="37218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0D190051-53AA-E293-0523-B932BA0CB113}"/>
                </a:ext>
              </a:extLst>
            </xdr:cNvPr>
            <xdr:cNvSpPr/>
          </xdr:nvSpPr>
          <xdr:spPr>
            <a:xfrm>
              <a:off x="726279" y="9451869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66B0BB71-D3F8-C10E-EFB2-D8AB099059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285978</xdr:colOff>
      <xdr:row>1</xdr:row>
      <xdr:rowOff>112124</xdr:rowOff>
    </xdr:from>
    <xdr:to>
      <xdr:col>31</xdr:col>
      <xdr:colOff>79651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B21F3FDA-F5BE-4389-AE7E-1A207820D1E5}"/>
            </a:ext>
          </a:extLst>
        </xdr:cNvPr>
        <xdr:cNvCxnSpPr/>
      </xdr:nvCxnSpPr>
      <xdr:spPr bwMode="auto">
        <a:xfrm flipV="1">
          <a:off x="18412053" y="407399"/>
          <a:ext cx="403273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46555</xdr:colOff>
      <xdr:row>0</xdr:row>
      <xdr:rowOff>247803</xdr:rowOff>
    </xdr:from>
    <xdr:to>
      <xdr:col>32</xdr:col>
      <xdr:colOff>151528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FFF90BB-0936-4250-87C2-66F33169FCD6}"/>
            </a:ext>
          </a:extLst>
        </xdr:cNvPr>
        <xdr:cNvSpPr txBox="1"/>
      </xdr:nvSpPr>
      <xdr:spPr bwMode="auto">
        <a:xfrm>
          <a:off x="18782230" y="247803"/>
          <a:ext cx="714573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C8A24C3-16FB-482C-BF15-1E78D52BC17E}"/>
            </a:ext>
          </a:extLst>
        </xdr:cNvPr>
        <xdr:cNvSpPr txBox="1"/>
      </xdr:nvSpPr>
      <xdr:spPr bwMode="auto">
        <a:xfrm>
          <a:off x="19801870" y="238125"/>
          <a:ext cx="665262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0D69D98-2F2A-4102-9E2A-E59B8B1B1CC9}"/>
            </a:ext>
          </a:extLst>
        </xdr:cNvPr>
        <xdr:cNvCxnSpPr/>
      </xdr:nvCxnSpPr>
      <xdr:spPr bwMode="auto">
        <a:xfrm flipV="1">
          <a:off x="19351687" y="374694"/>
          <a:ext cx="448098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451976</xdr:colOff>
      <xdr:row>0</xdr:row>
      <xdr:rowOff>248905</xdr:rowOff>
    </xdr:from>
    <xdr:to>
      <xdr:col>29</xdr:col>
      <xdr:colOff>6260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FA9F318-EA27-4A72-9C4E-76C3B1BC7F97}"/>
            </a:ext>
          </a:extLst>
        </xdr:cNvPr>
        <xdr:cNvSpPr txBox="1"/>
      </xdr:nvSpPr>
      <xdr:spPr bwMode="auto">
        <a:xfrm>
          <a:off x="16749251" y="248905"/>
          <a:ext cx="77348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410947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69ECFAE-28E6-46A7-B05A-2F64D0485FC9}"/>
            </a:ext>
          </a:extLst>
        </xdr:cNvPr>
        <xdr:cNvSpPr txBox="1"/>
      </xdr:nvSpPr>
      <xdr:spPr bwMode="auto">
        <a:xfrm>
          <a:off x="17772138" y="258741"/>
          <a:ext cx="764884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D1C809C4-556D-43C7-9F1D-082AD830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17EEA577-0441-497A-B96C-0273EA60D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313858</xdr:colOff>
      <xdr:row>0</xdr:row>
      <xdr:rowOff>248905</xdr:rowOff>
    </xdr:from>
    <xdr:to>
      <xdr:col>35</xdr:col>
      <xdr:colOff>338174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CEEAB17-9F10-412B-932F-C4A323FB2C55}"/>
            </a:ext>
          </a:extLst>
        </xdr:cNvPr>
        <xdr:cNvSpPr txBox="1"/>
      </xdr:nvSpPr>
      <xdr:spPr bwMode="auto">
        <a:xfrm>
          <a:off x="20878333" y="248905"/>
          <a:ext cx="63391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355135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1315705-8080-40D6-A298-3B39A9CC2446}"/>
            </a:ext>
          </a:extLst>
        </xdr:cNvPr>
        <xdr:cNvCxnSpPr/>
      </xdr:nvCxnSpPr>
      <xdr:spPr bwMode="auto">
        <a:xfrm flipV="1">
          <a:off x="20390785" y="374962"/>
          <a:ext cx="528825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A662A97A-A30A-418B-867E-8299BF3902A1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CAF11E94-C74D-46AB-49A2-939C3261E06A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58309541-4E7D-DCC3-1CC4-38BA4BD8650A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1157DC65-D391-4C9F-3E14-0AB2E4B09F9C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B529B0DF-5ABC-583B-84CC-944F1E6327A5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D4B5EA8C-7880-4FD3-0F8F-2F0230DB3FF8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6F642ED9-B889-60BC-CE46-9F568E2A5971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3282753E-AC8E-2458-DB60-4AD5F57FB55C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B9092600-378B-F846-4BD0-58AB514BB0C5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33A79FA1-CF9B-1D75-A3DB-5AFE74251D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13BE8784-DCCC-48B9-9F2A-9E44524EAFF0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C4B0DA8-88A1-499F-9C28-D25F2DDB0F9A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6A27A55-7F88-4AF3-812C-38702996F737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9303ACE-B24F-4E09-AE79-8729A458EA1E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E412C14-4ED5-42D0-BBEB-AFAD2155E916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227EFF0-37D2-436B-8277-9D3BC935E872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17627F45-8B2E-4F0E-84C5-B7910784A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D596C99B-60D6-43CB-B8A4-4BC8C7956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8501E20-5DB5-4E11-BE3F-FF05D1D65BC0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9A8AFF2-FDAB-487E-A3F3-A696FC1A5B1B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68CAB9BB-9ACD-431E-977E-1446A640EEB7}"/>
            </a:ext>
          </a:extLst>
        </xdr:cNvPr>
        <xdr:cNvGrpSpPr>
          <a:grpSpLocks/>
        </xdr:cNvGrpSpPr>
      </xdr:nvGrpSpPr>
      <xdr:grpSpPr bwMode="auto">
        <a:xfrm>
          <a:off x="228600" y="5319032"/>
          <a:ext cx="8318046" cy="516935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FE2165C7-3FF7-421F-D186-842FD463FBEB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995E08AF-2468-E8DB-939E-98746008BBE2}"/>
                </a:ext>
              </a:extLst>
            </xdr:cNvPr>
            <xdr:cNvSpPr/>
          </xdr:nvSpPr>
          <xdr:spPr bwMode="auto">
            <a:xfrm>
              <a:off x="726279" y="5533760"/>
              <a:ext cx="8302612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01EACF29-0D50-66A1-0013-544605799AFB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E917076-8AC7-EFDA-3A0E-5CA9798040CE}"/>
                </a:ext>
              </a:extLst>
            </xdr:cNvPr>
            <xdr:cNvSpPr/>
          </xdr:nvSpPr>
          <xdr:spPr>
            <a:xfrm>
              <a:off x="726279" y="5983882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BCDDCA76-99BA-A1BA-D916-B62D0C56CEDF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FA95A5DF-6429-377B-3205-95ABC2407C98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96B43C8E-35B5-323D-0416-68F206626676}"/>
                </a:ext>
              </a:extLst>
            </xdr:cNvPr>
            <xdr:cNvSpPr/>
          </xdr:nvSpPr>
          <xdr:spPr>
            <a:xfrm>
              <a:off x="726279" y="7712761"/>
              <a:ext cx="373474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93E89F2E-C8EC-DF45-EC1C-A655905471CF}"/>
                </a:ext>
              </a:extLst>
            </xdr:cNvPr>
            <xdr:cNvSpPr/>
          </xdr:nvSpPr>
          <xdr:spPr>
            <a:xfrm>
              <a:off x="726279" y="9451869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759E30CA-3FC9-D5D8-430A-1CB7191EF4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DE7FD6B9-9A94-4790-8BD5-9C171F47B59A}"/>
            </a:ext>
          </a:extLst>
        </xdr:cNvPr>
        <xdr:cNvCxnSpPr/>
      </xdr:nvCxnSpPr>
      <xdr:spPr bwMode="auto">
        <a:xfrm flipV="1">
          <a:off x="18358713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178408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DD00F74-AEA9-482D-BEDC-75752C5395CA}"/>
            </a:ext>
          </a:extLst>
        </xdr:cNvPr>
        <xdr:cNvSpPr txBox="1"/>
      </xdr:nvSpPr>
      <xdr:spPr bwMode="auto">
        <a:xfrm>
          <a:off x="18763180" y="247803"/>
          <a:ext cx="731928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502544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29A9D02-C8B4-4636-94E2-DB16BCB2F5E1}"/>
            </a:ext>
          </a:extLst>
        </xdr:cNvPr>
        <xdr:cNvSpPr txBox="1"/>
      </xdr:nvSpPr>
      <xdr:spPr bwMode="auto">
        <a:xfrm>
          <a:off x="19761865" y="238125"/>
          <a:ext cx="666979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508869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68ACF30-5659-4103-B044-E4180F839CE7}"/>
            </a:ext>
          </a:extLst>
        </xdr:cNvPr>
        <xdr:cNvCxnSpPr/>
      </xdr:nvCxnSpPr>
      <xdr:spPr bwMode="auto">
        <a:xfrm flipV="1">
          <a:off x="19347877" y="374694"/>
          <a:ext cx="47769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594457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2E78FA9-0548-4FFA-844E-6392936C217E}"/>
            </a:ext>
          </a:extLst>
        </xdr:cNvPr>
        <xdr:cNvSpPr txBox="1"/>
      </xdr:nvSpPr>
      <xdr:spPr bwMode="auto">
        <a:xfrm>
          <a:off x="16735916" y="248905"/>
          <a:ext cx="736841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560CD2F-91BC-4FAA-BEA8-FC641810DEDF}"/>
            </a:ext>
          </a:extLst>
        </xdr:cNvPr>
        <xdr:cNvSpPr txBox="1"/>
      </xdr:nvSpPr>
      <xdr:spPr bwMode="auto">
        <a:xfrm>
          <a:off x="17743563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60A51891-6743-4CF1-A567-BAC3B5339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4425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CB29C20E-84F3-4BB8-BABB-7D02129C7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45025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701EF55-1572-418D-8781-9AB5782E1A31}"/>
            </a:ext>
          </a:extLst>
        </xdr:cNvPr>
        <xdr:cNvSpPr txBox="1"/>
      </xdr:nvSpPr>
      <xdr:spPr bwMode="auto">
        <a:xfrm>
          <a:off x="20796418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426385</xdr:colOff>
      <xdr:row>1</xdr:row>
      <xdr:rowOff>79687</xdr:rowOff>
    </xdr:from>
    <xdr:to>
      <xdr:col>34</xdr:col>
      <xdr:colOff>286253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D940D83-1C1A-4761-814C-A656DE6FEFC5}"/>
            </a:ext>
          </a:extLst>
        </xdr:cNvPr>
        <xdr:cNvCxnSpPr/>
      </xdr:nvCxnSpPr>
      <xdr:spPr bwMode="auto">
        <a:xfrm flipV="1">
          <a:off x="20352685" y="374962"/>
          <a:ext cx="46946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F84BFE66-FC27-443D-A472-EF9BFD409F70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9B227069-76D6-6167-65B8-E6B739B09EDD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DEDC8FAB-0BD8-C0CD-714D-21997943CE3E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0B3B55F1-0F33-5378-6BD2-E3C8388AF241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7DF772CC-8877-3D18-222E-85CF93036480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5C04C2F1-9844-B9BF-4ABC-DCD70032476A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E9667160-2E5B-1D5A-EA85-C8C69A2FF081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9F77C61A-37FE-AF88-77F9-3D6F4DCDA0FF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79E2132A-1BE8-877C-82EB-2740F241655E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CC7F594B-C86A-A381-127A-2BF7B02189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A995D085-38EC-477D-A513-6BA220BB566C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9E7C30E-1DE2-4D0E-B6F3-2168A307D36B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18E9EA5-DF15-48A2-9CB1-DA47FA27E36C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A1C9D1A4-D5C7-4037-8EE7-529B34514980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6BADD5C-5BD5-441C-A893-A72EAA308840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1FD4DC5-7912-40D8-9DD5-2390F2239CD8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0B926929-6C67-4FE5-86AD-1F56F0131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AF23CAC6-A8E9-469D-9F36-39533D318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2A67D82-DEF2-41A1-9F88-7E12B5398383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F896AB7C-BBAE-44C8-BE72-A7D7EF18BC9A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30</xdr:row>
      <xdr:rowOff>66675</xdr:rowOff>
    </xdr:from>
    <xdr:to>
      <xdr:col>14</xdr:col>
      <xdr:colOff>161925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CC4FC48B-F7DF-4A9D-9B1D-26BCA121F8A2}"/>
            </a:ext>
          </a:extLst>
        </xdr:cNvPr>
        <xdr:cNvGrpSpPr>
          <a:grpSpLocks/>
        </xdr:cNvGrpSpPr>
      </xdr:nvGrpSpPr>
      <xdr:grpSpPr bwMode="auto">
        <a:xfrm>
          <a:off x="266700" y="5319032"/>
          <a:ext cx="8358868" cy="516935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9F2615BB-EE9E-BD6B-216C-39E76A3738B2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3E67024F-AC7D-2E7D-0F4F-15E028F45DD8}"/>
                </a:ext>
              </a:extLst>
            </xdr:cNvPr>
            <xdr:cNvSpPr/>
          </xdr:nvSpPr>
          <xdr:spPr bwMode="auto">
            <a:xfrm>
              <a:off x="726279" y="5533760"/>
              <a:ext cx="8302645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314D0251-659B-293B-70E8-5E8EC6E2146B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E538FECB-029A-444B-118B-AEAF1E064198}"/>
                </a:ext>
              </a:extLst>
            </xdr:cNvPr>
            <xdr:cNvSpPr/>
          </xdr:nvSpPr>
          <xdr:spPr>
            <a:xfrm>
              <a:off x="726279" y="5983882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B5267E7F-746C-F774-E710-438E76AA3552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52F2C03F-A142-FB83-5ED2-7DC6BE956F56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FC20F502-8302-424A-88E4-625FB8BE4DAE}"/>
                </a:ext>
              </a:extLst>
            </xdr:cNvPr>
            <xdr:cNvSpPr/>
          </xdr:nvSpPr>
          <xdr:spPr>
            <a:xfrm>
              <a:off x="726279" y="7712761"/>
              <a:ext cx="37218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E3BB53A9-CFDF-AD5D-8EEA-BCB3919D7894}"/>
                </a:ext>
              </a:extLst>
            </xdr:cNvPr>
            <xdr:cNvSpPr/>
          </xdr:nvSpPr>
          <xdr:spPr>
            <a:xfrm>
              <a:off x="726279" y="9451869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FAEDBA74-4D3B-7252-F718-8FDB70C2F8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285978</xdr:colOff>
      <xdr:row>1</xdr:row>
      <xdr:rowOff>112124</xdr:rowOff>
    </xdr:from>
    <xdr:to>
      <xdr:col>31</xdr:col>
      <xdr:colOff>79651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6B7834AF-14C8-4029-B611-AE192BB8283B}"/>
            </a:ext>
          </a:extLst>
        </xdr:cNvPr>
        <xdr:cNvCxnSpPr/>
      </xdr:nvCxnSpPr>
      <xdr:spPr bwMode="auto">
        <a:xfrm flipV="1">
          <a:off x="18412053" y="407399"/>
          <a:ext cx="403273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46555</xdr:colOff>
      <xdr:row>0</xdr:row>
      <xdr:rowOff>247803</xdr:rowOff>
    </xdr:from>
    <xdr:to>
      <xdr:col>32</xdr:col>
      <xdr:colOff>151528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B7A46C7-1100-4E50-AF73-9FB302B31EDF}"/>
            </a:ext>
          </a:extLst>
        </xdr:cNvPr>
        <xdr:cNvSpPr txBox="1"/>
      </xdr:nvSpPr>
      <xdr:spPr bwMode="auto">
        <a:xfrm>
          <a:off x="18782230" y="247803"/>
          <a:ext cx="714573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6B24B92-36C5-464C-9785-FF8D129B59C4}"/>
            </a:ext>
          </a:extLst>
        </xdr:cNvPr>
        <xdr:cNvSpPr txBox="1"/>
      </xdr:nvSpPr>
      <xdr:spPr bwMode="auto">
        <a:xfrm>
          <a:off x="19801870" y="238125"/>
          <a:ext cx="665262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CAD9071-8B2B-4E42-BBAA-DBCD2F01B3CD}"/>
            </a:ext>
          </a:extLst>
        </xdr:cNvPr>
        <xdr:cNvCxnSpPr/>
      </xdr:nvCxnSpPr>
      <xdr:spPr bwMode="auto">
        <a:xfrm flipV="1">
          <a:off x="19351687" y="374694"/>
          <a:ext cx="448098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451976</xdr:colOff>
      <xdr:row>0</xdr:row>
      <xdr:rowOff>248905</xdr:rowOff>
    </xdr:from>
    <xdr:to>
      <xdr:col>29</xdr:col>
      <xdr:colOff>6260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DD7733B-ACFB-4742-B024-E79A7151ABE0}"/>
            </a:ext>
          </a:extLst>
        </xdr:cNvPr>
        <xdr:cNvSpPr txBox="1"/>
      </xdr:nvSpPr>
      <xdr:spPr bwMode="auto">
        <a:xfrm>
          <a:off x="16749251" y="248905"/>
          <a:ext cx="77348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410947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FB228F2-9039-4617-9A28-8DD6F7566273}"/>
            </a:ext>
          </a:extLst>
        </xdr:cNvPr>
        <xdr:cNvSpPr txBox="1"/>
      </xdr:nvSpPr>
      <xdr:spPr bwMode="auto">
        <a:xfrm>
          <a:off x="17772138" y="258741"/>
          <a:ext cx="764884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022D27F2-D791-468E-896E-FA87AC169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12EEA7A1-3637-4A42-BC95-D20AC2492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313858</xdr:colOff>
      <xdr:row>0</xdr:row>
      <xdr:rowOff>248905</xdr:rowOff>
    </xdr:from>
    <xdr:to>
      <xdr:col>35</xdr:col>
      <xdr:colOff>338174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0A677ED-A486-4E8D-B599-D59E5BA58C6C}"/>
            </a:ext>
          </a:extLst>
        </xdr:cNvPr>
        <xdr:cNvSpPr txBox="1"/>
      </xdr:nvSpPr>
      <xdr:spPr bwMode="auto">
        <a:xfrm>
          <a:off x="20878333" y="248905"/>
          <a:ext cx="63391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355135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50A77C7-DF36-427A-9A5D-570CEA5FC397}"/>
            </a:ext>
          </a:extLst>
        </xdr:cNvPr>
        <xdr:cNvCxnSpPr/>
      </xdr:nvCxnSpPr>
      <xdr:spPr bwMode="auto">
        <a:xfrm flipV="1">
          <a:off x="20390785" y="374962"/>
          <a:ext cx="528825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D428FEDE-7AF9-486D-8279-E87FCBA20D77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6C4699A2-33B0-014E-ADCB-B0DCB8F22C19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DA799A5E-93F4-A551-E5A2-B923C7A84410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53770304-F8A5-9310-4FC2-1D0837F33D5F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D566C42B-421E-3D71-2029-F793B3C3A8F4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307CF68E-5240-3E08-61B5-43EE1BD48538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ECE93393-17D5-5F93-C91F-6600BE272E8F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FB44E798-A0BB-9D4D-C624-9632A835AB50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93772C41-04CC-3FCC-4A5D-1724DBAC550C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E1482BC1-B1C3-AE8B-C33E-F65AAC64E6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9F9EF025-3078-4B3C-AA36-C15CDB80B515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05DA605-CFA7-4212-9774-1233FC0A1A29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4181239-B60A-41D9-AF5B-D1B8F038E8D4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12CA4E5-BCC5-4546-9574-4FCB16920D35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FFDAB0F-D356-49B5-AC45-E6A0DC2E29F1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189530B-4428-4C51-8D4C-0AE0563A5C31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3C73A0D3-07F2-4C8F-B8A4-ABE9B1E6A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E5CCCB1E-C8BA-4D82-AEEA-1EB19A9E2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95B66D6-C59F-4DB2-AD2B-C5FEDCD36AA1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FB4C3BF8-700C-4C49-A639-E9E05BB04619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865BEB90-494E-4FDC-A490-7EB3D5C86E3E}"/>
            </a:ext>
          </a:extLst>
        </xdr:cNvPr>
        <xdr:cNvGrpSpPr>
          <a:grpSpLocks/>
        </xdr:cNvGrpSpPr>
      </xdr:nvGrpSpPr>
      <xdr:grpSpPr bwMode="auto">
        <a:xfrm>
          <a:off x="228600" y="5319032"/>
          <a:ext cx="8318046" cy="516935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AEC92CB8-312A-7575-EAA7-4D8AE8A31BFB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F6900C6E-C673-BD1E-4DB0-D110D07E260A}"/>
                </a:ext>
              </a:extLst>
            </xdr:cNvPr>
            <xdr:cNvSpPr/>
          </xdr:nvSpPr>
          <xdr:spPr bwMode="auto">
            <a:xfrm>
              <a:off x="726279" y="5533760"/>
              <a:ext cx="8302612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C6597132-79DF-E7D2-1EB7-875E0B770447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87DBAD81-C983-622E-3108-57818A3979DC}"/>
                </a:ext>
              </a:extLst>
            </xdr:cNvPr>
            <xdr:cNvSpPr/>
          </xdr:nvSpPr>
          <xdr:spPr>
            <a:xfrm>
              <a:off x="726279" y="5983882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3BED4D3C-AFA9-F1B0-C83F-7B9C92E33BD9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2D1C3405-CE32-04E7-6A32-9B3E6854A7F1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2D375681-B960-467F-9FF5-2D12A99801F8}"/>
                </a:ext>
              </a:extLst>
            </xdr:cNvPr>
            <xdr:cNvSpPr/>
          </xdr:nvSpPr>
          <xdr:spPr>
            <a:xfrm>
              <a:off x="726279" y="7712761"/>
              <a:ext cx="373474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ECE3B34D-7678-52ED-7799-5CC3AAB28F15}"/>
                </a:ext>
              </a:extLst>
            </xdr:cNvPr>
            <xdr:cNvSpPr/>
          </xdr:nvSpPr>
          <xdr:spPr>
            <a:xfrm>
              <a:off x="726279" y="9451869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92D1F6E0-A875-BDB9-F077-8CD8DCF589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BEBAAE1E-914F-4AF1-AF17-6AC7C7202C73}"/>
            </a:ext>
          </a:extLst>
        </xdr:cNvPr>
        <xdr:cNvCxnSpPr/>
      </xdr:nvCxnSpPr>
      <xdr:spPr bwMode="auto">
        <a:xfrm flipV="1">
          <a:off x="18358713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178408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0BBD20F-8373-4807-A301-E9CECE7EC684}"/>
            </a:ext>
          </a:extLst>
        </xdr:cNvPr>
        <xdr:cNvSpPr txBox="1"/>
      </xdr:nvSpPr>
      <xdr:spPr bwMode="auto">
        <a:xfrm>
          <a:off x="18763180" y="247803"/>
          <a:ext cx="731928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502544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864F536-915F-4757-8A54-BCFA3A02F0E7}"/>
            </a:ext>
          </a:extLst>
        </xdr:cNvPr>
        <xdr:cNvSpPr txBox="1"/>
      </xdr:nvSpPr>
      <xdr:spPr bwMode="auto">
        <a:xfrm>
          <a:off x="19761865" y="238125"/>
          <a:ext cx="666979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508869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ABA9A513-1396-4BBB-A1C5-2059FE45983D}"/>
            </a:ext>
          </a:extLst>
        </xdr:cNvPr>
        <xdr:cNvCxnSpPr/>
      </xdr:nvCxnSpPr>
      <xdr:spPr bwMode="auto">
        <a:xfrm flipV="1">
          <a:off x="19347877" y="374694"/>
          <a:ext cx="47769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594457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442BE6D-8B9E-4523-A2B9-4B49A0F47A3E}"/>
            </a:ext>
          </a:extLst>
        </xdr:cNvPr>
        <xdr:cNvSpPr txBox="1"/>
      </xdr:nvSpPr>
      <xdr:spPr bwMode="auto">
        <a:xfrm>
          <a:off x="16735916" y="248905"/>
          <a:ext cx="736841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31C4902-A287-4BBD-949B-904FD54E94F2}"/>
            </a:ext>
          </a:extLst>
        </xdr:cNvPr>
        <xdr:cNvSpPr txBox="1"/>
      </xdr:nvSpPr>
      <xdr:spPr bwMode="auto">
        <a:xfrm>
          <a:off x="17743563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6CFD1A67-4A48-45EA-B653-916C736AB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4425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45426269-4E00-4574-AF02-50D7E6774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45025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854D731-9D5E-447C-B796-DC1502E48550}"/>
            </a:ext>
          </a:extLst>
        </xdr:cNvPr>
        <xdr:cNvSpPr txBox="1"/>
      </xdr:nvSpPr>
      <xdr:spPr bwMode="auto">
        <a:xfrm>
          <a:off x="20796418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426385</xdr:colOff>
      <xdr:row>1</xdr:row>
      <xdr:rowOff>79687</xdr:rowOff>
    </xdr:from>
    <xdr:to>
      <xdr:col>34</xdr:col>
      <xdr:colOff>286253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DC1375D0-F4F4-41FC-850D-5FDBE9D89B77}"/>
            </a:ext>
          </a:extLst>
        </xdr:cNvPr>
        <xdr:cNvCxnSpPr/>
      </xdr:nvCxnSpPr>
      <xdr:spPr bwMode="auto">
        <a:xfrm flipV="1">
          <a:off x="20352685" y="374962"/>
          <a:ext cx="46946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5330FF13-BC18-4FBF-A540-6EB4B5CCF8BB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58975AA0-9F7B-DED3-AF64-204EDC5DFE95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E8B71504-0580-B29D-9C4D-B1B7C84CFC9D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0925B63B-4C6B-852D-7B05-809DB78B2176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FB5E4F7C-236F-5A09-7834-55F7B6DE3B4D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4315A38B-F919-8583-DE3E-F098E359AED9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9B73FFCA-2F56-648A-F7C7-21EC44186270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B3F3AB59-7E16-7DB4-BD5B-A674326C0397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C9E12EED-479E-1DA9-788A-2375995ADCCE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F1080065-3B2C-177C-011B-72D8C7BC89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32E69510-9956-4C50-B537-BE6F821FFE22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3CBBB37-F5D7-4931-BEFE-B16F71389AC9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FE49951-B549-443C-88D5-59C3817E13F2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E0E338E-7C21-4449-9535-44375ECF77B0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E9FB10F-9930-45A7-8A55-2504F5C9BF3E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1CEF864-0A40-442B-9827-FCF20144586E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70BD23BC-1C95-4EC4-86F4-3F2D46A6E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892CBA6E-55A4-4ADB-B9C4-D1F107EE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AE822E22-3F04-4504-A751-9D69D2500244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0A80B62-11F8-4B6D-B822-C9AC8A72DFA2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30</xdr:row>
      <xdr:rowOff>66675</xdr:rowOff>
    </xdr:from>
    <xdr:to>
      <xdr:col>14</xdr:col>
      <xdr:colOff>161925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D2C5D998-175B-41C3-BE90-612783769C3A}"/>
            </a:ext>
          </a:extLst>
        </xdr:cNvPr>
        <xdr:cNvGrpSpPr>
          <a:grpSpLocks/>
        </xdr:cNvGrpSpPr>
      </xdr:nvGrpSpPr>
      <xdr:grpSpPr bwMode="auto">
        <a:xfrm>
          <a:off x="266700" y="5388769"/>
          <a:ext cx="8324850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3AD70329-6280-7C4B-55DF-97AF4CE83BE1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FE570694-2A0A-D633-7207-718D92DCEF98}"/>
                </a:ext>
              </a:extLst>
            </xdr:cNvPr>
            <xdr:cNvSpPr/>
          </xdr:nvSpPr>
          <xdr:spPr bwMode="auto">
            <a:xfrm>
              <a:off x="726279" y="5533760"/>
              <a:ext cx="8302645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1A534D4C-F545-BC22-5FDB-A2770B7CBE87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98B5D7DB-AA8F-FBE7-7589-4620A022B948}"/>
                </a:ext>
              </a:extLst>
            </xdr:cNvPr>
            <xdr:cNvSpPr/>
          </xdr:nvSpPr>
          <xdr:spPr>
            <a:xfrm>
              <a:off x="726279" y="5983882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896282AA-5AFC-0F17-16E4-0831F673BDC6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63E01193-6218-59ED-E9C0-F9F00EF1EFCC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3BA4810D-5F39-1294-5AA2-5E2D066572B3}"/>
                </a:ext>
              </a:extLst>
            </xdr:cNvPr>
            <xdr:cNvSpPr/>
          </xdr:nvSpPr>
          <xdr:spPr>
            <a:xfrm>
              <a:off x="726279" y="7712761"/>
              <a:ext cx="37218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4B8D1E5B-E46B-0354-48FB-BE4D216C5D04}"/>
                </a:ext>
              </a:extLst>
            </xdr:cNvPr>
            <xdr:cNvSpPr/>
          </xdr:nvSpPr>
          <xdr:spPr>
            <a:xfrm>
              <a:off x="726279" y="9451869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DE2B90B5-B471-C2D6-A44E-EE346CE8DD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285978</xdr:colOff>
      <xdr:row>1</xdr:row>
      <xdr:rowOff>112124</xdr:rowOff>
    </xdr:from>
    <xdr:to>
      <xdr:col>31</xdr:col>
      <xdr:colOff>79651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70FDAE5E-36C9-40EA-AC5B-98C1518B4B09}"/>
            </a:ext>
          </a:extLst>
        </xdr:cNvPr>
        <xdr:cNvCxnSpPr/>
      </xdr:nvCxnSpPr>
      <xdr:spPr bwMode="auto">
        <a:xfrm flipV="1">
          <a:off x="18412053" y="407399"/>
          <a:ext cx="403273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46555</xdr:colOff>
      <xdr:row>0</xdr:row>
      <xdr:rowOff>247803</xdr:rowOff>
    </xdr:from>
    <xdr:to>
      <xdr:col>32</xdr:col>
      <xdr:colOff>151528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3FF1975-34B3-4D66-86B7-AE38E60FA89D}"/>
            </a:ext>
          </a:extLst>
        </xdr:cNvPr>
        <xdr:cNvSpPr txBox="1"/>
      </xdr:nvSpPr>
      <xdr:spPr bwMode="auto">
        <a:xfrm>
          <a:off x="18782230" y="247803"/>
          <a:ext cx="714573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D370F75-2C5B-4482-BCEA-214D718DFDBE}"/>
            </a:ext>
          </a:extLst>
        </xdr:cNvPr>
        <xdr:cNvSpPr txBox="1"/>
      </xdr:nvSpPr>
      <xdr:spPr bwMode="auto">
        <a:xfrm>
          <a:off x="19801870" y="238125"/>
          <a:ext cx="665262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78AE4F2-CFC6-492B-8432-9AC90A5E917E}"/>
            </a:ext>
          </a:extLst>
        </xdr:cNvPr>
        <xdr:cNvCxnSpPr/>
      </xdr:nvCxnSpPr>
      <xdr:spPr bwMode="auto">
        <a:xfrm flipV="1">
          <a:off x="19351687" y="374694"/>
          <a:ext cx="448098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451976</xdr:colOff>
      <xdr:row>0</xdr:row>
      <xdr:rowOff>248905</xdr:rowOff>
    </xdr:from>
    <xdr:to>
      <xdr:col>29</xdr:col>
      <xdr:colOff>6260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8667C18-B466-4E62-9146-156FD4C71C4C}"/>
            </a:ext>
          </a:extLst>
        </xdr:cNvPr>
        <xdr:cNvSpPr txBox="1"/>
      </xdr:nvSpPr>
      <xdr:spPr bwMode="auto">
        <a:xfrm>
          <a:off x="16749251" y="248905"/>
          <a:ext cx="77348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410947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0D826DF-7C15-4C7D-BAED-6E0C0F50C7E2}"/>
            </a:ext>
          </a:extLst>
        </xdr:cNvPr>
        <xdr:cNvSpPr txBox="1"/>
      </xdr:nvSpPr>
      <xdr:spPr bwMode="auto">
        <a:xfrm>
          <a:off x="17772138" y="258741"/>
          <a:ext cx="764884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42C25D26-0373-42F0-BB4D-B05681125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5DAB621E-DC09-4411-8AAC-B7D0D0B36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313858</xdr:colOff>
      <xdr:row>0</xdr:row>
      <xdr:rowOff>248905</xdr:rowOff>
    </xdr:from>
    <xdr:to>
      <xdr:col>35</xdr:col>
      <xdr:colOff>338174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D347694-C00B-485E-91F8-FD0AD4C4A72B}"/>
            </a:ext>
          </a:extLst>
        </xdr:cNvPr>
        <xdr:cNvSpPr txBox="1"/>
      </xdr:nvSpPr>
      <xdr:spPr bwMode="auto">
        <a:xfrm>
          <a:off x="20878333" y="248905"/>
          <a:ext cx="63391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355135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FAC68B0-71D5-4E76-9915-37FC453C3916}"/>
            </a:ext>
          </a:extLst>
        </xdr:cNvPr>
        <xdr:cNvCxnSpPr/>
      </xdr:nvCxnSpPr>
      <xdr:spPr bwMode="auto">
        <a:xfrm flipV="1">
          <a:off x="20390785" y="374962"/>
          <a:ext cx="528825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7167B2DA-1664-4AFF-BC9E-A653F2496BC4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3895FF58-7A7B-E3C4-DD0B-2308B46E6C2B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6C1B45EB-6597-5355-EB73-89872C7ABB67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3395FCAE-BCD4-CFB6-E4DC-C9141D25EA3D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C17F5FBB-CE90-FDF3-9F68-867BBA6476A9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A0CE59C4-0AA2-2488-61BE-C035DB7D5D8B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EECDB122-9C4A-B9EB-0AED-EA96C451F51A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027DD669-3C43-3A79-1B60-AC42A9EDC6CD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73502A46-C10F-2824-91D9-B59039895267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AABB7CCE-2D3A-D855-9B6B-66A6AC8ECD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55649618-EFE7-49EA-B8B6-97E332FC83E6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CA8FC59-30F5-48C5-A2FC-CF6053EE36FE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B6127A9-9647-4F2B-B48C-9DBEE940AB3F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E3737880-E0A6-4BD4-810D-4CB0B806B1DE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C9CBB68-445F-4809-AD68-A2292FB6F17F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6F702C5-EA27-4F1A-8C86-223B5BB6582A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863D6A84-885B-4A2E-B9A0-4BDAE7C7F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6C6BED79-A251-435D-8498-87C67A8E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11A0576-FBB0-475F-B261-C70BD3C037B4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048D4A0-2555-44EE-9303-9D43AB160244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F8276973-C030-4989-A74B-C80CE6D7B817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301038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64E719D8-D3E5-7AEC-0690-600EBD6E8676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82D59BFE-3EEE-99C3-54C8-0CEE66D651DE}"/>
                </a:ext>
              </a:extLst>
            </xdr:cNvPr>
            <xdr:cNvSpPr/>
          </xdr:nvSpPr>
          <xdr:spPr bwMode="auto">
            <a:xfrm>
              <a:off x="726279" y="5533760"/>
              <a:ext cx="8302612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FEC720EE-FF8A-BEDC-EC71-249D923822EE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CB0031E5-AC10-88B4-328C-D576459B8041}"/>
                </a:ext>
              </a:extLst>
            </xdr:cNvPr>
            <xdr:cNvSpPr/>
          </xdr:nvSpPr>
          <xdr:spPr>
            <a:xfrm>
              <a:off x="726279" y="5983882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DEF3121C-7F80-E278-4A27-A446E603E308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FB9A2B49-458C-045E-F8D3-B657CB05FB61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9C57E84A-184E-AB7D-8260-E495DA17346E}"/>
                </a:ext>
              </a:extLst>
            </xdr:cNvPr>
            <xdr:cNvSpPr/>
          </xdr:nvSpPr>
          <xdr:spPr>
            <a:xfrm>
              <a:off x="726279" y="7712761"/>
              <a:ext cx="373474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5E828B5B-7C88-2A86-3351-6DE9C4498C21}"/>
                </a:ext>
              </a:extLst>
            </xdr:cNvPr>
            <xdr:cNvSpPr/>
          </xdr:nvSpPr>
          <xdr:spPr>
            <a:xfrm>
              <a:off x="726279" y="9451869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8A2BBE5E-3324-F77A-72C4-D26ED118C8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102519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E0E2D91-5333-45FF-971D-E7A8D9043966}"/>
            </a:ext>
          </a:extLst>
        </xdr:cNvPr>
        <xdr:cNvCxnSpPr/>
      </xdr:nvCxnSpPr>
      <xdr:spPr bwMode="auto">
        <a:xfrm flipV="1">
          <a:off x="18787338" y="407399"/>
          <a:ext cx="450906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63700</xdr:colOff>
      <xdr:row>0</xdr:row>
      <xdr:rowOff>247803</xdr:rowOff>
    </xdr:from>
    <xdr:to>
      <xdr:col>32</xdr:col>
      <xdr:colOff>178442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7BB8A51-0103-4D34-9A0A-8687FFC9A63A}"/>
            </a:ext>
          </a:extLst>
        </xdr:cNvPr>
        <xdr:cNvSpPr txBox="1"/>
      </xdr:nvSpPr>
      <xdr:spPr bwMode="auto">
        <a:xfrm>
          <a:off x="19199425" y="247803"/>
          <a:ext cx="72434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437545</xdr:colOff>
      <xdr:row>0</xdr:row>
      <xdr:rowOff>238125</xdr:rowOff>
    </xdr:from>
    <xdr:to>
      <xdr:col>33</xdr:col>
      <xdr:colOff>519846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DC36CA9-910B-4C18-A0E6-E23B118A1072}"/>
            </a:ext>
          </a:extLst>
        </xdr:cNvPr>
        <xdr:cNvSpPr txBox="1"/>
      </xdr:nvSpPr>
      <xdr:spPr bwMode="auto">
        <a:xfrm>
          <a:off x="20182870" y="238125"/>
          <a:ext cx="69190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501099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63DA3F8C-03F0-42C0-A1BC-198E0E2BA631}"/>
            </a:ext>
          </a:extLst>
        </xdr:cNvPr>
        <xdr:cNvCxnSpPr/>
      </xdr:nvCxnSpPr>
      <xdr:spPr bwMode="auto">
        <a:xfrm flipV="1">
          <a:off x="19776502" y="374694"/>
          <a:ext cx="46992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482456</xdr:colOff>
      <xdr:row>0</xdr:row>
      <xdr:rowOff>248905</xdr:rowOff>
    </xdr:from>
    <xdr:to>
      <xdr:col>28</xdr:col>
      <xdr:colOff>588652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090A5BB-0513-4437-A964-4A87E3B070DD}"/>
            </a:ext>
          </a:extLst>
        </xdr:cNvPr>
        <xdr:cNvSpPr txBox="1"/>
      </xdr:nvSpPr>
      <xdr:spPr bwMode="auto">
        <a:xfrm>
          <a:off x="17179781" y="248905"/>
          <a:ext cx="7157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363281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D2802E9-BEC6-4B0D-A194-54FF61DF4377}"/>
            </a:ext>
          </a:extLst>
        </xdr:cNvPr>
        <xdr:cNvSpPr txBox="1"/>
      </xdr:nvSpPr>
      <xdr:spPr bwMode="auto">
        <a:xfrm>
          <a:off x="18172188" y="258741"/>
          <a:ext cx="717218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5DC010B2-E098-4527-B1FB-68BF20AEC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30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E3E41A71-408C-4993-8F6E-61231EFB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736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360883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05848F5-B846-43DF-8548-3FF34B21C8E1}"/>
            </a:ext>
          </a:extLst>
        </xdr:cNvPr>
        <xdr:cNvSpPr txBox="1"/>
      </xdr:nvSpPr>
      <xdr:spPr bwMode="auto">
        <a:xfrm>
          <a:off x="21225043" y="248905"/>
          <a:ext cx="709965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443530</xdr:colOff>
      <xdr:row>1</xdr:row>
      <xdr:rowOff>79687</xdr:rowOff>
    </xdr:from>
    <xdr:to>
      <xdr:col>34</xdr:col>
      <xdr:colOff>289959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DDCDBB6A-EC2E-474D-8306-2AF439D938C4}"/>
            </a:ext>
          </a:extLst>
        </xdr:cNvPr>
        <xdr:cNvCxnSpPr/>
      </xdr:nvCxnSpPr>
      <xdr:spPr bwMode="auto">
        <a:xfrm flipV="1">
          <a:off x="20798455" y="374962"/>
          <a:ext cx="456029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397A55A7-39B4-45C3-B00C-1B1B1AF6D1AE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301038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D65D6ECB-8F06-B74B-550C-FBC423CE4471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D2396915-9F35-A0AF-2E13-3C7A58B82143}"/>
                </a:ext>
              </a:extLst>
            </xdr:cNvPr>
            <xdr:cNvSpPr/>
          </xdr:nvSpPr>
          <xdr:spPr bwMode="auto">
            <a:xfrm>
              <a:off x="726279" y="5533760"/>
              <a:ext cx="8302612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86E18B4A-42C5-E143-EA6B-950346E0F17E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7C5C5602-DAC6-27A7-5D07-A72CA3D754D5}"/>
                </a:ext>
              </a:extLst>
            </xdr:cNvPr>
            <xdr:cNvSpPr/>
          </xdr:nvSpPr>
          <xdr:spPr>
            <a:xfrm>
              <a:off x="726279" y="5983882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C40040A7-3D34-3F6A-B084-26D5FEB04647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2F40D281-F725-9814-9655-052A07655BAD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65AD01E0-C4B1-AB7A-6D01-CE43325F287F}"/>
                </a:ext>
              </a:extLst>
            </xdr:cNvPr>
            <xdr:cNvSpPr/>
          </xdr:nvSpPr>
          <xdr:spPr>
            <a:xfrm>
              <a:off x="726279" y="7712761"/>
              <a:ext cx="373474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6A13777D-83A3-00A6-BE03-A393FE848D7E}"/>
                </a:ext>
              </a:extLst>
            </xdr:cNvPr>
            <xdr:cNvSpPr/>
          </xdr:nvSpPr>
          <xdr:spPr>
            <a:xfrm>
              <a:off x="726279" y="9451869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4AEDEFDB-EADA-5C27-707F-CB4E3BA95C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F76EDAB0-F1C5-4746-9F2E-6FAAEBD9145C}"/>
            </a:ext>
          </a:extLst>
        </xdr:cNvPr>
        <xdr:cNvCxnSpPr/>
      </xdr:nvCxnSpPr>
      <xdr:spPr bwMode="auto">
        <a:xfrm flipV="1">
          <a:off x="18358713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178408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2555446-9270-472E-9C9C-567A78EB3928}"/>
            </a:ext>
          </a:extLst>
        </xdr:cNvPr>
        <xdr:cNvSpPr txBox="1"/>
      </xdr:nvSpPr>
      <xdr:spPr bwMode="auto">
        <a:xfrm>
          <a:off x="18763180" y="247803"/>
          <a:ext cx="731928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502544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126211A-CB0C-461F-A5F1-0449D287389E}"/>
            </a:ext>
          </a:extLst>
        </xdr:cNvPr>
        <xdr:cNvSpPr txBox="1"/>
      </xdr:nvSpPr>
      <xdr:spPr bwMode="auto">
        <a:xfrm>
          <a:off x="19761865" y="238125"/>
          <a:ext cx="666979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508869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5E4D431-BEAF-4BBE-BB1B-A23E34C3A140}"/>
            </a:ext>
          </a:extLst>
        </xdr:cNvPr>
        <xdr:cNvCxnSpPr/>
      </xdr:nvCxnSpPr>
      <xdr:spPr bwMode="auto">
        <a:xfrm flipV="1">
          <a:off x="19347877" y="374694"/>
          <a:ext cx="47769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594457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D640D4C-E6F2-4751-A813-9933FB8EDBF4}"/>
            </a:ext>
          </a:extLst>
        </xdr:cNvPr>
        <xdr:cNvSpPr txBox="1"/>
      </xdr:nvSpPr>
      <xdr:spPr bwMode="auto">
        <a:xfrm>
          <a:off x="16735916" y="248905"/>
          <a:ext cx="736841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3E42B59-F770-4216-915C-781360B0DB02}"/>
            </a:ext>
          </a:extLst>
        </xdr:cNvPr>
        <xdr:cNvSpPr txBox="1"/>
      </xdr:nvSpPr>
      <xdr:spPr bwMode="auto">
        <a:xfrm>
          <a:off x="17743563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74CF02F1-9EE8-4883-98D1-1D0C04F9A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4425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552360D3-B300-44C4-B0A2-1FE26D4A7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45025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3E3D9F8-FB04-43E1-9955-82C7F035CC98}"/>
            </a:ext>
          </a:extLst>
        </xdr:cNvPr>
        <xdr:cNvSpPr txBox="1"/>
      </xdr:nvSpPr>
      <xdr:spPr bwMode="auto">
        <a:xfrm>
          <a:off x="20796418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426385</xdr:colOff>
      <xdr:row>1</xdr:row>
      <xdr:rowOff>79687</xdr:rowOff>
    </xdr:from>
    <xdr:to>
      <xdr:col>34</xdr:col>
      <xdr:colOff>286253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E3FD027-08A5-4E2A-95E6-C7F80730FA99}"/>
            </a:ext>
          </a:extLst>
        </xdr:cNvPr>
        <xdr:cNvCxnSpPr/>
      </xdr:nvCxnSpPr>
      <xdr:spPr bwMode="auto">
        <a:xfrm flipV="1">
          <a:off x="20352685" y="374962"/>
          <a:ext cx="46946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81D151D2-649F-45CA-A1A7-9B0087E79073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88D769C3-B56B-CA73-5C54-611A4CD27CCA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CA6D75F2-9280-AEF4-251A-9786F3AC6DF6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D6F6ABAB-B564-87CB-8939-DBE4B0CF5146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85FFAE1A-7959-6A3D-B1E7-8782E9ABDF4C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129981EE-658D-AB15-EB6D-8E4DD74D823C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C2821E95-933C-46F6-796E-89845BAC285C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ED03A3CD-69A2-62BA-F2D6-3203781BA751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F8D680F4-BB9A-154D-1A1B-97859D06C6E9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BFC4B89B-87D1-4EE9-9285-2B0D88FDB3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3BBF7B50-F099-43F4-8855-8A63543F8062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62BD079-55E6-43FA-AF21-19EB5362A248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2A5A3CE-F5E5-4CAB-9776-7698F6D8C775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F9A92628-8A85-47DD-BEF5-216F3FE175A0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C4CA504-FBEE-4346-95C2-9F991FECA9AA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D2D4855-8A84-42CE-B215-C2298435E6C3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669140DC-4DC5-4C6A-8F51-F90D35920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70176A09-6802-47CC-A438-44DF21297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A9201DD1-9AD2-4CE7-8090-C93EA2EF3070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992E10C-2DBA-4937-BF13-58DF3AF1F41D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0E6DFDB6-942B-4D35-871B-0B07A9605A67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2F32543B-33C5-F295-D4DE-53CE53DD54D3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96BD980D-CBD3-D630-EEB0-A36EF6C03AC1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9EB25D7B-28A1-7604-B262-40129873F385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EA29B790-D667-E755-A0D1-CAD74CD7A2A0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8259618F-E86E-B052-A2C8-BAA287F3E3AD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9A28FA98-EF3A-D8CA-A527-7FA4A3AE9DEF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1DD425E9-4699-63BC-D0C8-7A98DFAC168F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175CA0B8-ADF4-07A5-D528-D65F210569CD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F83E78FA-6319-76A9-AF85-058B24C1F4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A9E3E225-FFF1-4014-88A6-3E68797ABC83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C67031D-D5EF-4877-9B53-A683293F6DDA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3A9DF39-8020-42F3-B52B-20AE40F05737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360D2BA-BBD7-445D-A526-DAE77760D9B1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7C4F55F-AED1-4758-A417-7E70F0589ADB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86230A9-D922-4585-9440-2AA29FE4AF71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4F285942-50C9-42C4-A7C7-348CEB32C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71125698-EFE7-432C-B88C-37AD566D1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5CCAEF5-AE7C-48E4-8FB5-2E62636D0749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F084B08E-AB77-40C6-89C7-D855C27463F2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1E33479E-FE65-4D79-B31E-93938597EE38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28913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4DF571E6-E5C4-9083-EC68-28FEDB42C697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FA0493AE-3066-D91E-A0F1-25D2CB468D18}"/>
                </a:ext>
              </a:extLst>
            </xdr:cNvPr>
            <xdr:cNvSpPr/>
          </xdr:nvSpPr>
          <xdr:spPr bwMode="auto">
            <a:xfrm>
              <a:off x="726279" y="5533760"/>
              <a:ext cx="8302601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309DEC32-67D6-E474-413A-8836DFFDCE33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6218411B-2EA2-0F07-1CAB-F510A558CC9D}"/>
                </a:ext>
              </a:extLst>
            </xdr:cNvPr>
            <xdr:cNvSpPr/>
          </xdr:nvSpPr>
          <xdr:spPr>
            <a:xfrm>
              <a:off x="726279" y="5983882"/>
              <a:ext cx="373905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42FCAB00-FEBF-6BFD-5B6A-22E049554DA5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327ED3DE-5133-69EF-1AF4-EB1ADA271D35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144E272C-8337-E647-880A-B1EDD5FC5581}"/>
                </a:ext>
              </a:extLst>
            </xdr:cNvPr>
            <xdr:cNvSpPr/>
          </xdr:nvSpPr>
          <xdr:spPr>
            <a:xfrm>
              <a:off x="726279" y="7712761"/>
              <a:ext cx="373905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09D3906-155F-D6C7-E231-102F60AAF222}"/>
                </a:ext>
              </a:extLst>
            </xdr:cNvPr>
            <xdr:cNvSpPr/>
          </xdr:nvSpPr>
          <xdr:spPr>
            <a:xfrm>
              <a:off x="726279" y="9451869"/>
              <a:ext cx="373905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F154874F-F7ED-9634-488D-45EC0A6817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265023</xdr:colOff>
      <xdr:row>1</xdr:row>
      <xdr:rowOff>112124</xdr:rowOff>
    </xdr:from>
    <xdr:to>
      <xdr:col>31</xdr:col>
      <xdr:colOff>102928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761DAC50-5C4F-4537-9AFA-5A453B1BAE53}"/>
            </a:ext>
          </a:extLst>
        </xdr:cNvPr>
        <xdr:cNvCxnSpPr/>
      </xdr:nvCxnSpPr>
      <xdr:spPr bwMode="auto">
        <a:xfrm flipV="1">
          <a:off x="18352998" y="407399"/>
          <a:ext cx="447505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28CB16F-EC40-4C4E-BCCF-60A75A6636B2}"/>
            </a:ext>
          </a:extLst>
        </xdr:cNvPr>
        <xdr:cNvSpPr txBox="1"/>
      </xdr:nvSpPr>
      <xdr:spPr bwMode="auto">
        <a:xfrm>
          <a:off x="1875365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42FD2E-D677-43B9-9340-DE2365FBEFCC}"/>
            </a:ext>
          </a:extLst>
        </xdr:cNvPr>
        <xdr:cNvSpPr txBox="1"/>
      </xdr:nvSpPr>
      <xdr:spPr bwMode="auto">
        <a:xfrm>
          <a:off x="19763770" y="238125"/>
          <a:ext cx="665262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8821A8CE-CC0D-4E7E-B462-C2A084674E65}"/>
            </a:ext>
          </a:extLst>
        </xdr:cNvPr>
        <xdr:cNvCxnSpPr/>
      </xdr:nvCxnSpPr>
      <xdr:spPr bwMode="auto">
        <a:xfrm flipV="1">
          <a:off x="19313587" y="374694"/>
          <a:ext cx="448098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474836</xdr:colOff>
      <xdr:row>0</xdr:row>
      <xdr:rowOff>248905</xdr:rowOff>
    </xdr:from>
    <xdr:to>
      <xdr:col>29</xdr:col>
      <xdr:colOff>6071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CEC7B7F-A796-4247-9B34-26048E401477}"/>
            </a:ext>
          </a:extLst>
        </xdr:cNvPr>
        <xdr:cNvSpPr txBox="1"/>
      </xdr:nvSpPr>
      <xdr:spPr bwMode="auto">
        <a:xfrm>
          <a:off x="16734011" y="248905"/>
          <a:ext cx="750435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378540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09B4C6B-F694-496B-8799-E36CEAFEDC03}"/>
            </a:ext>
          </a:extLst>
        </xdr:cNvPr>
        <xdr:cNvSpPr txBox="1"/>
      </xdr:nvSpPr>
      <xdr:spPr bwMode="auto">
        <a:xfrm>
          <a:off x="17734038" y="258741"/>
          <a:ext cx="73247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4C6A670B-77B0-41D4-AC7C-89418E478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449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ABEF04E0-0199-4661-8CB8-D5442D975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266233</xdr:colOff>
      <xdr:row>0</xdr:row>
      <xdr:rowOff>248905</xdr:rowOff>
    </xdr:from>
    <xdr:to>
      <xdr:col>35</xdr:col>
      <xdr:colOff>357198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297A690-D974-4C9A-9529-72E92C8DF4F0}"/>
            </a:ext>
          </a:extLst>
        </xdr:cNvPr>
        <xdr:cNvSpPr txBox="1"/>
      </xdr:nvSpPr>
      <xdr:spPr bwMode="auto">
        <a:xfrm>
          <a:off x="20792608" y="248905"/>
          <a:ext cx="700565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301698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2A70B499-4D3E-4A2E-9CB0-113537420E44}"/>
            </a:ext>
          </a:extLst>
        </xdr:cNvPr>
        <xdr:cNvCxnSpPr/>
      </xdr:nvCxnSpPr>
      <xdr:spPr bwMode="auto">
        <a:xfrm flipV="1">
          <a:off x="20352685" y="374962"/>
          <a:ext cx="47538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BCDE17CE-75E2-418A-9FA3-8B0C8186DDF9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5170C5AA-92BB-932B-B200-43299143FC7B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BC9E2C84-9757-BFF6-8CC2-7BA51C96A4FE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1AE01198-B28F-86BD-F80B-142A60B6F440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B773FDC9-0595-F969-FC1A-7536DE9C274B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47CD55A4-AD89-059F-F441-D6BC5795331F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AA8DB607-22BE-4E6C-2AF4-5D37A26084EF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630C8FC7-3F3E-00E6-309C-E508DBAD35C7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BC926EC3-C368-483F-FB9A-481A1000BD77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BD709B49-C771-236E-B12F-F5D779AD14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B39F8DBF-C446-4BE3-8CF1-F1854A224845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D7827A3-586B-46AF-8F41-E500C3652262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4869371-5F11-4E34-A5AC-0FED5287B7D0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8AFE1C44-034E-44E6-8116-7E5E76D5ECC0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4E8AAA9-2603-4983-A805-516518C89A7D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7C685CD-69BF-44F0-B383-9111F57CBE7C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4B61131D-F01A-4807-8C5B-4AB7112B8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54983695-DED8-4603-A362-C4A08CFA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C300E76-6806-4F65-927F-6AD18FA95C2F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D91B70C-9978-4DCD-A011-186680966AFF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30</xdr:row>
      <xdr:rowOff>66675</xdr:rowOff>
    </xdr:from>
    <xdr:to>
      <xdr:col>14</xdr:col>
      <xdr:colOff>161925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95622C15-CD36-4792-953A-AFF77B12A409}"/>
            </a:ext>
          </a:extLst>
        </xdr:cNvPr>
        <xdr:cNvGrpSpPr>
          <a:grpSpLocks/>
        </xdr:cNvGrpSpPr>
      </xdr:nvGrpSpPr>
      <xdr:grpSpPr bwMode="auto">
        <a:xfrm>
          <a:off x="266700" y="5319032"/>
          <a:ext cx="8358868" cy="516935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AB4FEB4B-7B72-1CB0-0A4B-5E07AC1E23E5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15C4E18C-7DA5-126F-F35D-3A58D06E80FF}"/>
                </a:ext>
              </a:extLst>
            </xdr:cNvPr>
            <xdr:cNvSpPr/>
          </xdr:nvSpPr>
          <xdr:spPr bwMode="auto">
            <a:xfrm>
              <a:off x="726279" y="5533760"/>
              <a:ext cx="8302645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325F5E6F-87DC-940C-62FE-09BD7DD590C4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18B53987-82BF-17BC-D343-3EE2EA979912}"/>
                </a:ext>
              </a:extLst>
            </xdr:cNvPr>
            <xdr:cNvSpPr/>
          </xdr:nvSpPr>
          <xdr:spPr>
            <a:xfrm>
              <a:off x="726279" y="5983882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C3B350E7-8A64-A623-FE27-DB1B7E5D4E89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2A92F3B6-995F-5B5D-02BB-9CE024C73607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27A12726-8E9C-4097-E4D4-4CE120D08C74}"/>
                </a:ext>
              </a:extLst>
            </xdr:cNvPr>
            <xdr:cNvSpPr/>
          </xdr:nvSpPr>
          <xdr:spPr>
            <a:xfrm>
              <a:off x="726279" y="7712761"/>
              <a:ext cx="37218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866A6F7A-60E2-97A9-4C42-D47B9A8B2369}"/>
                </a:ext>
              </a:extLst>
            </xdr:cNvPr>
            <xdr:cNvSpPr/>
          </xdr:nvSpPr>
          <xdr:spPr>
            <a:xfrm>
              <a:off x="726279" y="9451869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E8955507-57DD-3FD5-A225-B870E78D15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285978</xdr:colOff>
      <xdr:row>1</xdr:row>
      <xdr:rowOff>112124</xdr:rowOff>
    </xdr:from>
    <xdr:to>
      <xdr:col>31</xdr:col>
      <xdr:colOff>79651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5CB6F8CC-DC60-4693-9F8A-70102BD45F6E}"/>
            </a:ext>
          </a:extLst>
        </xdr:cNvPr>
        <xdr:cNvCxnSpPr/>
      </xdr:nvCxnSpPr>
      <xdr:spPr bwMode="auto">
        <a:xfrm flipV="1">
          <a:off x="18412053" y="407399"/>
          <a:ext cx="403273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46555</xdr:colOff>
      <xdr:row>0</xdr:row>
      <xdr:rowOff>247803</xdr:rowOff>
    </xdr:from>
    <xdr:to>
      <xdr:col>32</xdr:col>
      <xdr:colOff>151528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25118F5-5B03-4F59-97D1-D59E7B0D8624}"/>
            </a:ext>
          </a:extLst>
        </xdr:cNvPr>
        <xdr:cNvSpPr txBox="1"/>
      </xdr:nvSpPr>
      <xdr:spPr bwMode="auto">
        <a:xfrm>
          <a:off x="18782230" y="247803"/>
          <a:ext cx="714573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6E95870-530F-49D8-A2B5-D7B5D07CF7CE}"/>
            </a:ext>
          </a:extLst>
        </xdr:cNvPr>
        <xdr:cNvSpPr txBox="1"/>
      </xdr:nvSpPr>
      <xdr:spPr bwMode="auto">
        <a:xfrm>
          <a:off x="19801870" y="238125"/>
          <a:ext cx="665262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63EAB63-56CB-427F-900C-0DBAC8D0E28A}"/>
            </a:ext>
          </a:extLst>
        </xdr:cNvPr>
        <xdr:cNvCxnSpPr/>
      </xdr:nvCxnSpPr>
      <xdr:spPr bwMode="auto">
        <a:xfrm flipV="1">
          <a:off x="19351687" y="374694"/>
          <a:ext cx="448098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451976</xdr:colOff>
      <xdr:row>0</xdr:row>
      <xdr:rowOff>248905</xdr:rowOff>
    </xdr:from>
    <xdr:to>
      <xdr:col>29</xdr:col>
      <xdr:colOff>6260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C52DD1C-ED27-4836-A699-B1DFE46D9264}"/>
            </a:ext>
          </a:extLst>
        </xdr:cNvPr>
        <xdr:cNvSpPr txBox="1"/>
      </xdr:nvSpPr>
      <xdr:spPr bwMode="auto">
        <a:xfrm>
          <a:off x="16749251" y="248905"/>
          <a:ext cx="77348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410947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F97671E-8975-4537-B322-07C3882E2A3C}"/>
            </a:ext>
          </a:extLst>
        </xdr:cNvPr>
        <xdr:cNvSpPr txBox="1"/>
      </xdr:nvSpPr>
      <xdr:spPr bwMode="auto">
        <a:xfrm>
          <a:off x="17772138" y="258741"/>
          <a:ext cx="764884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2D86E5DB-27A1-4EAD-AAED-565E6DBF6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657BE239-5BD2-4E37-AC88-35735068A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313858</xdr:colOff>
      <xdr:row>0</xdr:row>
      <xdr:rowOff>248905</xdr:rowOff>
    </xdr:from>
    <xdr:to>
      <xdr:col>35</xdr:col>
      <xdr:colOff>338174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F5C5CC0-E9DD-4587-A1BD-E53FF223EFE4}"/>
            </a:ext>
          </a:extLst>
        </xdr:cNvPr>
        <xdr:cNvSpPr txBox="1"/>
      </xdr:nvSpPr>
      <xdr:spPr bwMode="auto">
        <a:xfrm>
          <a:off x="20878333" y="248905"/>
          <a:ext cx="63391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355135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7CEA300-F5C8-45E8-97D3-C6893BAFA87C}"/>
            </a:ext>
          </a:extLst>
        </xdr:cNvPr>
        <xdr:cNvCxnSpPr/>
      </xdr:nvCxnSpPr>
      <xdr:spPr bwMode="auto">
        <a:xfrm flipV="1">
          <a:off x="20390785" y="374962"/>
          <a:ext cx="528825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31DC3A01-7F91-40EE-AF6E-4CDF10C12D0F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445D0B07-FFDD-B095-6734-2729E1579C8F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DDA14117-A502-DC73-14C3-B3CD3B0A26CF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B6BB0DC6-EABE-6396-960C-279EE3D164FC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0E161E51-1752-B3C6-F22B-696A5B931E45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19E31204-B860-F44A-191C-DCB8D64408AC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60AB3F79-71A4-A44C-2B5D-F64FBEBFDCA6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3D56DB26-1425-BABC-5133-ABB4C4EDA9A0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54753EF-D506-277A-D713-5552A537AE16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E3C809BC-F5C0-1166-9552-B81C7436C2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C35B08E-5CD9-480A-9485-D00EB085A7C4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2258DD3-AACB-42AF-885C-B480052E1008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0739B84-B10B-4CD1-8A1C-576D79508C87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58C134E3-CE57-432B-AE1D-687A6B340346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B2E67A6-A7EB-4DB4-92A6-C48FFC8FF2FF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D15D914-08FC-42AB-8A27-5EFEF61E6929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DDEEDA3E-609F-4624-A835-537EE3281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46C6763D-0A44-4F01-BD0D-3E3DBCEE9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34B54D1-2704-48F8-99BB-AE5BA4307BA3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F9AF1C3-6343-422F-BE69-E442D5DCDC61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30</xdr:row>
      <xdr:rowOff>66675</xdr:rowOff>
    </xdr:from>
    <xdr:to>
      <xdr:col>14</xdr:col>
      <xdr:colOff>161925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1E3B71DB-595A-4651-A210-7DFFAEA3A96E}"/>
            </a:ext>
          </a:extLst>
        </xdr:cNvPr>
        <xdr:cNvGrpSpPr>
          <a:grpSpLocks/>
        </xdr:cNvGrpSpPr>
      </xdr:nvGrpSpPr>
      <xdr:grpSpPr bwMode="auto">
        <a:xfrm>
          <a:off x="266700" y="5319032"/>
          <a:ext cx="8358868" cy="516935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2567914B-197D-CB9F-D258-543A55AE4FEA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828A6967-691B-7585-7D78-AA64DFAC2AA4}"/>
                </a:ext>
              </a:extLst>
            </xdr:cNvPr>
            <xdr:cNvSpPr/>
          </xdr:nvSpPr>
          <xdr:spPr bwMode="auto">
            <a:xfrm>
              <a:off x="726279" y="5533760"/>
              <a:ext cx="8302645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F70E62F1-DBD5-90E1-0A35-AE67A839B0CB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F0F577DE-E7DE-31F2-70F1-FD9ED44B35B6}"/>
                </a:ext>
              </a:extLst>
            </xdr:cNvPr>
            <xdr:cNvSpPr/>
          </xdr:nvSpPr>
          <xdr:spPr>
            <a:xfrm>
              <a:off x="726279" y="5983882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0AA405AF-C7AB-8DEB-CE9E-65074C9E66E4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570323F7-9B57-AA0D-22BC-955C7BA26780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62F533DE-AE8F-97EE-FEC5-25911F158977}"/>
                </a:ext>
              </a:extLst>
            </xdr:cNvPr>
            <xdr:cNvSpPr/>
          </xdr:nvSpPr>
          <xdr:spPr>
            <a:xfrm>
              <a:off x="726279" y="7712761"/>
              <a:ext cx="37218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986275DF-3DE8-9C42-5F21-61FCA2B80152}"/>
                </a:ext>
              </a:extLst>
            </xdr:cNvPr>
            <xdr:cNvSpPr/>
          </xdr:nvSpPr>
          <xdr:spPr>
            <a:xfrm>
              <a:off x="726279" y="9451869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6CC710E0-4930-2357-B168-39718A3770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285978</xdr:colOff>
      <xdr:row>1</xdr:row>
      <xdr:rowOff>112124</xdr:rowOff>
    </xdr:from>
    <xdr:to>
      <xdr:col>31</xdr:col>
      <xdr:colOff>79651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C606436C-1F19-4B15-9465-F35F07A50CFB}"/>
            </a:ext>
          </a:extLst>
        </xdr:cNvPr>
        <xdr:cNvCxnSpPr/>
      </xdr:nvCxnSpPr>
      <xdr:spPr bwMode="auto">
        <a:xfrm flipV="1">
          <a:off x="18412053" y="407399"/>
          <a:ext cx="403273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46555</xdr:colOff>
      <xdr:row>0</xdr:row>
      <xdr:rowOff>247803</xdr:rowOff>
    </xdr:from>
    <xdr:to>
      <xdr:col>32</xdr:col>
      <xdr:colOff>151528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8B1E02E-4BD6-440E-8B09-763EF3C08B4D}"/>
            </a:ext>
          </a:extLst>
        </xdr:cNvPr>
        <xdr:cNvSpPr txBox="1"/>
      </xdr:nvSpPr>
      <xdr:spPr bwMode="auto">
        <a:xfrm>
          <a:off x="18782230" y="247803"/>
          <a:ext cx="714573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D2BD80F-75E5-4808-A166-49396B947EF3}"/>
            </a:ext>
          </a:extLst>
        </xdr:cNvPr>
        <xdr:cNvSpPr txBox="1"/>
      </xdr:nvSpPr>
      <xdr:spPr bwMode="auto">
        <a:xfrm>
          <a:off x="19801870" y="238125"/>
          <a:ext cx="665262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48C0319-4980-436A-A946-7EDB4A1D44FC}"/>
            </a:ext>
          </a:extLst>
        </xdr:cNvPr>
        <xdr:cNvCxnSpPr/>
      </xdr:nvCxnSpPr>
      <xdr:spPr bwMode="auto">
        <a:xfrm flipV="1">
          <a:off x="19351687" y="374694"/>
          <a:ext cx="448098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451976</xdr:colOff>
      <xdr:row>0</xdr:row>
      <xdr:rowOff>248905</xdr:rowOff>
    </xdr:from>
    <xdr:to>
      <xdr:col>29</xdr:col>
      <xdr:colOff>6260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0F40C9F-F959-4689-BD7B-B74FDF55D7EC}"/>
            </a:ext>
          </a:extLst>
        </xdr:cNvPr>
        <xdr:cNvSpPr txBox="1"/>
      </xdr:nvSpPr>
      <xdr:spPr bwMode="auto">
        <a:xfrm>
          <a:off x="16749251" y="248905"/>
          <a:ext cx="77348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410947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31BA950-51AB-493A-AE77-0FF59AA7B0EE}"/>
            </a:ext>
          </a:extLst>
        </xdr:cNvPr>
        <xdr:cNvSpPr txBox="1"/>
      </xdr:nvSpPr>
      <xdr:spPr bwMode="auto">
        <a:xfrm>
          <a:off x="17772138" y="258741"/>
          <a:ext cx="764884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634196E5-C5F7-4B55-97B8-6C8841EAB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FB275430-783C-4CAA-8D16-2ECED215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313858</xdr:colOff>
      <xdr:row>0</xdr:row>
      <xdr:rowOff>248905</xdr:rowOff>
    </xdr:from>
    <xdr:to>
      <xdr:col>35</xdr:col>
      <xdr:colOff>338174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FD735E3-A2E0-43C7-8C3F-9168BF839FDC}"/>
            </a:ext>
          </a:extLst>
        </xdr:cNvPr>
        <xdr:cNvSpPr txBox="1"/>
      </xdr:nvSpPr>
      <xdr:spPr bwMode="auto">
        <a:xfrm>
          <a:off x="20878333" y="248905"/>
          <a:ext cx="63391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355135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8ECCBCE-39A2-4C5E-AE56-6644E4B1AF29}"/>
            </a:ext>
          </a:extLst>
        </xdr:cNvPr>
        <xdr:cNvCxnSpPr/>
      </xdr:nvCxnSpPr>
      <xdr:spPr bwMode="auto">
        <a:xfrm flipV="1">
          <a:off x="20390785" y="374962"/>
          <a:ext cx="528825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2C92E45A-939C-499B-B1DD-45C65F4BF9AF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1FAA7D97-D802-4313-39D9-01B3E39DAE2B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773EB508-1AAA-0182-A40D-9BDDC3C15E60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AB733E90-1E09-3D0A-FB99-7497C3B62B59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92B3BC1C-266B-E6A0-0FCE-9A2A0C605B6F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3C19B2E1-97DB-8551-D22D-2D1F99C5C541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2E489978-5C9C-FDB9-2F77-56AA8EB9C3BA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789E2A7F-0DAF-567E-35E4-1D82C370E789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3D8BF2CE-BD72-6643-BEA6-0E9B95C924CC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E5CA0363-8B97-6736-0234-17B8FDD53A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A2B3F88-1AA3-494B-9428-0905F0DFB8CC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8501A74-D26B-47C7-8D8C-32C890F6E744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FECFA8A-518B-41FC-9F8E-2DB5DDBF1732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EC0D7E5-E4E8-4B13-B9D4-AF7DF0F67608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196E405-39E8-44C6-BF76-E04EA682174D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B3EBF24-E881-44C6-8BB8-DED7D03D505E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37EDC49A-6034-40D9-B6A2-BE239489F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CEEC4DFF-BCE6-4363-BBD8-25C53E040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0CC8509-301F-49DE-BC02-E080F9240F42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5289E5A-00D5-4302-9CC7-B7E9FE1C8C5B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FF866E34-18B2-48E7-AEF5-C3F54CE9CD74}"/>
            </a:ext>
          </a:extLst>
        </xdr:cNvPr>
        <xdr:cNvGrpSpPr>
          <a:grpSpLocks/>
        </xdr:cNvGrpSpPr>
      </xdr:nvGrpSpPr>
      <xdr:grpSpPr bwMode="auto">
        <a:xfrm>
          <a:off x="228600" y="5319032"/>
          <a:ext cx="8318046" cy="516935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1E8A49BE-623E-EC9E-5AFC-8479B442AD62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533C4EA8-AF09-8D40-D377-8E06E1AB7814}"/>
                </a:ext>
              </a:extLst>
            </xdr:cNvPr>
            <xdr:cNvSpPr/>
          </xdr:nvSpPr>
          <xdr:spPr bwMode="auto">
            <a:xfrm>
              <a:off x="726279" y="5533760"/>
              <a:ext cx="8302612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A81F3828-3A13-4465-49C1-DD7CA9ED22F1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9FBF3A52-DC4B-5404-BA34-CE94B43F7C46}"/>
                </a:ext>
              </a:extLst>
            </xdr:cNvPr>
            <xdr:cNvSpPr/>
          </xdr:nvSpPr>
          <xdr:spPr>
            <a:xfrm>
              <a:off x="726279" y="5983882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767E0BB2-D7B8-DAE6-D87D-9F81758D30B1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D5DC0FC3-61FD-6BAD-B675-4506490B9EE8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58AFE8F0-7413-90FA-D12F-D32C5102872F}"/>
                </a:ext>
              </a:extLst>
            </xdr:cNvPr>
            <xdr:cNvSpPr/>
          </xdr:nvSpPr>
          <xdr:spPr>
            <a:xfrm>
              <a:off x="726279" y="7712761"/>
              <a:ext cx="373474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494CCE66-9863-9F04-40C7-6BB73182C692}"/>
                </a:ext>
              </a:extLst>
            </xdr:cNvPr>
            <xdr:cNvSpPr/>
          </xdr:nvSpPr>
          <xdr:spPr>
            <a:xfrm>
              <a:off x="726279" y="9451869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EAB7229B-0603-3953-321A-E8107A452A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B7B4C67-49D2-4C98-8AD2-D5A08F45C0D6}"/>
            </a:ext>
          </a:extLst>
        </xdr:cNvPr>
        <xdr:cNvCxnSpPr/>
      </xdr:nvCxnSpPr>
      <xdr:spPr bwMode="auto">
        <a:xfrm flipV="1">
          <a:off x="18358713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178408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11F7662-8FAE-4E8E-A1F3-B3522AE94197}"/>
            </a:ext>
          </a:extLst>
        </xdr:cNvPr>
        <xdr:cNvSpPr txBox="1"/>
      </xdr:nvSpPr>
      <xdr:spPr bwMode="auto">
        <a:xfrm>
          <a:off x="18763180" y="247803"/>
          <a:ext cx="731928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502544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488A503-4859-4882-A82D-BDF3D58448D7}"/>
            </a:ext>
          </a:extLst>
        </xdr:cNvPr>
        <xdr:cNvSpPr txBox="1"/>
      </xdr:nvSpPr>
      <xdr:spPr bwMode="auto">
        <a:xfrm>
          <a:off x="19761865" y="238125"/>
          <a:ext cx="666979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508869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E638FEEB-59DC-42E3-9DF7-7531DAFBD2B5}"/>
            </a:ext>
          </a:extLst>
        </xdr:cNvPr>
        <xdr:cNvCxnSpPr/>
      </xdr:nvCxnSpPr>
      <xdr:spPr bwMode="auto">
        <a:xfrm flipV="1">
          <a:off x="19347877" y="374694"/>
          <a:ext cx="47769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594457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B532A10-B9B3-443D-996D-534CAEFCB714}"/>
            </a:ext>
          </a:extLst>
        </xdr:cNvPr>
        <xdr:cNvSpPr txBox="1"/>
      </xdr:nvSpPr>
      <xdr:spPr bwMode="auto">
        <a:xfrm>
          <a:off x="16735916" y="248905"/>
          <a:ext cx="736841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9E9BD26-8860-45A2-BD24-252DE2E44367}"/>
            </a:ext>
          </a:extLst>
        </xdr:cNvPr>
        <xdr:cNvSpPr txBox="1"/>
      </xdr:nvSpPr>
      <xdr:spPr bwMode="auto">
        <a:xfrm>
          <a:off x="17743563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37E0B98E-75AC-4463-A713-FCD3FC950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4425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214E8F02-C206-41FB-BEAC-D98997546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45025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B23B302-802C-495D-A873-F519E3C2A601}"/>
            </a:ext>
          </a:extLst>
        </xdr:cNvPr>
        <xdr:cNvSpPr txBox="1"/>
      </xdr:nvSpPr>
      <xdr:spPr bwMode="auto">
        <a:xfrm>
          <a:off x="20796418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426385</xdr:colOff>
      <xdr:row>1</xdr:row>
      <xdr:rowOff>79687</xdr:rowOff>
    </xdr:from>
    <xdr:to>
      <xdr:col>34</xdr:col>
      <xdr:colOff>286253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28DE3F1-267F-4C06-B641-D8655E662A2C}"/>
            </a:ext>
          </a:extLst>
        </xdr:cNvPr>
        <xdr:cNvCxnSpPr/>
      </xdr:nvCxnSpPr>
      <xdr:spPr bwMode="auto">
        <a:xfrm flipV="1">
          <a:off x="20352685" y="374962"/>
          <a:ext cx="46946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DBC231E2-D2DF-45DC-83AD-DBEF265F939E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0D33DF44-AE98-32B8-E9D1-8A58D855D71F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EE9F6537-7927-D00A-EF08-07B7383C225C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372A8BA8-B62D-6944-F24A-1422C71C2FBD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F06E072B-A154-A640-625A-850A0172C6A2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6D85BF92-2753-0B94-5BCE-533A9B4AF8C2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7E23EB6A-1F63-DB77-8A27-17BE29287E59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023A509F-5F58-F4AF-62CC-83BB3745EC75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4735F946-2FF4-06C6-1196-87261EF849A3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C2E25591-2829-AE06-774F-EAFF8D7D4C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17C2C656-79B9-4B58-9748-D2993CB96075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99CA19A-8958-4AFA-921B-8D0ADB1955A3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30ACF4C-276E-40C0-A623-8BC4F2016F8C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747F84F-1826-4F5D-B1FC-B7F695888C0A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5C51D4D-D5E2-4DA1-BA6D-F45D85491E20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96C6D99-AB47-4326-9F5D-38CFA8EDC2AD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00F0DBCE-753B-49BA-A538-DD1CD1F79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C1557980-9986-4974-B765-F19CDF68A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C9B73A6-C1AF-4C42-8A76-8B5175734C2B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F03022C8-DE44-4487-99DF-91F84369AB33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30</xdr:row>
      <xdr:rowOff>66675</xdr:rowOff>
    </xdr:from>
    <xdr:to>
      <xdr:col>14</xdr:col>
      <xdr:colOff>161925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2450CDF0-3793-4170-B488-4B5FA08F04CE}"/>
            </a:ext>
          </a:extLst>
        </xdr:cNvPr>
        <xdr:cNvGrpSpPr>
          <a:grpSpLocks/>
        </xdr:cNvGrpSpPr>
      </xdr:nvGrpSpPr>
      <xdr:grpSpPr bwMode="auto">
        <a:xfrm>
          <a:off x="266700" y="5319032"/>
          <a:ext cx="8358868" cy="516935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544BCDF2-AC23-ED2C-82CE-A14A57B173AB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9FE700F5-E3DF-745C-687F-4BA2AEEF0CA1}"/>
                </a:ext>
              </a:extLst>
            </xdr:cNvPr>
            <xdr:cNvSpPr/>
          </xdr:nvSpPr>
          <xdr:spPr bwMode="auto">
            <a:xfrm>
              <a:off x="726279" y="5533760"/>
              <a:ext cx="8302645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71DF3AC7-1157-0AF4-0C9D-E6F9A60F9FC7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C1FD3F6E-B126-27A2-9C20-02A01F83EE56}"/>
                </a:ext>
              </a:extLst>
            </xdr:cNvPr>
            <xdr:cNvSpPr/>
          </xdr:nvSpPr>
          <xdr:spPr>
            <a:xfrm>
              <a:off x="726279" y="5983882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D8004694-CCE4-F6E0-61FD-2D128889A4E2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48772248-4C78-1723-6324-81D90FA2198B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C5D34E39-331A-A34D-6CC6-0F6171F0C8B2}"/>
                </a:ext>
              </a:extLst>
            </xdr:cNvPr>
            <xdr:cNvSpPr/>
          </xdr:nvSpPr>
          <xdr:spPr>
            <a:xfrm>
              <a:off x="726279" y="7712761"/>
              <a:ext cx="37218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7D3824C-7123-3381-34A4-C627FB76B293}"/>
                </a:ext>
              </a:extLst>
            </xdr:cNvPr>
            <xdr:cNvSpPr/>
          </xdr:nvSpPr>
          <xdr:spPr>
            <a:xfrm>
              <a:off x="726279" y="9451869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BDAEB1B7-011B-CC2A-2B53-DCAD0EF7CE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285978</xdr:colOff>
      <xdr:row>1</xdr:row>
      <xdr:rowOff>112124</xdr:rowOff>
    </xdr:from>
    <xdr:to>
      <xdr:col>31</xdr:col>
      <xdr:colOff>79651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5052DCE-24EF-47BC-A8D2-6A54B7A8E89B}"/>
            </a:ext>
          </a:extLst>
        </xdr:cNvPr>
        <xdr:cNvCxnSpPr/>
      </xdr:nvCxnSpPr>
      <xdr:spPr bwMode="auto">
        <a:xfrm flipV="1">
          <a:off x="18412053" y="407399"/>
          <a:ext cx="403273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46555</xdr:colOff>
      <xdr:row>0</xdr:row>
      <xdr:rowOff>247803</xdr:rowOff>
    </xdr:from>
    <xdr:to>
      <xdr:col>32</xdr:col>
      <xdr:colOff>151528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48A541D-2804-4DE7-9F0B-D1467A878535}"/>
            </a:ext>
          </a:extLst>
        </xdr:cNvPr>
        <xdr:cNvSpPr txBox="1"/>
      </xdr:nvSpPr>
      <xdr:spPr bwMode="auto">
        <a:xfrm>
          <a:off x="18782230" y="247803"/>
          <a:ext cx="714573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07722E4-8F56-468E-976C-C84BFFA4DE25}"/>
            </a:ext>
          </a:extLst>
        </xdr:cNvPr>
        <xdr:cNvSpPr txBox="1"/>
      </xdr:nvSpPr>
      <xdr:spPr bwMode="auto">
        <a:xfrm>
          <a:off x="19801870" y="238125"/>
          <a:ext cx="665262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FA44013F-F2C3-418A-976C-635B4965E5FF}"/>
            </a:ext>
          </a:extLst>
        </xdr:cNvPr>
        <xdr:cNvCxnSpPr/>
      </xdr:nvCxnSpPr>
      <xdr:spPr bwMode="auto">
        <a:xfrm flipV="1">
          <a:off x="19351687" y="374694"/>
          <a:ext cx="448098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451976</xdr:colOff>
      <xdr:row>0</xdr:row>
      <xdr:rowOff>248905</xdr:rowOff>
    </xdr:from>
    <xdr:to>
      <xdr:col>29</xdr:col>
      <xdr:colOff>6260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B5E479C-24EF-49B2-99FA-A04CE7BCF9C8}"/>
            </a:ext>
          </a:extLst>
        </xdr:cNvPr>
        <xdr:cNvSpPr txBox="1"/>
      </xdr:nvSpPr>
      <xdr:spPr bwMode="auto">
        <a:xfrm>
          <a:off x="16749251" y="248905"/>
          <a:ext cx="77348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410947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E012223-74F7-4C3D-9839-BAE02A36B9E8}"/>
            </a:ext>
          </a:extLst>
        </xdr:cNvPr>
        <xdr:cNvSpPr txBox="1"/>
      </xdr:nvSpPr>
      <xdr:spPr bwMode="auto">
        <a:xfrm>
          <a:off x="17772138" y="258741"/>
          <a:ext cx="764884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501512A5-F7B2-4192-8177-0567FF700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A3D4A08D-73A9-4B6B-BD72-9BB91595D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313858</xdr:colOff>
      <xdr:row>0</xdr:row>
      <xdr:rowOff>248905</xdr:rowOff>
    </xdr:from>
    <xdr:to>
      <xdr:col>35</xdr:col>
      <xdr:colOff>338174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59BC31A-FCAF-45C9-A84D-44C10115692F}"/>
            </a:ext>
          </a:extLst>
        </xdr:cNvPr>
        <xdr:cNvSpPr txBox="1"/>
      </xdr:nvSpPr>
      <xdr:spPr bwMode="auto">
        <a:xfrm>
          <a:off x="20878333" y="248905"/>
          <a:ext cx="63391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355135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EBA8A3C2-D04E-49CA-9DA8-DF6349F920DA}"/>
            </a:ext>
          </a:extLst>
        </xdr:cNvPr>
        <xdr:cNvCxnSpPr/>
      </xdr:nvCxnSpPr>
      <xdr:spPr bwMode="auto">
        <a:xfrm flipV="1">
          <a:off x="20390785" y="374962"/>
          <a:ext cx="528825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0868EDA2-1BD4-4C7F-BBF4-ED6773AE6F09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F94ECC3D-FFA2-F57C-6D5E-E2D0D9436A60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1EC2F2AE-6451-2C08-1145-028BBD93A54A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6F9E400A-F4BB-A18D-9FD3-7F21DF7B0D14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63AAE1F4-9254-D94E-27C4-9D79B56D1DA5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B894AA36-4721-5ABA-1F25-6AD582F894EC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4C6ABFF9-111C-BE79-295C-E2B04F877456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BA182EDA-CE40-141E-F3AC-CBF1EC368DDA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6BA310DB-A2BA-4807-B9B1-241520DDD8CC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80EEB73A-0EB0-848D-9B1A-716D0FF587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5CD2796C-9288-4FE7-B89F-3F39C5E9F4D8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C69F21C-01A0-42A6-A639-F92C00C1A1A1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3AEF06D-53F5-4836-AD4B-1C7044A67682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8E38954A-2F73-412A-BD89-4AA7D2AFFFD1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D0E5FEB-7E83-435A-B6B8-E5063FC7209F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7F48702-E875-4D73-842B-B926C8BFC59F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4A992EE0-5FBB-4E53-877A-A898A5025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0ACF8F7D-FA9B-4762-9BA5-08FEFC9CE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972C40B-3627-4CC2-94B5-4D1C80AE0B4D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9952611-60F9-485D-93C5-156FEEFC13A7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A548BFB3-C9D7-4B0D-8CAE-8E72772F9CD8}"/>
            </a:ext>
          </a:extLst>
        </xdr:cNvPr>
        <xdr:cNvGrpSpPr>
          <a:grpSpLocks/>
        </xdr:cNvGrpSpPr>
      </xdr:nvGrpSpPr>
      <xdr:grpSpPr bwMode="auto">
        <a:xfrm>
          <a:off x="228600" y="5319032"/>
          <a:ext cx="8318046" cy="516935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45F8F08D-667A-4C1C-21AC-1BF5F2C6E1EE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51AB1B45-4728-8B02-4B87-5EFBB2C0D328}"/>
                </a:ext>
              </a:extLst>
            </xdr:cNvPr>
            <xdr:cNvSpPr/>
          </xdr:nvSpPr>
          <xdr:spPr bwMode="auto">
            <a:xfrm>
              <a:off x="726279" y="5533760"/>
              <a:ext cx="8302612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24E4C916-6B6C-A9A6-5D15-BB0CDFB62AB8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F5F693BB-DC20-C8C4-6B1F-23DFFD1FE9FD}"/>
                </a:ext>
              </a:extLst>
            </xdr:cNvPr>
            <xdr:cNvSpPr/>
          </xdr:nvSpPr>
          <xdr:spPr>
            <a:xfrm>
              <a:off x="726279" y="5983882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2B055CD4-089A-1EEC-823B-D9E98AFD347B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D29F8267-0867-6D27-8646-D6EB98E4BDD6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B4E14761-0042-BC9D-6082-0764151C52F3}"/>
                </a:ext>
              </a:extLst>
            </xdr:cNvPr>
            <xdr:cNvSpPr/>
          </xdr:nvSpPr>
          <xdr:spPr>
            <a:xfrm>
              <a:off x="726279" y="7712761"/>
              <a:ext cx="373474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14E5981C-3402-E5F9-F2A3-CCCA18CDECAD}"/>
                </a:ext>
              </a:extLst>
            </xdr:cNvPr>
            <xdr:cNvSpPr/>
          </xdr:nvSpPr>
          <xdr:spPr>
            <a:xfrm>
              <a:off x="726279" y="9451869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29A9F91B-3043-C4B9-CA8B-7612FDC2C3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992C6E95-6F01-4EE2-A9C4-3EDD566F47A4}"/>
            </a:ext>
          </a:extLst>
        </xdr:cNvPr>
        <xdr:cNvCxnSpPr/>
      </xdr:nvCxnSpPr>
      <xdr:spPr bwMode="auto">
        <a:xfrm flipV="1">
          <a:off x="18358713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178408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F38F451-8361-42BC-B749-DCD0DDA2E99D}"/>
            </a:ext>
          </a:extLst>
        </xdr:cNvPr>
        <xdr:cNvSpPr txBox="1"/>
      </xdr:nvSpPr>
      <xdr:spPr bwMode="auto">
        <a:xfrm>
          <a:off x="18763180" y="247803"/>
          <a:ext cx="731928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502544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CF46CE0-BDC5-44CB-9023-552DA3AE2073}"/>
            </a:ext>
          </a:extLst>
        </xdr:cNvPr>
        <xdr:cNvSpPr txBox="1"/>
      </xdr:nvSpPr>
      <xdr:spPr bwMode="auto">
        <a:xfrm>
          <a:off x="19761865" y="238125"/>
          <a:ext cx="666979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508869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15CA1E2-A1E8-4B1B-9661-7451B4785CA7}"/>
            </a:ext>
          </a:extLst>
        </xdr:cNvPr>
        <xdr:cNvCxnSpPr/>
      </xdr:nvCxnSpPr>
      <xdr:spPr bwMode="auto">
        <a:xfrm flipV="1">
          <a:off x="19347877" y="374694"/>
          <a:ext cx="47769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594457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3C16604-01C4-44F0-BB10-9B2DE0FB89E4}"/>
            </a:ext>
          </a:extLst>
        </xdr:cNvPr>
        <xdr:cNvSpPr txBox="1"/>
      </xdr:nvSpPr>
      <xdr:spPr bwMode="auto">
        <a:xfrm>
          <a:off x="16735916" y="248905"/>
          <a:ext cx="736841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3503BEE-72FD-4CE7-8692-8B56B85FD6EA}"/>
            </a:ext>
          </a:extLst>
        </xdr:cNvPr>
        <xdr:cNvSpPr txBox="1"/>
      </xdr:nvSpPr>
      <xdr:spPr bwMode="auto">
        <a:xfrm>
          <a:off x="17743563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682A9541-E5B5-4C00-9B0B-D6A04545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4425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FEBF9E0A-9A13-4CF6-8F38-CA247880C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45025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87DA63D-6567-4DC2-B3A1-C02AA7DB75A8}"/>
            </a:ext>
          </a:extLst>
        </xdr:cNvPr>
        <xdr:cNvSpPr txBox="1"/>
      </xdr:nvSpPr>
      <xdr:spPr bwMode="auto">
        <a:xfrm>
          <a:off x="20796418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426385</xdr:colOff>
      <xdr:row>1</xdr:row>
      <xdr:rowOff>79687</xdr:rowOff>
    </xdr:from>
    <xdr:to>
      <xdr:col>34</xdr:col>
      <xdr:colOff>286253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FB451905-827E-4019-B97D-0E6641F23AC7}"/>
            </a:ext>
          </a:extLst>
        </xdr:cNvPr>
        <xdr:cNvCxnSpPr/>
      </xdr:nvCxnSpPr>
      <xdr:spPr bwMode="auto">
        <a:xfrm flipV="1">
          <a:off x="20352685" y="374962"/>
          <a:ext cx="46946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197C8188-0994-4B91-A2B4-81EAE845AC13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52DC0C5B-CC84-1185-810D-E80279ACF93B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D0D629B0-956E-83E9-7E90-D2F7546657CC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EA6D5D6D-F45A-A493-FDFC-4513AE9690E7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FD681D83-3DCA-D837-F1F9-6FB36F156EE9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F9B8AA5D-5086-033B-7194-3D9B8E43B65B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814C8E76-34F4-81C9-9622-70339B30AD3B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F6D03E4C-67CD-355E-D63D-9360ADE9A26E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409A0272-8CA7-41D6-6643-8994E86D358E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18A877CD-6252-7650-8FC4-C0DB30F160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353F25F7-4933-4450-940E-8D30690D4DBC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3B243EC-E5B1-4277-9F61-906198E93D87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30BF504-203C-4767-896B-89616A8B4A5A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9C2AE3F-1D17-40D6-89BB-1E1B973351B6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CDB850E-598F-49B7-A4E2-9BFEED6C4BDB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9FDBAF8-DED2-48DE-B700-DAD4C07A53A7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8FE3DCA4-8D97-43F1-934C-CB1CA6245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95C72B3F-B0C3-457C-B039-5295A6CFB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02AD984-3974-4F9A-82AA-7EF7F615BBD3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22406BE-0277-4BFF-B06E-3F6329BF55BA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30</xdr:row>
      <xdr:rowOff>66675</xdr:rowOff>
    </xdr:from>
    <xdr:to>
      <xdr:col>14</xdr:col>
      <xdr:colOff>161925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D5DC6D10-F7D7-42A5-A25D-FA522D80AD4B}"/>
            </a:ext>
          </a:extLst>
        </xdr:cNvPr>
        <xdr:cNvGrpSpPr>
          <a:grpSpLocks/>
        </xdr:cNvGrpSpPr>
      </xdr:nvGrpSpPr>
      <xdr:grpSpPr bwMode="auto">
        <a:xfrm>
          <a:off x="266700" y="5388769"/>
          <a:ext cx="8324850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F915939D-2F57-949E-633A-C43B4608101A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199FC662-D83A-F6FA-6037-0D8B250B91A4}"/>
                </a:ext>
              </a:extLst>
            </xdr:cNvPr>
            <xdr:cNvSpPr/>
          </xdr:nvSpPr>
          <xdr:spPr bwMode="auto">
            <a:xfrm>
              <a:off x="726279" y="5533760"/>
              <a:ext cx="8302645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A88D3474-2209-078D-2C33-3527BFDE3AA6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57490901-202B-7DF6-B07D-1439CA22FFEB}"/>
                </a:ext>
              </a:extLst>
            </xdr:cNvPr>
            <xdr:cNvSpPr/>
          </xdr:nvSpPr>
          <xdr:spPr>
            <a:xfrm>
              <a:off x="726279" y="5983882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ED1B905F-FAB1-51D7-F123-704B48381142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4D3E2BB7-8407-CC63-5641-C0893A653CC9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7BFC7D0F-CCB2-659B-9FBA-0FC24617FEC1}"/>
                </a:ext>
              </a:extLst>
            </xdr:cNvPr>
            <xdr:cNvSpPr/>
          </xdr:nvSpPr>
          <xdr:spPr>
            <a:xfrm>
              <a:off x="726279" y="7712761"/>
              <a:ext cx="37218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F470C30D-F6FB-D2E9-EAA1-309972FEAA5E}"/>
                </a:ext>
              </a:extLst>
            </xdr:cNvPr>
            <xdr:cNvSpPr/>
          </xdr:nvSpPr>
          <xdr:spPr>
            <a:xfrm>
              <a:off x="726279" y="9451869"/>
              <a:ext cx="37218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8A89393D-81EA-55FA-1687-CC0E8496DF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285978</xdr:colOff>
      <xdr:row>1</xdr:row>
      <xdr:rowOff>112124</xdr:rowOff>
    </xdr:from>
    <xdr:to>
      <xdr:col>31</xdr:col>
      <xdr:colOff>79651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93BF5A34-17B7-4DEB-8914-09BFF23A7354}"/>
            </a:ext>
          </a:extLst>
        </xdr:cNvPr>
        <xdr:cNvCxnSpPr/>
      </xdr:nvCxnSpPr>
      <xdr:spPr bwMode="auto">
        <a:xfrm flipV="1">
          <a:off x="18412053" y="407399"/>
          <a:ext cx="403273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46555</xdr:colOff>
      <xdr:row>0</xdr:row>
      <xdr:rowOff>247803</xdr:rowOff>
    </xdr:from>
    <xdr:to>
      <xdr:col>32</xdr:col>
      <xdr:colOff>151528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4430723-44F5-4745-8342-2E48139957D8}"/>
            </a:ext>
          </a:extLst>
        </xdr:cNvPr>
        <xdr:cNvSpPr txBox="1"/>
      </xdr:nvSpPr>
      <xdr:spPr bwMode="auto">
        <a:xfrm>
          <a:off x="18782230" y="247803"/>
          <a:ext cx="714573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456595</xdr:colOff>
      <xdr:row>0</xdr:row>
      <xdr:rowOff>238125</xdr:rowOff>
    </xdr:from>
    <xdr:to>
      <xdr:col>33</xdr:col>
      <xdr:colOff>512257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311E9FC-9362-4564-8F6A-E8FB80CC3457}"/>
            </a:ext>
          </a:extLst>
        </xdr:cNvPr>
        <xdr:cNvSpPr txBox="1"/>
      </xdr:nvSpPr>
      <xdr:spPr bwMode="auto">
        <a:xfrm>
          <a:off x="19801870" y="238125"/>
          <a:ext cx="665262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454510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5E41527-27F9-4013-88C4-45C9A9BA3D92}"/>
            </a:ext>
          </a:extLst>
        </xdr:cNvPr>
        <xdr:cNvCxnSpPr/>
      </xdr:nvCxnSpPr>
      <xdr:spPr bwMode="auto">
        <a:xfrm flipV="1">
          <a:off x="19351687" y="374694"/>
          <a:ext cx="448098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451976</xdr:colOff>
      <xdr:row>0</xdr:row>
      <xdr:rowOff>248905</xdr:rowOff>
    </xdr:from>
    <xdr:to>
      <xdr:col>29</xdr:col>
      <xdr:colOff>6260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C688E57-1300-4CB2-AE08-263A0F4C5535}"/>
            </a:ext>
          </a:extLst>
        </xdr:cNvPr>
        <xdr:cNvSpPr txBox="1"/>
      </xdr:nvSpPr>
      <xdr:spPr bwMode="auto">
        <a:xfrm>
          <a:off x="16749251" y="248905"/>
          <a:ext cx="77348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410947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3EB1076-77F8-4E39-B20F-FED4382E9D2D}"/>
            </a:ext>
          </a:extLst>
        </xdr:cNvPr>
        <xdr:cNvSpPr txBox="1"/>
      </xdr:nvSpPr>
      <xdr:spPr bwMode="auto">
        <a:xfrm>
          <a:off x="17772138" y="258741"/>
          <a:ext cx="764884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4200876B-63E6-4835-B92E-F1833FE96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4BDB511D-90A1-4875-8971-3DED8D50E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313858</xdr:colOff>
      <xdr:row>0</xdr:row>
      <xdr:rowOff>248905</xdr:rowOff>
    </xdr:from>
    <xdr:to>
      <xdr:col>35</xdr:col>
      <xdr:colOff>338174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D6EF18B-3226-4E31-A17A-98E47E3B7C6F}"/>
            </a:ext>
          </a:extLst>
        </xdr:cNvPr>
        <xdr:cNvSpPr txBox="1"/>
      </xdr:nvSpPr>
      <xdr:spPr bwMode="auto">
        <a:xfrm>
          <a:off x="20878333" y="248905"/>
          <a:ext cx="63391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355135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409FD20-1885-475B-B312-EE4C5E0B65B0}"/>
            </a:ext>
          </a:extLst>
        </xdr:cNvPr>
        <xdr:cNvCxnSpPr/>
      </xdr:nvCxnSpPr>
      <xdr:spPr bwMode="auto">
        <a:xfrm flipV="1">
          <a:off x="20390785" y="374962"/>
          <a:ext cx="528825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52A1F75E-51E3-449F-BE26-784466113685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8AC1A04F-8220-32A4-134C-DAF67D704C45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EE5E60C1-C476-502A-2668-6D8EFDD7DDD2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6C3A1657-379A-280A-634C-2E640E3B9FFA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C5DF30B-970A-0112-2337-4E62C2519BA9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590B69B2-12D8-B919-ABDD-B492D342761C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42914E44-1C9D-7289-BFDF-C09ADD1DA0F5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5D129033-D361-6C70-91F1-8DFBE3BF9E93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BBF70FFC-E4F0-229E-CDE3-43C7D0C8C977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DEFFCEE9-6B2D-638F-3BE5-AC7F66339F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32D9812A-2C06-4692-AC5F-6284D430DA2F}"/>
            </a:ext>
          </a:extLst>
        </xdr:cNvPr>
        <xdr:cNvCxnSpPr/>
      </xdr:nvCxnSpPr>
      <xdr:spPr bwMode="auto">
        <a:xfrm flipV="1">
          <a:off x="18253938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6ECB47B-A7C9-4FC6-B763-3E11F6345CDF}"/>
            </a:ext>
          </a:extLst>
        </xdr:cNvPr>
        <xdr:cNvSpPr txBox="1"/>
      </xdr:nvSpPr>
      <xdr:spPr bwMode="auto">
        <a:xfrm>
          <a:off x="18658405" y="247803"/>
          <a:ext cx="705401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CE9D4B9-0F9C-4D00-B7AD-1EE91F4461B4}"/>
            </a:ext>
          </a:extLst>
        </xdr:cNvPr>
        <xdr:cNvSpPr txBox="1"/>
      </xdr:nvSpPr>
      <xdr:spPr bwMode="auto">
        <a:xfrm>
          <a:off x="19657090" y="238125"/>
          <a:ext cx="67661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20B7DFA-135A-4425-A2CA-13C9A7803ABB}"/>
            </a:ext>
          </a:extLst>
        </xdr:cNvPr>
        <xdr:cNvCxnSpPr/>
      </xdr:nvCxnSpPr>
      <xdr:spPr bwMode="auto">
        <a:xfrm flipV="1">
          <a:off x="19218337" y="374694"/>
          <a:ext cx="44002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AA818DC-BCBE-4CD7-8E72-D1EB91469DB6}"/>
            </a:ext>
          </a:extLst>
        </xdr:cNvPr>
        <xdr:cNvSpPr txBox="1"/>
      </xdr:nvSpPr>
      <xdr:spPr bwMode="auto">
        <a:xfrm>
          <a:off x="16631141" y="248905"/>
          <a:ext cx="736340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3481462-18A0-43B8-A823-1CC931E987CE}"/>
            </a:ext>
          </a:extLst>
        </xdr:cNvPr>
        <xdr:cNvSpPr txBox="1"/>
      </xdr:nvSpPr>
      <xdr:spPr bwMode="auto">
        <a:xfrm>
          <a:off x="17638788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4CC433B3-ADA2-4C70-93F0-A02CA1105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EADB7ACF-230E-40E6-976E-8612D4E83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3165FD2-FFA3-4AA9-BF89-3E33503E7C0B}"/>
            </a:ext>
          </a:extLst>
        </xdr:cNvPr>
        <xdr:cNvSpPr txBox="1"/>
      </xdr:nvSpPr>
      <xdr:spPr bwMode="auto">
        <a:xfrm>
          <a:off x="20691643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6F85339-D736-43E4-A207-875284D4F074}"/>
            </a:ext>
          </a:extLst>
        </xdr:cNvPr>
        <xdr:cNvCxnSpPr/>
      </xdr:nvCxnSpPr>
      <xdr:spPr bwMode="auto">
        <a:xfrm flipV="1">
          <a:off x="20257435" y="374962"/>
          <a:ext cx="45993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6FE35892-6A2B-40B9-9DA1-EA798F7E1DAD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301038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D9468C7F-8F17-A46A-F9B8-4B656DEF3ADF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2CAFCCA6-CD06-C7CE-B177-7F323B93108D}"/>
                </a:ext>
              </a:extLst>
            </xdr:cNvPr>
            <xdr:cNvSpPr/>
          </xdr:nvSpPr>
          <xdr:spPr bwMode="auto">
            <a:xfrm>
              <a:off x="726279" y="5533760"/>
              <a:ext cx="8302612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E02787F3-CCB0-9CA9-8EF2-1ADDE5683C2A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AAB1B08E-2324-0ED6-249C-10BD65D13848}"/>
                </a:ext>
              </a:extLst>
            </xdr:cNvPr>
            <xdr:cNvSpPr/>
          </xdr:nvSpPr>
          <xdr:spPr>
            <a:xfrm>
              <a:off x="726279" y="5983882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D710C437-D05F-E4CD-C181-26C71C5664EE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74DAC21B-6090-79A3-832A-4BDE2C9756E2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B8AC2C1B-2E51-5BEC-005F-89F774C02F41}"/>
                </a:ext>
              </a:extLst>
            </xdr:cNvPr>
            <xdr:cNvSpPr/>
          </xdr:nvSpPr>
          <xdr:spPr>
            <a:xfrm>
              <a:off x="726279" y="7712761"/>
              <a:ext cx="373474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202CAB41-C540-7A02-A57F-D54FC8B756E3}"/>
                </a:ext>
              </a:extLst>
            </xdr:cNvPr>
            <xdr:cNvSpPr/>
          </xdr:nvSpPr>
          <xdr:spPr>
            <a:xfrm>
              <a:off x="726279" y="9451869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BA5CC161-C721-FBBD-1AE0-6C5F8E3953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102519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D5B34BC4-F48E-4439-98EC-300217E35173}"/>
            </a:ext>
          </a:extLst>
        </xdr:cNvPr>
        <xdr:cNvCxnSpPr/>
      </xdr:nvCxnSpPr>
      <xdr:spPr bwMode="auto">
        <a:xfrm flipV="1">
          <a:off x="18787338" y="407399"/>
          <a:ext cx="450906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63700</xdr:colOff>
      <xdr:row>0</xdr:row>
      <xdr:rowOff>247803</xdr:rowOff>
    </xdr:from>
    <xdr:to>
      <xdr:col>32</xdr:col>
      <xdr:colOff>178442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18B98A4-7F1F-4522-96FF-63300344D091}"/>
            </a:ext>
          </a:extLst>
        </xdr:cNvPr>
        <xdr:cNvSpPr txBox="1"/>
      </xdr:nvSpPr>
      <xdr:spPr bwMode="auto">
        <a:xfrm>
          <a:off x="19199425" y="247803"/>
          <a:ext cx="72434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437545</xdr:colOff>
      <xdr:row>0</xdr:row>
      <xdr:rowOff>238125</xdr:rowOff>
    </xdr:from>
    <xdr:to>
      <xdr:col>33</xdr:col>
      <xdr:colOff>519846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51627E9-2DAD-49A0-BA25-AF47CC21AD27}"/>
            </a:ext>
          </a:extLst>
        </xdr:cNvPr>
        <xdr:cNvSpPr txBox="1"/>
      </xdr:nvSpPr>
      <xdr:spPr bwMode="auto">
        <a:xfrm>
          <a:off x="20182870" y="238125"/>
          <a:ext cx="691901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501099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FCD6E8E-7CCD-46B9-9FC5-4958D101EED4}"/>
            </a:ext>
          </a:extLst>
        </xdr:cNvPr>
        <xdr:cNvCxnSpPr/>
      </xdr:nvCxnSpPr>
      <xdr:spPr bwMode="auto">
        <a:xfrm flipV="1">
          <a:off x="19776502" y="374694"/>
          <a:ext cx="46992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482456</xdr:colOff>
      <xdr:row>0</xdr:row>
      <xdr:rowOff>248905</xdr:rowOff>
    </xdr:from>
    <xdr:to>
      <xdr:col>28</xdr:col>
      <xdr:colOff>588652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656440A-BEE4-4258-B9E1-53007D13056C}"/>
            </a:ext>
          </a:extLst>
        </xdr:cNvPr>
        <xdr:cNvSpPr txBox="1"/>
      </xdr:nvSpPr>
      <xdr:spPr bwMode="auto">
        <a:xfrm>
          <a:off x="17179781" y="248905"/>
          <a:ext cx="7157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363281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136DE37-1001-454C-B352-C903F7124E37}"/>
            </a:ext>
          </a:extLst>
        </xdr:cNvPr>
        <xdr:cNvSpPr txBox="1"/>
      </xdr:nvSpPr>
      <xdr:spPr bwMode="auto">
        <a:xfrm>
          <a:off x="18172188" y="258741"/>
          <a:ext cx="717218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C0995F2B-D032-4B1F-B183-2F5DD8F10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30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2CCBCAD7-9D3E-4C89-80F2-FCA3107C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736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360883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3A4D180-A965-48A0-81FF-E1FDA0D374D9}"/>
            </a:ext>
          </a:extLst>
        </xdr:cNvPr>
        <xdr:cNvSpPr txBox="1"/>
      </xdr:nvSpPr>
      <xdr:spPr bwMode="auto">
        <a:xfrm>
          <a:off x="21225043" y="248905"/>
          <a:ext cx="709965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443530</xdr:colOff>
      <xdr:row>1</xdr:row>
      <xdr:rowOff>79687</xdr:rowOff>
    </xdr:from>
    <xdr:to>
      <xdr:col>34</xdr:col>
      <xdr:colOff>289959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A6F5320A-DDFD-4675-A803-ED8C6768EA4B}"/>
            </a:ext>
          </a:extLst>
        </xdr:cNvPr>
        <xdr:cNvCxnSpPr/>
      </xdr:nvCxnSpPr>
      <xdr:spPr bwMode="auto">
        <a:xfrm flipV="1">
          <a:off x="20798455" y="374962"/>
          <a:ext cx="456029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2" name="Group 46">
          <a:extLst>
            <a:ext uri="{FF2B5EF4-FFF2-40B4-BE49-F238E27FC236}">
              <a16:creationId xmlns:a16="http://schemas.microsoft.com/office/drawing/2014/main" id="{345924E1-EC9E-465B-8330-38A52944D4A2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301038" cy="5341144"/>
          <a:chOff x="161923" y="5325934"/>
          <a:chExt cx="8187343" cy="5551616"/>
        </a:xfrm>
      </xdr:grpSpPr>
      <xdr:grpSp>
        <xdr:nvGrpSpPr>
          <xdr:cNvPr id="3" name="Group 29">
            <a:extLst>
              <a:ext uri="{FF2B5EF4-FFF2-40B4-BE49-F238E27FC236}">
                <a16:creationId xmlns:a16="http://schemas.microsoft.com/office/drawing/2014/main" id="{2DD04F96-779E-7E7A-B59C-9310B3D908F1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4E34F9B3-B0B1-A329-3058-9467ACDB9E19}"/>
                </a:ext>
              </a:extLst>
            </xdr:cNvPr>
            <xdr:cNvSpPr/>
          </xdr:nvSpPr>
          <xdr:spPr bwMode="auto">
            <a:xfrm>
              <a:off x="726279" y="5533760"/>
              <a:ext cx="8302612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C76A89BD-4F19-6ECA-0B20-9C8F38141AD7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017D0197-9D10-05A1-6741-5B62161FA2F7}"/>
                </a:ext>
              </a:extLst>
            </xdr:cNvPr>
            <xdr:cNvSpPr/>
          </xdr:nvSpPr>
          <xdr:spPr>
            <a:xfrm>
              <a:off x="726279" y="5983882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A92CE8E3-12B1-8AAF-C027-387E9BBABD9D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5">
              <a:extLst>
                <a:ext uri="{FF2B5EF4-FFF2-40B4-BE49-F238E27FC236}">
                  <a16:creationId xmlns:a16="http://schemas.microsoft.com/office/drawing/2014/main" id="{317444C7-6E41-DBA1-80AA-04F36A61AF4B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615C88E4-C578-CFD2-72B5-59EEB99B319F}"/>
                </a:ext>
              </a:extLst>
            </xdr:cNvPr>
            <xdr:cNvSpPr/>
          </xdr:nvSpPr>
          <xdr:spPr>
            <a:xfrm>
              <a:off x="726279" y="7712761"/>
              <a:ext cx="373474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144224C6-3B66-8C37-5992-1BD23B4921BE}"/>
                </a:ext>
              </a:extLst>
            </xdr:cNvPr>
            <xdr:cNvSpPr/>
          </xdr:nvSpPr>
          <xdr:spPr>
            <a:xfrm>
              <a:off x="726279" y="9451869"/>
              <a:ext cx="373474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4" name="Picture 35">
            <a:extLst>
              <a:ext uri="{FF2B5EF4-FFF2-40B4-BE49-F238E27FC236}">
                <a16:creationId xmlns:a16="http://schemas.microsoft.com/office/drawing/2014/main" id="{EC9B3109-DD26-DD90-A1F7-F473DB439A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B4E4FA98-A9CC-49FF-81DD-F8C9C988D829}"/>
            </a:ext>
          </a:extLst>
        </xdr:cNvPr>
        <xdr:cNvCxnSpPr/>
      </xdr:nvCxnSpPr>
      <xdr:spPr bwMode="auto">
        <a:xfrm flipV="1">
          <a:off x="18358713" y="407399"/>
          <a:ext cx="450541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178408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2C7FA37-9C1E-4960-9748-ACE46C20DE5B}"/>
            </a:ext>
          </a:extLst>
        </xdr:cNvPr>
        <xdr:cNvSpPr txBox="1"/>
      </xdr:nvSpPr>
      <xdr:spPr bwMode="auto">
        <a:xfrm>
          <a:off x="18763180" y="247803"/>
          <a:ext cx="731928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502544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27002E1-6D75-4905-8272-2E44EF06A73A}"/>
            </a:ext>
          </a:extLst>
        </xdr:cNvPr>
        <xdr:cNvSpPr txBox="1"/>
      </xdr:nvSpPr>
      <xdr:spPr bwMode="auto">
        <a:xfrm>
          <a:off x="19761865" y="238125"/>
          <a:ext cx="666979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31177</xdr:colOff>
      <xdr:row>1</xdr:row>
      <xdr:rowOff>79419</xdr:rowOff>
    </xdr:from>
    <xdr:to>
      <xdr:col>32</xdr:col>
      <xdr:colOff>508869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EC7B68CC-7CEB-488C-92C9-80DA942503CE}"/>
            </a:ext>
          </a:extLst>
        </xdr:cNvPr>
        <xdr:cNvCxnSpPr/>
      </xdr:nvCxnSpPr>
      <xdr:spPr bwMode="auto">
        <a:xfrm flipV="1">
          <a:off x="19347877" y="374694"/>
          <a:ext cx="47769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594457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012F6D6-E957-4907-99AC-B724A67EE0ED}"/>
            </a:ext>
          </a:extLst>
        </xdr:cNvPr>
        <xdr:cNvSpPr txBox="1"/>
      </xdr:nvSpPr>
      <xdr:spPr bwMode="auto">
        <a:xfrm>
          <a:off x="16735916" y="248905"/>
          <a:ext cx="736841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F863031-4411-460E-83D0-34C6E66AE05F}"/>
            </a:ext>
          </a:extLst>
        </xdr:cNvPr>
        <xdr:cNvSpPr txBox="1"/>
      </xdr:nvSpPr>
      <xdr:spPr bwMode="auto">
        <a:xfrm>
          <a:off x="17743563" y="258741"/>
          <a:ext cx="724887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8" name="Picture 42">
          <a:extLst>
            <a:ext uri="{FF2B5EF4-FFF2-40B4-BE49-F238E27FC236}">
              <a16:creationId xmlns:a16="http://schemas.microsoft.com/office/drawing/2014/main" id="{F49638D7-BC8F-4528-8C16-CB67607C9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4425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9" name="Picture 43">
          <a:extLst>
            <a:ext uri="{FF2B5EF4-FFF2-40B4-BE49-F238E27FC236}">
              <a16:creationId xmlns:a16="http://schemas.microsoft.com/office/drawing/2014/main" id="{EA055C60-6CD9-4C0C-9098-B79A1B5CC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45025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4FD5628-77D1-4257-9C8B-109CF60CDE61}"/>
            </a:ext>
          </a:extLst>
        </xdr:cNvPr>
        <xdr:cNvSpPr txBox="1"/>
      </xdr:nvSpPr>
      <xdr:spPr bwMode="auto">
        <a:xfrm>
          <a:off x="20796418" y="248905"/>
          <a:ext cx="705871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426385</xdr:colOff>
      <xdr:row>1</xdr:row>
      <xdr:rowOff>79687</xdr:rowOff>
    </xdr:from>
    <xdr:to>
      <xdr:col>34</xdr:col>
      <xdr:colOff>286253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B2784601-1AE8-4DDF-96FF-36AB4B431075}"/>
            </a:ext>
          </a:extLst>
        </xdr:cNvPr>
        <xdr:cNvCxnSpPr/>
      </xdr:nvCxnSpPr>
      <xdr:spPr bwMode="auto">
        <a:xfrm flipV="1">
          <a:off x="20352685" y="374962"/>
          <a:ext cx="46946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</xdr:row>
      <xdr:rowOff>66675</xdr:rowOff>
    </xdr:from>
    <xdr:to>
      <xdr:col>14</xdr:col>
      <xdr:colOff>123825</xdr:colOff>
      <xdr:row>64</xdr:row>
      <xdr:rowOff>133350</xdr:rowOff>
    </xdr:to>
    <xdr:grpSp>
      <xdr:nvGrpSpPr>
        <xdr:cNvPr id="34795016" name="Group 46">
          <a:extLst>
            <a:ext uri="{FF2B5EF4-FFF2-40B4-BE49-F238E27FC236}">
              <a16:creationId xmlns:a16="http://schemas.microsoft.com/office/drawing/2014/main" id="{9BFE7FB4-4945-07F1-28D6-35CE9A62ACE8}"/>
            </a:ext>
          </a:extLst>
        </xdr:cNvPr>
        <xdr:cNvGrpSpPr>
          <a:grpSpLocks/>
        </xdr:cNvGrpSpPr>
      </xdr:nvGrpSpPr>
      <xdr:grpSpPr bwMode="auto">
        <a:xfrm>
          <a:off x="228600" y="5388769"/>
          <a:ext cx="8193881" cy="5341144"/>
          <a:chOff x="161923" y="5325934"/>
          <a:chExt cx="8187343" cy="5551616"/>
        </a:xfrm>
      </xdr:grpSpPr>
      <xdr:grpSp>
        <xdr:nvGrpSpPr>
          <xdr:cNvPr id="34795027" name="Group 29">
            <a:extLst>
              <a:ext uri="{FF2B5EF4-FFF2-40B4-BE49-F238E27FC236}">
                <a16:creationId xmlns:a16="http://schemas.microsoft.com/office/drawing/2014/main" id="{1F657FF3-4255-4BFF-104C-F90EC070E391}"/>
              </a:ext>
            </a:extLst>
          </xdr:cNvPr>
          <xdr:cNvGrpSpPr>
            <a:grpSpLocks/>
          </xdr:cNvGrpSpPr>
        </xdr:nvGrpSpPr>
        <xdr:grpSpPr bwMode="auto">
          <a:xfrm>
            <a:off x="161923" y="5325934"/>
            <a:ext cx="8187343" cy="5551616"/>
            <a:chOff x="726279" y="5533760"/>
            <a:chExt cx="8312188" cy="5646988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F5C5CB4A-4BAC-81CD-3631-B14748AFA1B0}"/>
                </a:ext>
              </a:extLst>
            </xdr:cNvPr>
            <xdr:cNvSpPr/>
          </xdr:nvSpPr>
          <xdr:spPr bwMode="auto">
            <a:xfrm>
              <a:off x="726279" y="5533760"/>
              <a:ext cx="8302489" cy="41943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aphicFrame macro="">
          <xdr:nvGraphicFramePr>
            <xdr:cNvPr id="34795030" name="Chart 2">
              <a:extLst>
                <a:ext uri="{FF2B5EF4-FFF2-40B4-BE49-F238E27FC236}">
                  <a16:creationId xmlns:a16="http://schemas.microsoft.com/office/drawing/2014/main" id="{63A053DE-0808-FF52-207E-CF408D6351E1}"/>
                </a:ext>
              </a:extLst>
            </xdr:cNvPr>
            <xdr:cNvGraphicFramePr>
              <a:graphicFrameLocks/>
            </xdr:cNvGraphicFramePr>
          </xdr:nvGraphicFramePr>
          <xdr:xfrm>
            <a:off x="1080794" y="5980004"/>
            <a:ext cx="7947820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7DB09231-CF05-4020-DD00-DAFABE3AB598}"/>
                </a:ext>
              </a:extLst>
            </xdr:cNvPr>
            <xdr:cNvSpPr/>
          </xdr:nvSpPr>
          <xdr:spPr>
            <a:xfrm>
              <a:off x="726279" y="5983882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X-Bar Trend</a:t>
              </a:r>
            </a:p>
          </xdr:txBody>
        </xdr:sp>
        <xdr:graphicFrame macro="">
          <xdr:nvGraphicFramePr>
            <xdr:cNvPr id="34795032" name="Chart 4">
              <a:extLst>
                <a:ext uri="{FF2B5EF4-FFF2-40B4-BE49-F238E27FC236}">
                  <a16:creationId xmlns:a16="http://schemas.microsoft.com/office/drawing/2014/main" id="{E6A25C41-3BDF-AEDC-A520-C4253A535237}"/>
                </a:ext>
              </a:extLst>
            </xdr:cNvPr>
            <xdr:cNvGraphicFramePr>
              <a:graphicFrameLocks/>
            </xdr:cNvGraphicFramePr>
          </xdr:nvGraphicFramePr>
          <xdr:xfrm>
            <a:off x="1083176" y="7702351"/>
            <a:ext cx="7949744" cy="1748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34795033" name="Chart 5">
              <a:extLst>
                <a:ext uri="{FF2B5EF4-FFF2-40B4-BE49-F238E27FC236}">
                  <a16:creationId xmlns:a16="http://schemas.microsoft.com/office/drawing/2014/main" id="{6502DA5B-B158-607D-FF08-722CC2D7901C}"/>
                </a:ext>
              </a:extLst>
            </xdr:cNvPr>
            <xdr:cNvGraphicFramePr>
              <a:graphicFrameLocks/>
            </xdr:cNvGraphicFramePr>
          </xdr:nvGraphicFramePr>
          <xdr:xfrm>
            <a:off x="1093029" y="9449856"/>
            <a:ext cx="7945438" cy="173089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164CE026-A121-418A-9E71-8B718EACFB98}"/>
                </a:ext>
              </a:extLst>
            </xdr:cNvPr>
            <xdr:cNvSpPr/>
          </xdr:nvSpPr>
          <xdr:spPr>
            <a:xfrm>
              <a:off x="726279" y="7712761"/>
              <a:ext cx="368568" cy="173910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Sigma Trend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85C4C9C-5ADA-8B6C-CB11-84B357CEE5A5}"/>
                </a:ext>
              </a:extLst>
            </xdr:cNvPr>
            <xdr:cNvSpPr/>
          </xdr:nvSpPr>
          <xdr:spPr>
            <a:xfrm>
              <a:off x="726279" y="9451869"/>
              <a:ext cx="368568" cy="1728879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ctr"/>
              <a:r>
                <a:rPr lang="en-US" sz="1600" b="1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Ppk Trend</a:t>
              </a:r>
            </a:p>
          </xdr:txBody>
        </xdr:sp>
      </xdr:grpSp>
      <xdr:pic>
        <xdr:nvPicPr>
          <xdr:cNvPr id="34795028" name="Picture 35">
            <a:extLst>
              <a:ext uri="{FF2B5EF4-FFF2-40B4-BE49-F238E27FC236}">
                <a16:creationId xmlns:a16="http://schemas.microsoft.com/office/drawing/2014/main" id="{B578FA40-5AE9-4C26-0D48-73B16CDB1E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02781" y="5405439"/>
            <a:ext cx="5139373" cy="29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30</xdr:col>
      <xdr:colOff>261213</xdr:colOff>
      <xdr:row>1</xdr:row>
      <xdr:rowOff>112124</xdr:rowOff>
    </xdr:from>
    <xdr:to>
      <xdr:col>31</xdr:col>
      <xdr:colOff>102154</xdr:colOff>
      <xdr:row>1</xdr:row>
      <xdr:rowOff>112124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4B39ADBB-2435-1511-7885-8B0B4D67E8EF}"/>
            </a:ext>
          </a:extLst>
        </xdr:cNvPr>
        <xdr:cNvCxnSpPr/>
      </xdr:nvCxnSpPr>
      <xdr:spPr bwMode="auto">
        <a:xfrm flipV="1">
          <a:off x="18242508" y="395969"/>
          <a:ext cx="461312" cy="0"/>
        </a:xfrm>
        <a:prstGeom prst="line">
          <a:avLst/>
        </a:prstGeom>
        <a:ln w="28575">
          <a:solidFill>
            <a:schemeClr val="accent4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56080</xdr:colOff>
      <xdr:row>0</xdr:row>
      <xdr:rowOff>247803</xdr:rowOff>
    </xdr:from>
    <xdr:to>
      <xdr:col>32</xdr:col>
      <xdr:colOff>151881</xdr:colOff>
      <xdr:row>2</xdr:row>
      <xdr:rowOff>64159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2C1EF6F-F8FD-1465-3ECC-58B7C62055A2}"/>
            </a:ext>
          </a:extLst>
        </xdr:cNvPr>
        <xdr:cNvSpPr txBox="1"/>
      </xdr:nvSpPr>
      <xdr:spPr bwMode="auto">
        <a:xfrm>
          <a:off x="18658405" y="247803"/>
          <a:ext cx="712582" cy="273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Target</a:t>
          </a:r>
        </a:p>
      </xdr:txBody>
    </xdr:sp>
    <xdr:clientData/>
  </xdr:twoCellAnchor>
  <xdr:twoCellAnchor>
    <xdr:from>
      <xdr:col>32</xdr:col>
      <xdr:colOff>445165</xdr:colOff>
      <xdr:row>0</xdr:row>
      <xdr:rowOff>238125</xdr:rowOff>
    </xdr:from>
    <xdr:to>
      <xdr:col>33</xdr:col>
      <xdr:colOff>512176</xdr:colOff>
      <xdr:row>2</xdr:row>
      <xdr:rowOff>44801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720B0E1-98E3-115C-C66C-31935482C023}"/>
            </a:ext>
          </a:extLst>
        </xdr:cNvPr>
        <xdr:cNvSpPr txBox="1"/>
      </xdr:nvSpPr>
      <xdr:spPr bwMode="auto">
        <a:xfrm>
          <a:off x="19651375" y="238125"/>
          <a:ext cx="702984" cy="26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UCL,LCL</a:t>
          </a:r>
        </a:p>
      </xdr:txBody>
    </xdr:sp>
    <xdr:clientData/>
  </xdr:twoCellAnchor>
  <xdr:twoCellAnchor>
    <xdr:from>
      <xdr:col>32</xdr:col>
      <xdr:colOff>6412</xdr:colOff>
      <xdr:row>1</xdr:row>
      <xdr:rowOff>79419</xdr:rowOff>
    </xdr:from>
    <xdr:to>
      <xdr:col>32</xdr:col>
      <xdr:colOff>446439</xdr:colOff>
      <xdr:row>1</xdr:row>
      <xdr:rowOff>79419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008C8EF-E37B-E387-BBB9-DF3978180424}"/>
            </a:ext>
          </a:extLst>
        </xdr:cNvPr>
        <xdr:cNvCxnSpPr/>
      </xdr:nvCxnSpPr>
      <xdr:spPr bwMode="auto">
        <a:xfrm flipV="1">
          <a:off x="19218337" y="386124"/>
          <a:ext cx="45893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467216</xdr:colOff>
      <xdr:row>0</xdr:row>
      <xdr:rowOff>248905</xdr:rowOff>
    </xdr:from>
    <xdr:to>
      <xdr:col>28</xdr:col>
      <xdr:colOff>593956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BE039FC-9EAE-71E2-6F0F-680AC59D4900}"/>
            </a:ext>
          </a:extLst>
        </xdr:cNvPr>
        <xdr:cNvSpPr txBox="1"/>
      </xdr:nvSpPr>
      <xdr:spPr bwMode="auto">
        <a:xfrm>
          <a:off x="16648286" y="248905"/>
          <a:ext cx="715554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29</xdr:col>
      <xdr:colOff>255663</xdr:colOff>
      <xdr:row>0</xdr:row>
      <xdr:rowOff>258741</xdr:rowOff>
    </xdr:from>
    <xdr:to>
      <xdr:col>30</xdr:col>
      <xdr:colOff>370950</xdr:colOff>
      <xdr:row>2</xdr:row>
      <xdr:rowOff>64205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3F0429F-CF42-EFBD-1E67-E6541A6CDC40}"/>
            </a:ext>
          </a:extLst>
        </xdr:cNvPr>
        <xdr:cNvSpPr txBox="1"/>
      </xdr:nvSpPr>
      <xdr:spPr bwMode="auto">
        <a:xfrm>
          <a:off x="17663553" y="258741"/>
          <a:ext cx="701959" cy="262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DN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34795023" name="Picture 42">
          <a:extLst>
            <a:ext uri="{FF2B5EF4-FFF2-40B4-BE49-F238E27FC236}">
              <a16:creationId xmlns:a16="http://schemas.microsoft.com/office/drawing/2014/main" id="{03F75DD7-629C-F7D6-D3D8-1888ED03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34795024" name="Picture 43">
          <a:extLst>
            <a:ext uri="{FF2B5EF4-FFF2-40B4-BE49-F238E27FC236}">
              <a16:creationId xmlns:a16="http://schemas.microsoft.com/office/drawing/2014/main" id="{BBF9EC1F-1734-C13F-8283-3BE8FF74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260518</xdr:colOff>
      <xdr:row>0</xdr:row>
      <xdr:rowOff>248905</xdr:rowOff>
    </xdr:from>
    <xdr:to>
      <xdr:col>35</xdr:col>
      <xdr:colOff>356789</xdr:colOff>
      <xdr:row>2</xdr:row>
      <xdr:rowOff>54370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368FD21-C6C2-756D-E5B6-2EF6C5519805}"/>
            </a:ext>
          </a:extLst>
        </xdr:cNvPr>
        <xdr:cNvSpPr txBox="1"/>
      </xdr:nvSpPr>
      <xdr:spPr bwMode="auto">
        <a:xfrm>
          <a:off x="20699263" y="248905"/>
          <a:ext cx="706026" cy="262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USL,LSL</a:t>
          </a:r>
        </a:p>
      </xdr:txBody>
    </xdr:sp>
    <xdr:clientData/>
  </xdr:twoCellAnchor>
  <xdr:twoCellAnchor>
    <xdr:from>
      <xdr:col>33</xdr:col>
      <xdr:colOff>435910</xdr:colOff>
      <xdr:row>1</xdr:row>
      <xdr:rowOff>79687</xdr:rowOff>
    </xdr:from>
    <xdr:to>
      <xdr:col>34</xdr:col>
      <xdr:colOff>286246</xdr:colOff>
      <xdr:row>1</xdr:row>
      <xdr:rowOff>79687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B8982D1C-24CA-3668-6CE1-6743D1622990}"/>
            </a:ext>
          </a:extLst>
        </xdr:cNvPr>
        <xdr:cNvCxnSpPr/>
      </xdr:nvCxnSpPr>
      <xdr:spPr bwMode="auto">
        <a:xfrm flipV="1">
          <a:off x="20276485" y="376867"/>
          <a:ext cx="457976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AP85"/>
  <sheetViews>
    <sheetView showGridLines="0" zoomScale="80" zoomScaleNormal="80" workbookViewId="0"/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2" ht="23.25" customHeight="1" x14ac:dyDescent="0.2">
      <c r="A1" s="14" t="s">
        <v>12</v>
      </c>
      <c r="C1" s="28" t="s">
        <v>38</v>
      </c>
      <c r="D1" s="28"/>
      <c r="E1" s="30"/>
      <c r="F1" s="30"/>
      <c r="G1" s="1"/>
      <c r="H1" s="1"/>
    </row>
    <row r="2" spans="1:42" x14ac:dyDescent="0.2">
      <c r="C2" s="1"/>
      <c r="D2" s="1"/>
      <c r="E2" s="1"/>
      <c r="F2" s="1"/>
      <c r="G2" s="1"/>
      <c r="H2" s="1"/>
    </row>
    <row r="3" spans="1:42" x14ac:dyDescent="0.2">
      <c r="C3" s="21"/>
      <c r="D3" s="21"/>
      <c r="E3" s="23"/>
      <c r="F3" s="23"/>
      <c r="G3" s="105" t="s">
        <v>0</v>
      </c>
      <c r="H3" s="106"/>
    </row>
    <row r="4" spans="1:42" x14ac:dyDescent="0.2">
      <c r="C4" s="27" t="s">
        <v>1</v>
      </c>
      <c r="D4" s="27" t="s">
        <v>2</v>
      </c>
      <c r="E4" s="27" t="s">
        <v>3</v>
      </c>
      <c r="F4" s="27" t="s">
        <v>4</v>
      </c>
      <c r="G4" s="27" t="s">
        <v>14</v>
      </c>
      <c r="H4" s="27" t="s">
        <v>15</v>
      </c>
    </row>
    <row r="5" spans="1:42" ht="25.5" customHeight="1" x14ac:dyDescent="0.2">
      <c r="C5" s="29" t="s">
        <v>16</v>
      </c>
      <c r="D5" s="25">
        <v>2.35</v>
      </c>
      <c r="E5" s="24">
        <f>D5+0.18</f>
        <v>2.5300000000000002</v>
      </c>
      <c r="F5" s="24">
        <f>D5-0.18</f>
        <v>2.17</v>
      </c>
      <c r="G5" s="24">
        <f>D5+0.04</f>
        <v>2.39</v>
      </c>
      <c r="H5" s="24">
        <f>D5-0.04</f>
        <v>2.31</v>
      </c>
    </row>
    <row r="6" spans="1:42" x14ac:dyDescent="0.2"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</row>
    <row r="7" spans="1:42" ht="18" x14ac:dyDescent="0.25">
      <c r="A7" s="18" t="s">
        <v>5</v>
      </c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</row>
    <row r="8" spans="1:42" x14ac:dyDescent="0.2">
      <c r="A8" s="2" t="s">
        <v>6</v>
      </c>
      <c r="B8" s="3" t="s">
        <v>19</v>
      </c>
      <c r="C8" s="3" t="s">
        <v>20</v>
      </c>
      <c r="D8" s="3" t="s">
        <v>21</v>
      </c>
      <c r="E8" s="3" t="s">
        <v>22</v>
      </c>
      <c r="F8" s="3" t="s">
        <v>23</v>
      </c>
      <c r="G8" s="3" t="s">
        <v>24</v>
      </c>
      <c r="H8" s="3" t="s">
        <v>25</v>
      </c>
      <c r="I8" s="3" t="s">
        <v>26</v>
      </c>
      <c r="J8" s="3" t="s">
        <v>27</v>
      </c>
      <c r="K8" s="3" t="s">
        <v>28</v>
      </c>
      <c r="L8" s="3" t="s">
        <v>29</v>
      </c>
      <c r="M8" s="3" t="s">
        <v>30</v>
      </c>
      <c r="N8" s="3" t="s">
        <v>31</v>
      </c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</row>
    <row r="9" spans="1:42" x14ac:dyDescent="0.2">
      <c r="A9" s="4" t="s">
        <v>7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</row>
    <row r="10" spans="1:42" x14ac:dyDescent="0.2">
      <c r="A10" s="6" t="s">
        <v>8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</row>
    <row r="11" spans="1:42" x14ac:dyDescent="0.2">
      <c r="A11" s="6" t="s">
        <v>9</v>
      </c>
      <c r="B11" s="7"/>
      <c r="C11" s="7"/>
      <c r="D11" s="7"/>
      <c r="E11" s="7"/>
      <c r="F11" s="8"/>
      <c r="G11" s="8"/>
      <c r="H11" s="8"/>
      <c r="I11" s="8"/>
      <c r="J11" s="8"/>
      <c r="K11" s="8"/>
      <c r="L11" s="8"/>
      <c r="M11" s="8"/>
      <c r="N11" s="8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</row>
    <row r="12" spans="1:42" x14ac:dyDescent="0.2">
      <c r="A12" s="6" t="s">
        <v>10</v>
      </c>
      <c r="B12" s="7"/>
      <c r="C12" s="7"/>
      <c r="D12" s="7"/>
      <c r="E12" s="7"/>
      <c r="F12" s="8"/>
      <c r="G12" s="8"/>
      <c r="H12" s="8"/>
      <c r="I12" s="8"/>
      <c r="J12" s="8"/>
      <c r="K12" s="8"/>
      <c r="L12" s="8"/>
      <c r="M12" s="8"/>
      <c r="N12" s="8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</row>
    <row r="13" spans="1:42" x14ac:dyDescent="0.2">
      <c r="A13" s="9" t="s">
        <v>13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</row>
    <row r="14" spans="1:42" x14ac:dyDescent="0.2"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</row>
    <row r="15" spans="1:42" s="17" customFormat="1" ht="6.75" customHeight="1" x14ac:dyDescent="0.2"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x14ac:dyDescent="0.2"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</row>
    <row r="17" spans="1:42" ht="18" x14ac:dyDescent="0.25">
      <c r="A17" s="16" t="s">
        <v>11</v>
      </c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</row>
    <row r="18" spans="1:42" x14ac:dyDescent="0.2">
      <c r="A18" s="2" t="s">
        <v>6</v>
      </c>
      <c r="B18" s="3" t="s">
        <v>19</v>
      </c>
      <c r="C18" s="3" t="s">
        <v>20</v>
      </c>
      <c r="D18" s="3" t="s">
        <v>21</v>
      </c>
      <c r="E18" s="3" t="s">
        <v>22</v>
      </c>
      <c r="F18" s="3" t="s">
        <v>23</v>
      </c>
      <c r="G18" s="3" t="s">
        <v>24</v>
      </c>
      <c r="H18" s="3" t="s">
        <v>25</v>
      </c>
      <c r="I18" s="3" t="s">
        <v>26</v>
      </c>
      <c r="J18" s="3" t="s">
        <v>27</v>
      </c>
      <c r="K18" s="3" t="s">
        <v>28</v>
      </c>
      <c r="L18" s="3" t="s">
        <v>29</v>
      </c>
      <c r="M18" s="3" t="s">
        <v>30</v>
      </c>
      <c r="N18" s="3" t="s">
        <v>31</v>
      </c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</row>
    <row r="19" spans="1:4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</row>
    <row r="20" spans="1:4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</row>
    <row r="21" spans="1:4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</row>
    <row r="22" spans="1:4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</row>
    <row r="23" spans="1:42" x14ac:dyDescent="0.2">
      <c r="A23" s="9" t="s">
        <v>13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</row>
    <row r="24" spans="1:42" x14ac:dyDescent="0.2">
      <c r="A24" s="12" t="s">
        <v>2</v>
      </c>
      <c r="B24" s="20">
        <f t="shared" ref="B24:N24" si="0">$D$5</f>
        <v>2.35</v>
      </c>
      <c r="C24" s="20">
        <f t="shared" si="0"/>
        <v>2.35</v>
      </c>
      <c r="D24" s="20">
        <f t="shared" si="0"/>
        <v>2.35</v>
      </c>
      <c r="E24" s="20">
        <f t="shared" si="0"/>
        <v>2.35</v>
      </c>
      <c r="F24" s="20">
        <f t="shared" si="0"/>
        <v>2.35</v>
      </c>
      <c r="G24" s="20">
        <f t="shared" si="0"/>
        <v>2.35</v>
      </c>
      <c r="H24" s="20">
        <f t="shared" si="0"/>
        <v>2.35</v>
      </c>
      <c r="I24" s="20">
        <f t="shared" si="0"/>
        <v>2.35</v>
      </c>
      <c r="J24" s="20">
        <f t="shared" si="0"/>
        <v>2.35</v>
      </c>
      <c r="K24" s="20">
        <f t="shared" si="0"/>
        <v>2.35</v>
      </c>
      <c r="L24" s="20">
        <f t="shared" si="0"/>
        <v>2.35</v>
      </c>
      <c r="M24" s="20">
        <f t="shared" si="0"/>
        <v>2.35</v>
      </c>
      <c r="N24" s="20">
        <f t="shared" si="0"/>
        <v>2.35</v>
      </c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</row>
    <row r="25" spans="1:42" x14ac:dyDescent="0.2">
      <c r="A25" s="12" t="s">
        <v>14</v>
      </c>
      <c r="B25" s="20">
        <f t="shared" ref="B25:N25" si="1">$G$5</f>
        <v>2.39</v>
      </c>
      <c r="C25" s="20">
        <f t="shared" si="1"/>
        <v>2.39</v>
      </c>
      <c r="D25" s="20">
        <f t="shared" si="1"/>
        <v>2.39</v>
      </c>
      <c r="E25" s="20">
        <f t="shared" si="1"/>
        <v>2.39</v>
      </c>
      <c r="F25" s="20">
        <f t="shared" si="1"/>
        <v>2.39</v>
      </c>
      <c r="G25" s="20">
        <f t="shared" si="1"/>
        <v>2.39</v>
      </c>
      <c r="H25" s="20">
        <f t="shared" si="1"/>
        <v>2.39</v>
      </c>
      <c r="I25" s="20">
        <f t="shared" si="1"/>
        <v>2.39</v>
      </c>
      <c r="J25" s="20">
        <f t="shared" si="1"/>
        <v>2.39</v>
      </c>
      <c r="K25" s="20">
        <f t="shared" si="1"/>
        <v>2.39</v>
      </c>
      <c r="L25" s="20">
        <f t="shared" si="1"/>
        <v>2.39</v>
      </c>
      <c r="M25" s="20">
        <f t="shared" si="1"/>
        <v>2.39</v>
      </c>
      <c r="N25" s="20">
        <f t="shared" si="1"/>
        <v>2.39</v>
      </c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</row>
    <row r="26" spans="1:42" x14ac:dyDescent="0.2">
      <c r="A26" s="12" t="s">
        <v>15</v>
      </c>
      <c r="B26" s="20">
        <f t="shared" ref="B26:N26" si="2">$H$5</f>
        <v>2.31</v>
      </c>
      <c r="C26" s="20">
        <f t="shared" si="2"/>
        <v>2.31</v>
      </c>
      <c r="D26" s="20">
        <f t="shared" si="2"/>
        <v>2.31</v>
      </c>
      <c r="E26" s="20">
        <f t="shared" si="2"/>
        <v>2.31</v>
      </c>
      <c r="F26" s="20">
        <f t="shared" si="2"/>
        <v>2.31</v>
      </c>
      <c r="G26" s="20">
        <f t="shared" si="2"/>
        <v>2.31</v>
      </c>
      <c r="H26" s="20">
        <f t="shared" si="2"/>
        <v>2.31</v>
      </c>
      <c r="I26" s="20">
        <f t="shared" si="2"/>
        <v>2.31</v>
      </c>
      <c r="J26" s="20">
        <f t="shared" si="2"/>
        <v>2.31</v>
      </c>
      <c r="K26" s="20">
        <f t="shared" si="2"/>
        <v>2.31</v>
      </c>
      <c r="L26" s="20">
        <f t="shared" si="2"/>
        <v>2.31</v>
      </c>
      <c r="M26" s="20">
        <f t="shared" si="2"/>
        <v>2.31</v>
      </c>
      <c r="N26" s="20">
        <f t="shared" si="2"/>
        <v>2.31</v>
      </c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</row>
    <row r="27" spans="1:4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</row>
    <row r="28" spans="1:42" x14ac:dyDescent="0.2"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</row>
    <row r="29" spans="1:42" x14ac:dyDescent="0.2">
      <c r="A29" s="19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</row>
    <row r="30" spans="1:4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3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</row>
    <row r="31" spans="1:4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3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</row>
    <row r="32" spans="1:4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33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</row>
    <row r="33" spans="1:42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33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</row>
    <row r="34" spans="1:42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33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</row>
    <row r="35" spans="1:42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33"/>
      <c r="Q35" s="34"/>
      <c r="R35" s="34"/>
      <c r="S35" s="34"/>
      <c r="T35" s="34">
        <f>I5/3</f>
        <v>0</v>
      </c>
      <c r="U35" s="34"/>
      <c r="V35" s="34"/>
      <c r="W35" s="34"/>
      <c r="X35" s="34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</row>
    <row r="36" spans="1:42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3"/>
      <c r="Q36" s="34">
        <f>F5</f>
        <v>2.17</v>
      </c>
      <c r="R36" s="34"/>
      <c r="S36" s="34"/>
      <c r="T36" s="34" t="s">
        <v>0</v>
      </c>
      <c r="U36" s="34"/>
      <c r="V36" s="34"/>
      <c r="W36" s="34">
        <f>E5</f>
        <v>2.5300000000000002</v>
      </c>
      <c r="X36" s="34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</row>
    <row r="37" spans="1:42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33"/>
      <c r="Q37" s="35">
        <f>R37-$T$38</f>
        <v>2.17</v>
      </c>
      <c r="R37" s="20">
        <f>S37-$T$38</f>
        <v>2.23</v>
      </c>
      <c r="S37" s="20">
        <f>T37-$T$38</f>
        <v>2.29</v>
      </c>
      <c r="T37" s="35">
        <f>D5</f>
        <v>2.35</v>
      </c>
      <c r="U37" s="20">
        <f>T37+$T$38</f>
        <v>2.41</v>
      </c>
      <c r="V37" s="20">
        <f>U37+$T$38</f>
        <v>2.4700000000000002</v>
      </c>
      <c r="W37" s="35">
        <f>V37+$T$38</f>
        <v>2.5300000000000002</v>
      </c>
      <c r="X37" s="34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</row>
    <row r="38" spans="1:42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33"/>
      <c r="Q38" s="20"/>
      <c r="R38" s="20"/>
      <c r="S38" s="20"/>
      <c r="T38" s="36">
        <v>0.06</v>
      </c>
      <c r="U38" s="20"/>
      <c r="V38" s="20"/>
      <c r="W38" s="20"/>
      <c r="X38" s="34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</row>
    <row r="39" spans="1:42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33"/>
      <c r="Q39" s="34"/>
      <c r="R39" s="34"/>
      <c r="S39" s="34"/>
      <c r="T39" s="34"/>
      <c r="U39" s="34"/>
      <c r="V39" s="34"/>
      <c r="W39" s="34"/>
      <c r="X39" s="34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</row>
    <row r="40" spans="1:42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33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</row>
    <row r="41" spans="1:42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33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</row>
    <row r="42" spans="1:42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33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</row>
    <row r="43" spans="1:42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33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</row>
    <row r="44" spans="1:42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33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</row>
    <row r="45" spans="1:42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33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</row>
    <row r="46" spans="1:42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33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</row>
    <row r="47" spans="1:42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33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</row>
    <row r="48" spans="1:42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33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</row>
    <row r="49" spans="1:42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33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</row>
    <row r="50" spans="1:42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33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</row>
    <row r="51" spans="1:42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33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</row>
    <row r="52" spans="1:42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33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</row>
    <row r="53" spans="1:42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33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</row>
    <row r="54" spans="1:42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33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</row>
    <row r="55" spans="1:42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33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</row>
    <row r="56" spans="1:42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33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</row>
    <row r="57" spans="1:42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33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</row>
    <row r="58" spans="1:42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33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</row>
    <row r="59" spans="1:42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33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</row>
    <row r="60" spans="1:42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33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</row>
    <row r="61" spans="1:42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33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</row>
    <row r="62" spans="1:42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33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</row>
    <row r="63" spans="1:42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33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</row>
    <row r="64" spans="1:42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33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</row>
    <row r="65" spans="1:42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33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</row>
    <row r="66" spans="1:42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33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</row>
    <row r="67" spans="1:42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33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</row>
    <row r="68" spans="1:42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33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</row>
    <row r="69" spans="1:42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33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</row>
    <row r="70" spans="1:42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33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</row>
    <row r="71" spans="1:42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</row>
    <row r="72" spans="1:42" x14ac:dyDescent="0.2"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</row>
    <row r="73" spans="1:42" x14ac:dyDescent="0.2"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</row>
    <row r="74" spans="1:42" x14ac:dyDescent="0.2"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</row>
    <row r="75" spans="1:42" x14ac:dyDescent="0.2"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</row>
    <row r="76" spans="1:42" x14ac:dyDescent="0.2"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</row>
    <row r="77" spans="1:42" x14ac:dyDescent="0.2"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</row>
    <row r="85" ht="15.75" customHeight="1" x14ac:dyDescent="0.2"/>
  </sheetData>
  <mergeCells count="1">
    <mergeCell ref="G3:H3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3">
    <tabColor rgb="FFFFC000"/>
  </sheetPr>
  <dimension ref="B1:AA95"/>
  <sheetViews>
    <sheetView tabSelected="1" workbookViewId="0"/>
  </sheetViews>
  <sheetFormatPr defaultRowHeight="12.75" x14ac:dyDescent="0.2"/>
  <cols>
    <col min="2" max="2" width="24" bestFit="1" customWidth="1"/>
    <col min="8" max="8" width="9.140625" hidden="1" customWidth="1"/>
    <col min="9" max="9" width="11.5703125" bestFit="1" customWidth="1"/>
    <col min="10" max="10" width="12" customWidth="1"/>
    <col min="11" max="11" width="9.140625" customWidth="1"/>
    <col min="12" max="12" width="12.28515625" customWidth="1"/>
    <col min="13" max="13" width="12.28515625" style="67" customWidth="1"/>
    <col min="14" max="14" width="5" customWidth="1"/>
    <col min="15" max="20" width="9.140625" style="43" customWidth="1"/>
  </cols>
  <sheetData>
    <row r="1" spans="2:27" ht="13.5" thickBot="1" x14ac:dyDescent="0.25">
      <c r="C1" t="s">
        <v>45</v>
      </c>
      <c r="O1" s="43" t="s">
        <v>183</v>
      </c>
      <c r="P1" s="43" t="s">
        <v>184</v>
      </c>
      <c r="Q1" s="43" t="s">
        <v>185</v>
      </c>
      <c r="R1" s="43" t="s">
        <v>186</v>
      </c>
      <c r="S1" s="43" t="s">
        <v>187</v>
      </c>
      <c r="T1" s="43" t="s">
        <v>188</v>
      </c>
    </row>
    <row r="2" spans="2:27" ht="13.5" thickBot="1" x14ac:dyDescent="0.25">
      <c r="O2" s="107" t="str">
        <f>Gramload!N8</f>
        <v>ww37</v>
      </c>
      <c r="P2" s="108"/>
      <c r="Q2" s="108"/>
      <c r="R2" s="108"/>
      <c r="S2" s="108"/>
      <c r="T2" s="109"/>
    </row>
    <row r="3" spans="2:27" ht="13.5" thickBot="1" x14ac:dyDescent="0.25">
      <c r="B3" s="45"/>
      <c r="C3" s="46"/>
      <c r="D3" s="46"/>
      <c r="E3" s="46"/>
      <c r="F3" s="46"/>
      <c r="G3" s="46"/>
      <c r="H3" s="46"/>
      <c r="I3" s="122" t="s">
        <v>180</v>
      </c>
      <c r="J3" s="123"/>
      <c r="K3" s="124" t="s">
        <v>1</v>
      </c>
      <c r="L3" s="122" t="s">
        <v>180</v>
      </c>
      <c r="M3" s="123"/>
      <c r="O3" s="110" t="s">
        <v>5</v>
      </c>
      <c r="P3" s="111"/>
      <c r="Q3" s="112"/>
      <c r="R3" s="110" t="s">
        <v>11</v>
      </c>
      <c r="S3" s="111"/>
      <c r="T3" s="112"/>
      <c r="V3" s="110" t="s">
        <v>60</v>
      </c>
      <c r="W3" s="111"/>
      <c r="X3" s="112"/>
      <c r="Y3" s="110" t="s">
        <v>61</v>
      </c>
      <c r="Z3" s="111"/>
      <c r="AA3" s="112"/>
    </row>
    <row r="4" spans="2:27" ht="14.25" customHeight="1" thickBot="1" x14ac:dyDescent="0.25">
      <c r="B4" s="47" t="s">
        <v>46</v>
      </c>
      <c r="C4" s="48" t="s">
        <v>2</v>
      </c>
      <c r="D4" s="49" t="s">
        <v>47</v>
      </c>
      <c r="E4" s="49" t="s">
        <v>48</v>
      </c>
      <c r="F4" s="50" t="s">
        <v>3</v>
      </c>
      <c r="G4" s="51" t="s">
        <v>4</v>
      </c>
      <c r="H4" s="52"/>
      <c r="I4" s="53" t="s">
        <v>49</v>
      </c>
      <c r="J4" s="54" t="s">
        <v>8</v>
      </c>
      <c r="K4" s="125"/>
      <c r="L4" s="63" t="s">
        <v>50</v>
      </c>
      <c r="M4" s="66" t="s">
        <v>51</v>
      </c>
      <c r="O4" s="53" t="s">
        <v>62</v>
      </c>
      <c r="P4" s="73" t="s">
        <v>8</v>
      </c>
      <c r="Q4" s="54" t="s">
        <v>63</v>
      </c>
      <c r="R4" s="53" t="s">
        <v>62</v>
      </c>
      <c r="S4" s="73" t="s">
        <v>8</v>
      </c>
      <c r="T4" s="54" t="s">
        <v>63</v>
      </c>
      <c r="V4" s="53" t="s">
        <v>62</v>
      </c>
      <c r="W4" s="73" t="s">
        <v>8</v>
      </c>
      <c r="X4" s="54" t="s">
        <v>63</v>
      </c>
      <c r="Y4" s="53" t="s">
        <v>62</v>
      </c>
      <c r="Z4" s="73" t="s">
        <v>8</v>
      </c>
      <c r="AA4" s="54" t="s">
        <v>63</v>
      </c>
    </row>
    <row r="5" spans="2:27" x14ac:dyDescent="0.2">
      <c r="B5" s="55" t="s">
        <v>52</v>
      </c>
      <c r="C5" s="56">
        <v>2.4</v>
      </c>
      <c r="D5" s="56">
        <v>0.18</v>
      </c>
      <c r="E5" s="56">
        <v>-0.18</v>
      </c>
      <c r="F5" s="57">
        <v>2.58</v>
      </c>
      <c r="G5" s="58">
        <f>C5+E5</f>
        <v>2.2199999999999998</v>
      </c>
      <c r="H5" s="52"/>
      <c r="I5" s="59">
        <v>2.4033619999999996</v>
      </c>
      <c r="J5" s="64">
        <v>1.6027169406469564E-2</v>
      </c>
      <c r="K5" s="60" t="s">
        <v>190</v>
      </c>
      <c r="L5" s="65">
        <v>3.6737200337800222</v>
      </c>
      <c r="M5" s="65">
        <v>3.6737200337800222</v>
      </c>
      <c r="N5" s="44" t="str">
        <f>IF(ROUND(M5,4)=ROUND(L5,4),"True","False")</f>
        <v>True</v>
      </c>
      <c r="O5" s="74" t="str">
        <f>Gramload!Q2</f>
        <v/>
      </c>
      <c r="P5" s="74" t="str">
        <f>Gramload!Q3</f>
        <v/>
      </c>
      <c r="Q5" s="74" t="str">
        <f>Gramload!Q4</f>
        <v/>
      </c>
      <c r="R5" s="74" t="str">
        <f>Gramload!R2</f>
        <v/>
      </c>
      <c r="S5" s="74" t="str">
        <f>Gramload!R3</f>
        <v/>
      </c>
      <c r="T5" s="75" t="str">
        <f>Gramload!R4</f>
        <v/>
      </c>
      <c r="V5" s="59">
        <v>3</v>
      </c>
      <c r="W5" s="76">
        <v>3</v>
      </c>
      <c r="X5" s="77">
        <v>3</v>
      </c>
      <c r="Y5" s="59">
        <v>3</v>
      </c>
      <c r="Z5" s="76">
        <v>3</v>
      </c>
      <c r="AA5" s="77">
        <v>3</v>
      </c>
    </row>
    <row r="6" spans="2:27" x14ac:dyDescent="0.2">
      <c r="B6" s="55" t="s">
        <v>53</v>
      </c>
      <c r="C6" s="56">
        <v>2.2999999999999998</v>
      </c>
      <c r="D6" s="56">
        <v>0.45</v>
      </c>
      <c r="E6" s="56">
        <v>-0.45</v>
      </c>
      <c r="F6" s="57">
        <f>C6+D6</f>
        <v>2.75</v>
      </c>
      <c r="G6" s="58">
        <f>C6+E6</f>
        <v>1.8499999999999999</v>
      </c>
      <c r="H6" s="52"/>
      <c r="I6" s="59">
        <v>2.3050600000000001</v>
      </c>
      <c r="J6" s="64">
        <v>5.7656764121650057E-2</v>
      </c>
      <c r="K6" s="61" t="s">
        <v>190</v>
      </c>
      <c r="L6" s="65">
        <v>2.5723492393781737</v>
      </c>
      <c r="M6" s="65">
        <v>2.5723492393781737</v>
      </c>
      <c r="N6" s="44" t="str">
        <f t="shared" ref="N6:N69" si="0">IF(ROUND(M6,4)=ROUND(L6,4),"True","False")</f>
        <v>True</v>
      </c>
      <c r="O6" s="74" t="str">
        <f>PSA!Q2</f>
        <v/>
      </c>
      <c r="P6" s="74" t="str">
        <f>PSA!Q3</f>
        <v/>
      </c>
      <c r="Q6" s="74" t="str">
        <f>PSA!Q4</f>
        <v/>
      </c>
      <c r="R6" s="74" t="str">
        <f>PSA!R2</f>
        <v/>
      </c>
      <c r="S6" s="74" t="str">
        <f>PSA!R3</f>
        <v/>
      </c>
      <c r="T6" s="75" t="str">
        <f>PSA!R4</f>
        <v/>
      </c>
      <c r="V6" s="78">
        <v>3</v>
      </c>
      <c r="W6" s="79">
        <v>3</v>
      </c>
      <c r="X6" s="80">
        <v>3</v>
      </c>
      <c r="Y6" s="78">
        <v>3</v>
      </c>
      <c r="Z6" s="79">
        <v>3</v>
      </c>
      <c r="AA6" s="80">
        <v>3</v>
      </c>
    </row>
    <row r="7" spans="2:27" x14ac:dyDescent="0.2">
      <c r="B7" s="55" t="s">
        <v>54</v>
      </c>
      <c r="C7" s="56">
        <v>0</v>
      </c>
      <c r="D7" s="56">
        <v>0.35</v>
      </c>
      <c r="E7" s="56">
        <v>-0.35</v>
      </c>
      <c r="F7" s="57">
        <f t="shared" ref="F7:F70" si="1">C7+D7</f>
        <v>0.35</v>
      </c>
      <c r="G7" s="58">
        <f t="shared" ref="G7:G69" si="2">C7+E7</f>
        <v>-0.35</v>
      </c>
      <c r="H7" s="52"/>
      <c r="I7" s="59">
        <v>1.5319999999999999E-2</v>
      </c>
      <c r="J7" s="64">
        <v>5.2957218004494079E-2</v>
      </c>
      <c r="K7" s="61" t="s">
        <v>190</v>
      </c>
      <c r="L7" s="65">
        <v>2.1066061285646223</v>
      </c>
      <c r="M7" s="65">
        <v>2.1066061285646223</v>
      </c>
      <c r="N7" s="44" t="str">
        <f t="shared" si="0"/>
        <v>True</v>
      </c>
      <c r="O7" s="74" t="str">
        <f>RSA!Q2</f>
        <v/>
      </c>
      <c r="P7" s="74" t="str">
        <f>RSA!Q3</f>
        <v/>
      </c>
      <c r="Q7" s="74" t="str">
        <f>RSA!Q4</f>
        <v/>
      </c>
      <c r="R7" s="74" t="str">
        <f>RSA!R2</f>
        <v/>
      </c>
      <c r="S7" s="74" t="str">
        <f>RSA!R3</f>
        <v/>
      </c>
      <c r="T7" s="75" t="str">
        <f>RSA!R4</f>
        <v/>
      </c>
      <c r="V7" s="78">
        <v>3</v>
      </c>
      <c r="W7" s="79">
        <v>3</v>
      </c>
      <c r="X7" s="80">
        <v>3</v>
      </c>
      <c r="Y7" s="78">
        <v>3</v>
      </c>
      <c r="Z7" s="79">
        <v>3</v>
      </c>
      <c r="AA7" s="80">
        <v>3</v>
      </c>
    </row>
    <row r="8" spans="2:27" x14ac:dyDescent="0.2">
      <c r="B8" s="55" t="s">
        <v>33</v>
      </c>
      <c r="C8" s="56">
        <v>0</v>
      </c>
      <c r="D8" s="56">
        <v>0.3</v>
      </c>
      <c r="E8" s="56">
        <v>-0.3</v>
      </c>
      <c r="F8" s="57">
        <f t="shared" si="1"/>
        <v>0.3</v>
      </c>
      <c r="G8" s="58">
        <f t="shared" si="2"/>
        <v>-0.3</v>
      </c>
      <c r="H8" s="52"/>
      <c r="I8" s="59">
        <v>-7.3791666666666667E-3</v>
      </c>
      <c r="J8" s="64">
        <v>3.5249828604784261E-2</v>
      </c>
      <c r="K8" s="61" t="s">
        <v>190</v>
      </c>
      <c r="L8" s="65">
        <v>2.7671135332708876</v>
      </c>
      <c r="M8" s="65">
        <v>2.7671135332708876</v>
      </c>
      <c r="N8" s="44" t="str">
        <f t="shared" si="0"/>
        <v>True</v>
      </c>
      <c r="O8" s="74" t="str">
        <f>'LB Twist'!Q2</f>
        <v/>
      </c>
      <c r="P8" s="74" t="str">
        <f>'LB Twist'!Q3</f>
        <v/>
      </c>
      <c r="Q8" s="74" t="str">
        <f>'LB Twist'!Q4</f>
        <v/>
      </c>
      <c r="R8" s="74" t="str">
        <f>'LB Twist'!R2</f>
        <v/>
      </c>
      <c r="S8" s="74" t="str">
        <f>'LB Twist'!R3</f>
        <v/>
      </c>
      <c r="T8" s="75" t="str">
        <f>'LB Twist'!R4</f>
        <v/>
      </c>
      <c r="V8" s="78">
        <v>3</v>
      </c>
      <c r="W8" s="79">
        <v>3</v>
      </c>
      <c r="X8" s="80">
        <v>3</v>
      </c>
      <c r="Y8" s="78">
        <v>3</v>
      </c>
      <c r="Z8" s="79">
        <v>3</v>
      </c>
      <c r="AA8" s="80">
        <v>3</v>
      </c>
    </row>
    <row r="9" spans="2:27" x14ac:dyDescent="0.2">
      <c r="B9" s="55" t="s">
        <v>55</v>
      </c>
      <c r="C9" s="56">
        <v>0.28499999999999998</v>
      </c>
      <c r="D9" s="56">
        <v>0.35</v>
      </c>
      <c r="E9" s="56">
        <v>-0.35</v>
      </c>
      <c r="F9" s="57">
        <f t="shared" si="1"/>
        <v>0.63500000000000001</v>
      </c>
      <c r="G9" s="58">
        <f t="shared" si="2"/>
        <v>-6.5000000000000002E-2</v>
      </c>
      <c r="H9" s="52"/>
      <c r="I9" s="59">
        <v>0.29052916666666667</v>
      </c>
      <c r="J9" s="64">
        <v>1.3626952725378852E-3</v>
      </c>
      <c r="K9" s="61" t="s">
        <v>190</v>
      </c>
      <c r="L9" s="65">
        <v>84.26213360031953</v>
      </c>
      <c r="M9" s="65">
        <v>84.26213360031953</v>
      </c>
      <c r="N9" s="44" t="str">
        <f t="shared" si="0"/>
        <v>True</v>
      </c>
      <c r="O9" s="74" t="str">
        <f>'Tip Tab'!Q2</f>
        <v/>
      </c>
      <c r="P9" s="74" t="str">
        <f>'Tip Tab'!Q3</f>
        <v/>
      </c>
      <c r="Q9" s="74" t="str">
        <f>'Tip Tab'!Q4</f>
        <v/>
      </c>
      <c r="R9" s="74" t="str">
        <f>'Tip Tab'!R2</f>
        <v/>
      </c>
      <c r="S9" s="74" t="str">
        <f>'Tip Tab'!R3</f>
        <v/>
      </c>
      <c r="T9" s="75" t="str">
        <f>'Tip Tab'!R4</f>
        <v/>
      </c>
      <c r="V9" s="78">
        <v>3</v>
      </c>
      <c r="W9" s="79">
        <v>3</v>
      </c>
      <c r="X9" s="80">
        <v>3</v>
      </c>
      <c r="Y9" s="78">
        <v>3</v>
      </c>
      <c r="Z9" s="79">
        <v>3</v>
      </c>
      <c r="AA9" s="80">
        <v>3</v>
      </c>
    </row>
    <row r="10" spans="2:27" x14ac:dyDescent="0.2">
      <c r="B10" s="55" t="s">
        <v>56</v>
      </c>
      <c r="C10" s="56">
        <v>28.207999999999998</v>
      </c>
      <c r="D10" s="56">
        <v>7.4999999999999997E-2</v>
      </c>
      <c r="E10" s="56">
        <v>-7.4999999999999997E-2</v>
      </c>
      <c r="F10" s="57">
        <f t="shared" si="1"/>
        <v>28.282999999999998</v>
      </c>
      <c r="G10" s="58">
        <f t="shared" si="2"/>
        <v>28.132999999999999</v>
      </c>
      <c r="H10" s="52"/>
      <c r="I10" s="59">
        <v>28.207214285714283</v>
      </c>
      <c r="J10" s="64">
        <v>3.891178464330397E-3</v>
      </c>
      <c r="K10" s="61" t="s">
        <v>190</v>
      </c>
      <c r="L10" s="65">
        <v>6.3574815354431671</v>
      </c>
      <c r="M10" s="65">
        <v>6.3574815354431671</v>
      </c>
      <c r="N10" s="44" t="str">
        <f t="shared" si="0"/>
        <v>True</v>
      </c>
      <c r="O10" s="74" t="str">
        <f>'Tail Hole X'!Q2</f>
        <v/>
      </c>
      <c r="P10" s="74" t="str">
        <f>'Tail Hole X'!Q3</f>
        <v/>
      </c>
      <c r="Q10" s="74" t="str">
        <f>'Tail Hole X'!Q4</f>
        <v/>
      </c>
      <c r="R10" s="74" t="str">
        <f>'Tail Hole X'!R2</f>
        <v/>
      </c>
      <c r="S10" s="74" t="str">
        <f>'Tail Hole X'!R3</f>
        <v/>
      </c>
      <c r="T10" s="75" t="str">
        <f>'Tail Hole X'!R4</f>
        <v/>
      </c>
      <c r="V10" s="78">
        <v>3</v>
      </c>
      <c r="W10" s="79">
        <v>3</v>
      </c>
      <c r="X10" s="80">
        <v>3</v>
      </c>
      <c r="Y10" s="78">
        <v>3</v>
      </c>
      <c r="Z10" s="79">
        <v>3</v>
      </c>
      <c r="AA10" s="80">
        <v>3</v>
      </c>
    </row>
    <row r="11" spans="2:27" x14ac:dyDescent="0.2">
      <c r="B11" s="55" t="s">
        <v>57</v>
      </c>
      <c r="C11" s="56">
        <v>7.1070000000000002</v>
      </c>
      <c r="D11" s="56">
        <v>0.25</v>
      </c>
      <c r="E11" s="56">
        <v>-0.25</v>
      </c>
      <c r="F11" s="57">
        <f t="shared" si="1"/>
        <v>7.3570000000000002</v>
      </c>
      <c r="G11" s="58">
        <f t="shared" si="2"/>
        <v>6.8570000000000002</v>
      </c>
      <c r="H11" s="52"/>
      <c r="I11" s="59">
        <v>7.0839357142857136</v>
      </c>
      <c r="J11" s="64">
        <v>1.4830379588201992E-2</v>
      </c>
      <c r="K11" s="61" t="s">
        <v>190</v>
      </c>
      <c r="L11" s="65">
        <v>5.1006946683560157</v>
      </c>
      <c r="M11" s="65">
        <v>5.1006946683560157</v>
      </c>
      <c r="N11" s="44" t="str">
        <f t="shared" si="0"/>
        <v>True</v>
      </c>
      <c r="O11" s="74" t="str">
        <f>'Tail Hole Y'!Q2</f>
        <v/>
      </c>
      <c r="P11" s="74" t="str">
        <f>'Tail Hole Y'!Q3</f>
        <v/>
      </c>
      <c r="Q11" s="74" t="str">
        <f>'Tail Hole Y'!Q4</f>
        <v/>
      </c>
      <c r="R11" s="74" t="str">
        <f>'Tail Hole Y'!R2</f>
        <v/>
      </c>
      <c r="S11" s="74" t="str">
        <f>'Tail Hole Y'!R3</f>
        <v/>
      </c>
      <c r="T11" s="75" t="str">
        <f>'Tail Hole Y'!R4</f>
        <v/>
      </c>
      <c r="V11" s="78">
        <v>3</v>
      </c>
      <c r="W11" s="79">
        <v>3</v>
      </c>
      <c r="X11" s="80">
        <v>3</v>
      </c>
      <c r="Y11" s="78">
        <v>3</v>
      </c>
      <c r="Z11" s="79">
        <v>3</v>
      </c>
      <c r="AA11" s="80">
        <v>3</v>
      </c>
    </row>
    <row r="12" spans="2:27" x14ac:dyDescent="0.2">
      <c r="B12" s="55" t="s">
        <v>37</v>
      </c>
      <c r="C12" s="56">
        <v>1.857</v>
      </c>
      <c r="D12" s="56">
        <v>8.9999999999999993E-3</v>
      </c>
      <c r="E12" s="56">
        <v>-8.9999999999999993E-3</v>
      </c>
      <c r="F12" s="57">
        <f t="shared" si="1"/>
        <v>1.8659999999999999</v>
      </c>
      <c r="G12" s="58">
        <f t="shared" si="2"/>
        <v>1.8480000000000001</v>
      </c>
      <c r="H12" s="52"/>
      <c r="I12" s="59">
        <v>1.8570714285714287</v>
      </c>
      <c r="J12" s="64">
        <v>1.6781509098381163E-3</v>
      </c>
      <c r="K12" s="61" t="s">
        <v>190</v>
      </c>
      <c r="L12" s="65">
        <v>1.7734939442826934</v>
      </c>
      <c r="M12" s="65">
        <v>1.7734939442826934</v>
      </c>
      <c r="N12" s="44" t="str">
        <f t="shared" si="0"/>
        <v>True</v>
      </c>
      <c r="O12" s="74" t="str">
        <f>'Circle Pad X-1'!Q2</f>
        <v/>
      </c>
      <c r="P12" s="74" t="str">
        <f>'Circle Pad X-1'!Q3</f>
        <v/>
      </c>
      <c r="Q12" s="74" t="str">
        <f>'Circle Pad X-1'!Q4</f>
        <v/>
      </c>
      <c r="R12" s="74" t="str">
        <f>'Circle Pad X-1'!R2</f>
        <v/>
      </c>
      <c r="S12" s="74" t="str">
        <f>'Circle Pad X-1'!R3</f>
        <v/>
      </c>
      <c r="T12" s="75" t="str">
        <f>'Circle Pad X-1'!R4</f>
        <v/>
      </c>
      <c r="V12" s="78">
        <v>3</v>
      </c>
      <c r="W12" s="79">
        <v>3</v>
      </c>
      <c r="X12" s="80">
        <v>3</v>
      </c>
      <c r="Y12" s="78">
        <v>3</v>
      </c>
      <c r="Z12" s="79">
        <v>3</v>
      </c>
      <c r="AA12" s="80">
        <v>3</v>
      </c>
    </row>
    <row r="13" spans="2:27" x14ac:dyDescent="0.2">
      <c r="B13" s="55" t="s">
        <v>36</v>
      </c>
      <c r="C13" s="56">
        <v>1.857</v>
      </c>
      <c r="D13" s="56">
        <v>8.9999999999999993E-3</v>
      </c>
      <c r="E13" s="56">
        <v>-8.9999999999999993E-3</v>
      </c>
      <c r="F13" s="57">
        <f t="shared" si="1"/>
        <v>1.8659999999999999</v>
      </c>
      <c r="G13" s="58">
        <f t="shared" si="2"/>
        <v>1.8480000000000001</v>
      </c>
      <c r="H13" s="52"/>
      <c r="I13" s="59">
        <v>1.8576035714285712</v>
      </c>
      <c r="J13" s="64">
        <v>1.668772479189892E-3</v>
      </c>
      <c r="K13" s="61" t="s">
        <v>190</v>
      </c>
      <c r="L13" s="65">
        <v>1.6771666351833845</v>
      </c>
      <c r="M13" s="65">
        <v>1.6771666351833845</v>
      </c>
      <c r="N13" s="44" t="str">
        <f t="shared" si="0"/>
        <v>True</v>
      </c>
      <c r="O13" s="74" t="str">
        <f>'Circle Pad X-2'!Q2</f>
        <v/>
      </c>
      <c r="P13" s="74" t="str">
        <f>'Circle Pad X-2'!Q3</f>
        <v/>
      </c>
      <c r="Q13" s="74" t="str">
        <f>'Circle Pad X-2'!Q4</f>
        <v/>
      </c>
      <c r="R13" s="74" t="str">
        <f>'Circle Pad X-2'!R2</f>
        <v/>
      </c>
      <c r="S13" s="74" t="str">
        <f>'Circle Pad X-2'!R3</f>
        <v/>
      </c>
      <c r="T13" s="75" t="str">
        <f>'Circle Pad X-2'!R4</f>
        <v/>
      </c>
      <c r="V13" s="78">
        <v>3</v>
      </c>
      <c r="W13" s="79">
        <v>3</v>
      </c>
      <c r="X13" s="80">
        <v>3</v>
      </c>
      <c r="Y13" s="78">
        <v>3</v>
      </c>
      <c r="Z13" s="79">
        <v>3</v>
      </c>
      <c r="AA13" s="80">
        <v>3</v>
      </c>
    </row>
    <row r="14" spans="2:27" x14ac:dyDescent="0.2">
      <c r="B14" s="55" t="s">
        <v>35</v>
      </c>
      <c r="C14" s="56">
        <v>0.52100000000000002</v>
      </c>
      <c r="D14" s="56">
        <v>1.2E-2</v>
      </c>
      <c r="E14" s="56">
        <v>-1.2E-2</v>
      </c>
      <c r="F14" s="57">
        <f t="shared" si="1"/>
        <v>0.53300000000000003</v>
      </c>
      <c r="G14" s="58">
        <f t="shared" si="2"/>
        <v>0.50900000000000001</v>
      </c>
      <c r="H14" s="52"/>
      <c r="I14" s="59">
        <v>0.51879642857142882</v>
      </c>
      <c r="J14" s="64">
        <v>2.1394845593960608E-3</v>
      </c>
      <c r="K14" s="61" t="s">
        <v>190</v>
      </c>
      <c r="L14" s="65">
        <v>1.52629107610763</v>
      </c>
      <c r="M14" s="65">
        <v>1.52629107610763</v>
      </c>
      <c r="N14" s="44" t="str">
        <f t="shared" si="0"/>
        <v>True</v>
      </c>
      <c r="O14" s="74" t="str">
        <f>'Circle Pad Y-1'!Q2</f>
        <v/>
      </c>
      <c r="P14" s="74" t="str">
        <f>'Circle Pad Y-1'!Q3</f>
        <v/>
      </c>
      <c r="Q14" s="74" t="str">
        <f>'Circle Pad Y-1'!Q4</f>
        <v/>
      </c>
      <c r="R14" s="74" t="str">
        <f>'Circle Pad Y-1'!R2</f>
        <v/>
      </c>
      <c r="S14" s="74" t="str">
        <f>'Circle Pad Y-1'!R3</f>
        <v/>
      </c>
      <c r="T14" s="75" t="str">
        <f>'Circle Pad Y-1'!R4</f>
        <v/>
      </c>
      <c r="V14" s="78">
        <v>3</v>
      </c>
      <c r="W14" s="79">
        <v>3</v>
      </c>
      <c r="X14" s="80">
        <v>3</v>
      </c>
      <c r="Y14" s="78">
        <v>3</v>
      </c>
      <c r="Z14" s="79">
        <v>3</v>
      </c>
      <c r="AA14" s="80">
        <v>3</v>
      </c>
    </row>
    <row r="15" spans="2:27" x14ac:dyDescent="0.2">
      <c r="B15" s="55" t="s">
        <v>34</v>
      </c>
      <c r="C15" s="56">
        <v>0.52100000000000002</v>
      </c>
      <c r="D15" s="56">
        <v>1.2E-2</v>
      </c>
      <c r="E15" s="56">
        <v>-1.2E-2</v>
      </c>
      <c r="F15" s="57">
        <f t="shared" si="1"/>
        <v>0.53300000000000003</v>
      </c>
      <c r="G15" s="58">
        <f t="shared" si="2"/>
        <v>0.50900000000000001</v>
      </c>
      <c r="H15" s="52"/>
      <c r="I15" s="59">
        <v>0.52403571428571427</v>
      </c>
      <c r="J15" s="64">
        <v>1.7695394432647713E-3</v>
      </c>
      <c r="K15" s="61" t="s">
        <v>190</v>
      </c>
      <c r="L15" s="65">
        <v>1.6886287838728622</v>
      </c>
      <c r="M15" s="65">
        <v>1.6886287838728622</v>
      </c>
      <c r="N15" s="44" t="str">
        <f t="shared" si="0"/>
        <v>True</v>
      </c>
      <c r="O15" s="74" t="str">
        <f>'Circle Pad Y-2'!Q2</f>
        <v/>
      </c>
      <c r="P15" s="74" t="str">
        <f>'Circle Pad Y-2'!Q3</f>
        <v/>
      </c>
      <c r="Q15" s="74" t="str">
        <f>'Circle Pad Y-2'!Q4</f>
        <v/>
      </c>
      <c r="R15" s="74" t="str">
        <f>'Circle Pad Y-2'!R2</f>
        <v/>
      </c>
      <c r="S15" s="74" t="str">
        <f>'Circle Pad Y-2'!R3</f>
        <v/>
      </c>
      <c r="T15" s="75" t="str">
        <f>'Circle Pad Y-2'!R4</f>
        <v/>
      </c>
      <c r="V15" s="78">
        <v>3</v>
      </c>
      <c r="W15" s="79">
        <v>3</v>
      </c>
      <c r="X15" s="80">
        <v>3</v>
      </c>
      <c r="Y15" s="78">
        <v>3</v>
      </c>
      <c r="Z15" s="79">
        <v>3</v>
      </c>
      <c r="AA15" s="80">
        <v>3</v>
      </c>
    </row>
    <row r="16" spans="2:27" x14ac:dyDescent="0.2">
      <c r="B16" s="55" t="s">
        <v>84</v>
      </c>
      <c r="C16" s="56"/>
      <c r="D16" s="56"/>
      <c r="E16" s="56">
        <v>0.37</v>
      </c>
      <c r="F16" s="57"/>
      <c r="G16" s="58">
        <f t="shared" si="2"/>
        <v>0.37</v>
      </c>
      <c r="H16" s="52"/>
      <c r="I16" s="59">
        <v>0.48636999999999997</v>
      </c>
      <c r="J16" s="64">
        <v>4.8263282570132366E-3</v>
      </c>
      <c r="K16" s="61" t="s">
        <v>4</v>
      </c>
      <c r="L16" s="65">
        <v>8.0371657157039511</v>
      </c>
      <c r="M16" s="65">
        <v>8.0371657157039511</v>
      </c>
      <c r="N16" s="44" t="str">
        <f t="shared" si="0"/>
        <v>True</v>
      </c>
      <c r="O16" s="74" t="str">
        <f>'Cs PZT-L'!Q2</f>
        <v/>
      </c>
      <c r="P16" s="74" t="str">
        <f>'Cs PZT-L'!Q3</f>
        <v/>
      </c>
      <c r="Q16" s="74" t="str">
        <f>'Cs PZT-L'!Q4</f>
        <v/>
      </c>
      <c r="R16" s="74" t="str">
        <f>'Cs PZT-L'!R2</f>
        <v/>
      </c>
      <c r="S16" s="74" t="str">
        <f>'Cs PZT-L'!R3</f>
        <v/>
      </c>
      <c r="T16" s="75" t="str">
        <f>'Cs PZT-L'!R4</f>
        <v/>
      </c>
      <c r="V16" s="78">
        <v>3</v>
      </c>
      <c r="W16" s="79">
        <v>3</v>
      </c>
      <c r="X16" s="80">
        <v>3</v>
      </c>
      <c r="Y16" s="78">
        <v>3</v>
      </c>
      <c r="Z16" s="79">
        <v>3</v>
      </c>
      <c r="AA16" s="80">
        <v>3</v>
      </c>
    </row>
    <row r="17" spans="2:27" x14ac:dyDescent="0.2">
      <c r="B17" s="55" t="s">
        <v>95</v>
      </c>
      <c r="C17" s="56"/>
      <c r="D17" s="56"/>
      <c r="E17" s="56">
        <v>0.37</v>
      </c>
      <c r="F17" s="57"/>
      <c r="G17" s="58">
        <f t="shared" si="2"/>
        <v>0.37</v>
      </c>
      <c r="H17" s="52"/>
      <c r="I17" s="59">
        <v>0.48662</v>
      </c>
      <c r="J17" s="64">
        <v>7.8955402320269111E-3</v>
      </c>
      <c r="K17" s="61" t="s">
        <v>4</v>
      </c>
      <c r="L17" s="65">
        <v>4.92345453141386</v>
      </c>
      <c r="M17" s="65">
        <v>4.92345453141386</v>
      </c>
      <c r="N17" s="44" t="str">
        <f t="shared" si="0"/>
        <v>True</v>
      </c>
      <c r="O17" s="74" t="str">
        <f>'Cs PZT-R'!Q2</f>
        <v/>
      </c>
      <c r="P17" s="74" t="str">
        <f>'Cs PZT-R'!Q3</f>
        <v/>
      </c>
      <c r="Q17" s="74" t="str">
        <f>'Cs PZT-R'!Q4</f>
        <v/>
      </c>
      <c r="R17" s="74" t="str">
        <f>'Cs PZT-R'!R2</f>
        <v/>
      </c>
      <c r="S17" s="74" t="str">
        <f>'Cs PZT-R'!R3</f>
        <v/>
      </c>
      <c r="T17" s="75" t="str">
        <f>'Cs PZT-R'!R4</f>
        <v/>
      </c>
      <c r="V17" s="78">
        <v>3</v>
      </c>
      <c r="W17" s="79">
        <v>3</v>
      </c>
      <c r="X17" s="80">
        <v>3</v>
      </c>
      <c r="Y17" s="78">
        <v>3</v>
      </c>
      <c r="Z17" s="79">
        <v>3</v>
      </c>
      <c r="AA17" s="80">
        <v>3</v>
      </c>
    </row>
    <row r="18" spans="2:27" x14ac:dyDescent="0.2">
      <c r="B18" s="55" t="s">
        <v>94</v>
      </c>
      <c r="C18" s="56"/>
      <c r="D18" s="56"/>
      <c r="E18" s="56">
        <v>60</v>
      </c>
      <c r="F18" s="57"/>
      <c r="G18" s="58">
        <f t="shared" si="2"/>
        <v>60</v>
      </c>
      <c r="H18" s="52"/>
      <c r="I18" s="59">
        <v>117.71</v>
      </c>
      <c r="J18" s="64">
        <v>2.9243992735451023</v>
      </c>
      <c r="K18" s="61" t="s">
        <v>4</v>
      </c>
      <c r="L18" s="65">
        <v>6.5779891414577669</v>
      </c>
      <c r="M18" s="65">
        <v>6.5779891414577669</v>
      </c>
      <c r="N18" s="44" t="str">
        <f t="shared" si="0"/>
        <v>True</v>
      </c>
      <c r="O18" s="74" t="str">
        <f>'Rs PZT-L'!Q2</f>
        <v/>
      </c>
      <c r="P18" s="74" t="str">
        <f>'Rs PZT-L'!Q3</f>
        <v/>
      </c>
      <c r="Q18" s="74" t="str">
        <f>'Rs PZT-L'!Q4</f>
        <v/>
      </c>
      <c r="R18" s="74" t="str">
        <f>'Rs PZT-L'!R2</f>
        <v/>
      </c>
      <c r="S18" s="74" t="str">
        <f>'Rs PZT-L'!R3</f>
        <v/>
      </c>
      <c r="T18" s="75" t="str">
        <f>'Rs PZT-L'!R4</f>
        <v/>
      </c>
      <c r="V18" s="78">
        <v>3</v>
      </c>
      <c r="W18" s="79">
        <v>3</v>
      </c>
      <c r="X18" s="80">
        <v>3</v>
      </c>
      <c r="Y18" s="78">
        <v>3</v>
      </c>
      <c r="Z18" s="79">
        <v>3</v>
      </c>
      <c r="AA18" s="80">
        <v>3</v>
      </c>
    </row>
    <row r="19" spans="2:27" x14ac:dyDescent="0.2">
      <c r="B19" s="55" t="s">
        <v>93</v>
      </c>
      <c r="C19" s="56"/>
      <c r="D19" s="56"/>
      <c r="E19" s="56">
        <v>60</v>
      </c>
      <c r="F19" s="57"/>
      <c r="G19" s="58">
        <f t="shared" si="2"/>
        <v>60</v>
      </c>
      <c r="H19" s="52"/>
      <c r="I19" s="59">
        <v>112.35</v>
      </c>
      <c r="J19" s="64">
        <v>3.0649451689857159</v>
      </c>
      <c r="K19" s="61" t="s">
        <v>4</v>
      </c>
      <c r="L19" s="65">
        <v>5.693413434138118</v>
      </c>
      <c r="M19" s="65">
        <v>5.693413434138118</v>
      </c>
      <c r="N19" s="44" t="str">
        <f t="shared" si="0"/>
        <v>True</v>
      </c>
      <c r="O19" s="74" t="str">
        <f>'Rs PZT-R'!Q2</f>
        <v/>
      </c>
      <c r="P19" s="74" t="str">
        <f>'Rs PZT-R'!Q3</f>
        <v/>
      </c>
      <c r="Q19" s="74" t="str">
        <f>'Rs PZT-R'!Q4</f>
        <v/>
      </c>
      <c r="R19" s="74" t="str">
        <f>'Rs PZT-R'!R2</f>
        <v/>
      </c>
      <c r="S19" s="74" t="str">
        <f>'Rs PZT-R'!R3</f>
        <v/>
      </c>
      <c r="T19" s="75" t="str">
        <f>'Rs PZT-R'!R4</f>
        <v/>
      </c>
      <c r="V19" s="78">
        <v>3</v>
      </c>
      <c r="W19" s="79">
        <v>3</v>
      </c>
      <c r="X19" s="80">
        <v>3</v>
      </c>
      <c r="Y19" s="78">
        <v>3</v>
      </c>
      <c r="Z19" s="79">
        <v>3</v>
      </c>
      <c r="AA19" s="80">
        <v>3</v>
      </c>
    </row>
    <row r="20" spans="2:27" x14ac:dyDescent="0.2">
      <c r="B20" s="55" t="s">
        <v>92</v>
      </c>
      <c r="C20" s="56">
        <v>1.4570000000000001</v>
      </c>
      <c r="D20" s="56">
        <v>1.2E-2</v>
      </c>
      <c r="E20" s="56">
        <v>-1.2E-2</v>
      </c>
      <c r="F20" s="57">
        <f t="shared" si="1"/>
        <v>1.4690000000000001</v>
      </c>
      <c r="G20" s="58">
        <f t="shared" si="2"/>
        <v>1.4450000000000001</v>
      </c>
      <c r="H20" s="52"/>
      <c r="I20" s="59">
        <v>1.4539300000000002</v>
      </c>
      <c r="J20" s="64">
        <v>1.3792510044706766E-3</v>
      </c>
      <c r="K20" s="61" t="s">
        <v>190</v>
      </c>
      <c r="L20" s="65">
        <v>2.1581761818684155</v>
      </c>
      <c r="M20" s="65">
        <v>2.1581761818684155</v>
      </c>
      <c r="N20" s="44" t="str">
        <f t="shared" si="0"/>
        <v>True</v>
      </c>
      <c r="O20" s="74" t="str">
        <f>'Dimple X'!Q2</f>
        <v/>
      </c>
      <c r="P20" s="74" t="str">
        <f>'Dimple X'!Q3</f>
        <v/>
      </c>
      <c r="Q20" s="74" t="str">
        <f>'Dimple X'!Q4</f>
        <v/>
      </c>
      <c r="R20" s="74" t="str">
        <f>'Dimple X'!R2</f>
        <v/>
      </c>
      <c r="S20" s="74" t="str">
        <f>'Dimple X'!R3</f>
        <v/>
      </c>
      <c r="T20" s="75" t="str">
        <f>'Dimple X'!R4</f>
        <v/>
      </c>
      <c r="V20" s="78">
        <v>3</v>
      </c>
      <c r="W20" s="79">
        <v>3</v>
      </c>
      <c r="X20" s="80">
        <v>3</v>
      </c>
      <c r="Y20" s="78">
        <v>3</v>
      </c>
      <c r="Z20" s="79">
        <v>3</v>
      </c>
      <c r="AA20" s="80">
        <v>3</v>
      </c>
    </row>
    <row r="21" spans="2:27" x14ac:dyDescent="0.2">
      <c r="B21" s="55" t="s">
        <v>91</v>
      </c>
      <c r="C21" s="56">
        <v>0</v>
      </c>
      <c r="D21" s="56">
        <v>0.01</v>
      </c>
      <c r="E21" s="56">
        <v>-0.01</v>
      </c>
      <c r="F21" s="57">
        <f t="shared" si="1"/>
        <v>0.01</v>
      </c>
      <c r="G21" s="58">
        <f t="shared" si="2"/>
        <v>-0.01</v>
      </c>
      <c r="H21" s="52"/>
      <c r="I21" s="59">
        <v>-4.000000000000003E-5</v>
      </c>
      <c r="J21" s="64">
        <v>1.2321616055624451E-3</v>
      </c>
      <c r="K21" s="61" t="s">
        <v>190</v>
      </c>
      <c r="L21" s="65">
        <v>2.6944517545525359</v>
      </c>
      <c r="M21" s="65">
        <v>2.6944517545525359</v>
      </c>
      <c r="N21" s="44" t="str">
        <f t="shared" si="0"/>
        <v>True</v>
      </c>
      <c r="O21" s="74" t="str">
        <f>'Dimple Y'!Q2</f>
        <v/>
      </c>
      <c r="P21" s="74" t="str">
        <f>'Dimple Y'!Q3</f>
        <v/>
      </c>
      <c r="Q21" s="74" t="str">
        <f>'Dimple Y'!Q4</f>
        <v/>
      </c>
      <c r="R21" s="74" t="str">
        <f>'Dimple Y'!R2</f>
        <v/>
      </c>
      <c r="S21" s="74" t="str">
        <f>'Dimple Y'!R3</f>
        <v/>
      </c>
      <c r="T21" s="75" t="str">
        <f>'Dimple Y'!R4</f>
        <v/>
      </c>
      <c r="V21" s="78">
        <v>3</v>
      </c>
      <c r="W21" s="79">
        <v>3</v>
      </c>
      <c r="X21" s="80">
        <v>3</v>
      </c>
      <c r="Y21" s="78">
        <v>3</v>
      </c>
      <c r="Z21" s="79">
        <v>3</v>
      </c>
      <c r="AA21" s="80">
        <v>3</v>
      </c>
    </row>
    <row r="22" spans="2:27" x14ac:dyDescent="0.2">
      <c r="B22" s="55" t="s">
        <v>90</v>
      </c>
      <c r="C22" s="56">
        <v>1.246</v>
      </c>
      <c r="D22" s="56">
        <v>2.5000000000000001E-2</v>
      </c>
      <c r="E22" s="56">
        <v>-2.5000000000000001E-2</v>
      </c>
      <c r="F22" s="57">
        <f t="shared" si="1"/>
        <v>1.2709999999999999</v>
      </c>
      <c r="G22" s="58">
        <f t="shared" si="2"/>
        <v>1.2210000000000001</v>
      </c>
      <c r="H22" s="52"/>
      <c r="I22" s="59">
        <v>1.2411500000000002</v>
      </c>
      <c r="J22" s="64">
        <v>4.3215866427865936E-3</v>
      </c>
      <c r="K22" s="61" t="s">
        <v>190</v>
      </c>
      <c r="L22" s="65">
        <v>1.5542131216732342</v>
      </c>
      <c r="M22" s="65">
        <v>1.5542131216732342</v>
      </c>
      <c r="N22" s="44" t="str">
        <f t="shared" si="0"/>
        <v>True</v>
      </c>
      <c r="O22" s="74" t="str">
        <f>'PZT-L Location X1_BL'!Q2</f>
        <v/>
      </c>
      <c r="P22" s="74" t="str">
        <f>'PZT-L Location X1_BL'!Q3</f>
        <v/>
      </c>
      <c r="Q22" s="74" t="str">
        <f>'PZT-L Location X1_BL'!Q4</f>
        <v/>
      </c>
      <c r="R22" s="74" t="str">
        <f>'PZT-L Location X1_BL'!R2</f>
        <v/>
      </c>
      <c r="S22" s="74" t="str">
        <f>'PZT-L Location X1_BL'!R3</f>
        <v/>
      </c>
      <c r="T22" s="75" t="str">
        <f>'PZT-L Location X1_BL'!R4</f>
        <v/>
      </c>
      <c r="V22" s="78">
        <v>3</v>
      </c>
      <c r="W22" s="79">
        <v>3</v>
      </c>
      <c r="X22" s="80">
        <v>3</v>
      </c>
      <c r="Y22" s="78">
        <v>3</v>
      </c>
      <c r="Z22" s="79">
        <v>3</v>
      </c>
      <c r="AA22" s="80">
        <v>3</v>
      </c>
    </row>
    <row r="23" spans="2:27" x14ac:dyDescent="0.2">
      <c r="B23" s="55" t="s">
        <v>89</v>
      </c>
      <c r="C23" s="56">
        <v>1.246</v>
      </c>
      <c r="D23" s="56">
        <v>2.5000000000000001E-2</v>
      </c>
      <c r="E23" s="56">
        <v>-2.5000000000000001E-2</v>
      </c>
      <c r="F23" s="57">
        <f t="shared" si="1"/>
        <v>1.2709999999999999</v>
      </c>
      <c r="G23" s="58">
        <f t="shared" si="2"/>
        <v>1.2210000000000001</v>
      </c>
      <c r="H23" s="52"/>
      <c r="I23" s="59">
        <v>1.2391099999999999</v>
      </c>
      <c r="J23" s="64">
        <v>3.870242599344102E-3</v>
      </c>
      <c r="K23" s="61" t="s">
        <v>190</v>
      </c>
      <c r="L23" s="65">
        <v>1.5597644105539179</v>
      </c>
      <c r="M23" s="65">
        <v>1.5597644105539179</v>
      </c>
      <c r="N23" s="44" t="str">
        <f t="shared" si="0"/>
        <v>True</v>
      </c>
      <c r="O23" s="74" t="str">
        <f>'PZT-R Location X1_BR'!Q2</f>
        <v/>
      </c>
      <c r="P23" s="74" t="str">
        <f>'PZT-R Location X1_BR'!Q3</f>
        <v/>
      </c>
      <c r="Q23" s="74" t="str">
        <f>'PZT-R Location X1_BR'!Q4</f>
        <v/>
      </c>
      <c r="R23" s="74" t="str">
        <f>'PZT-R Location X1_BR'!R2</f>
        <v/>
      </c>
      <c r="S23" s="74" t="str">
        <f>'PZT-R Location X1_BR'!R3</f>
        <v/>
      </c>
      <c r="T23" s="75" t="str">
        <f>'PZT-R Location X1_BR'!R4</f>
        <v/>
      </c>
      <c r="V23" s="78">
        <v>3</v>
      </c>
      <c r="W23" s="79">
        <v>3</v>
      </c>
      <c r="X23" s="80">
        <v>3</v>
      </c>
      <c r="Y23" s="78">
        <v>3</v>
      </c>
      <c r="Z23" s="79">
        <v>3</v>
      </c>
      <c r="AA23" s="80">
        <v>3</v>
      </c>
    </row>
    <row r="24" spans="2:27" x14ac:dyDescent="0.2">
      <c r="B24" s="55" t="s">
        <v>88</v>
      </c>
      <c r="C24" s="56">
        <v>0.64</v>
      </c>
      <c r="D24" s="56">
        <v>2.5000000000000001E-2</v>
      </c>
      <c r="E24" s="56">
        <v>-2.5000000000000001E-2</v>
      </c>
      <c r="F24" s="57">
        <f t="shared" si="1"/>
        <v>0.66500000000000004</v>
      </c>
      <c r="G24" s="58">
        <f t="shared" si="2"/>
        <v>0.61499999999999999</v>
      </c>
      <c r="H24" s="52"/>
      <c r="I24" s="59">
        <v>0.63958000000000004</v>
      </c>
      <c r="J24" s="64">
        <v>1.8623760212278578E-3</v>
      </c>
      <c r="K24" s="61" t="s">
        <v>190</v>
      </c>
      <c r="L24" s="65">
        <v>4.3993979947892123</v>
      </c>
      <c r="M24" s="65">
        <v>4.3993979947892123</v>
      </c>
      <c r="N24" s="44" t="str">
        <f t="shared" si="0"/>
        <v>True</v>
      </c>
      <c r="O24" s="74" t="str">
        <f>'PZT-L Location Y1_BL'!Q2</f>
        <v/>
      </c>
      <c r="P24" s="74" t="str">
        <f>'PZT-L Location Y1_BL'!Q3</f>
        <v/>
      </c>
      <c r="Q24" s="74" t="str">
        <f>'PZT-L Location Y1_BL'!Q4</f>
        <v/>
      </c>
      <c r="R24" s="74" t="str">
        <f>'PZT-L Location Y1_BL'!R2</f>
        <v/>
      </c>
      <c r="S24" s="74" t="str">
        <f>'PZT-L Location Y1_BL'!R3</f>
        <v/>
      </c>
      <c r="T24" s="75" t="str">
        <f>'PZT-L Location Y1_BL'!R4</f>
        <v/>
      </c>
      <c r="V24" s="78">
        <v>3</v>
      </c>
      <c r="W24" s="79">
        <v>3</v>
      </c>
      <c r="X24" s="80">
        <v>3</v>
      </c>
      <c r="Y24" s="78">
        <v>3</v>
      </c>
      <c r="Z24" s="79">
        <v>3</v>
      </c>
      <c r="AA24" s="80">
        <v>3</v>
      </c>
    </row>
    <row r="25" spans="2:27" x14ac:dyDescent="0.2">
      <c r="B25" s="55" t="s">
        <v>87</v>
      </c>
      <c r="C25" s="56">
        <v>0.64</v>
      </c>
      <c r="D25" s="56">
        <v>2.5000000000000001E-2</v>
      </c>
      <c r="E25" s="56">
        <v>-2.5000000000000001E-2</v>
      </c>
      <c r="F25" s="57">
        <f t="shared" si="1"/>
        <v>0.66500000000000004</v>
      </c>
      <c r="G25" s="58">
        <f t="shared" si="2"/>
        <v>0.61499999999999999</v>
      </c>
      <c r="H25" s="52"/>
      <c r="I25" s="59">
        <v>0.63795000000000002</v>
      </c>
      <c r="J25" s="64">
        <v>2.510533365199059E-3</v>
      </c>
      <c r="K25" s="61" t="s">
        <v>190</v>
      </c>
      <c r="L25" s="65">
        <v>3.0471612550719649</v>
      </c>
      <c r="M25" s="65">
        <v>3.0471612550719649</v>
      </c>
      <c r="N25" s="44" t="str">
        <f t="shared" si="0"/>
        <v>True</v>
      </c>
      <c r="O25" s="74" t="str">
        <f>'PZT-R Location Y1_BR'!Q2</f>
        <v/>
      </c>
      <c r="P25" s="74" t="str">
        <f>'PZT-R Location Y1_BR'!Q3</f>
        <v/>
      </c>
      <c r="Q25" s="74" t="str">
        <f>'PZT-R Location Y1_BR'!Q4</f>
        <v/>
      </c>
      <c r="R25" s="74" t="str">
        <f>'PZT-R Location Y1_BR'!R2</f>
        <v/>
      </c>
      <c r="S25" s="74" t="str">
        <f>'PZT-R Location Y1_BR'!R3</f>
        <v/>
      </c>
      <c r="T25" s="75" t="str">
        <f>'PZT-R Location Y1_BR'!R4</f>
        <v/>
      </c>
      <c r="V25" s="78">
        <v>3</v>
      </c>
      <c r="W25" s="79">
        <v>3</v>
      </c>
      <c r="X25" s="80">
        <v>3</v>
      </c>
      <c r="Y25" s="78">
        <v>3</v>
      </c>
      <c r="Z25" s="79">
        <v>3</v>
      </c>
      <c r="AA25" s="80">
        <v>3</v>
      </c>
    </row>
    <row r="26" spans="2:27" x14ac:dyDescent="0.2">
      <c r="B26" s="55" t="s">
        <v>86</v>
      </c>
      <c r="C26" s="56"/>
      <c r="D26" s="56">
        <v>0.05</v>
      </c>
      <c r="E26" s="56"/>
      <c r="F26" s="57">
        <f t="shared" si="1"/>
        <v>0.05</v>
      </c>
      <c r="G26" s="58"/>
      <c r="H26" s="52"/>
      <c r="I26" s="59">
        <v>1.6596428571428574E-2</v>
      </c>
      <c r="J26" s="64">
        <v>1.2254952567589254E-3</v>
      </c>
      <c r="K26" s="61" t="s">
        <v>3</v>
      </c>
      <c r="L26" s="65">
        <v>9.0857339088943938</v>
      </c>
      <c r="M26" s="65">
        <v>9.0857339088943938</v>
      </c>
      <c r="N26" s="44" t="str">
        <f t="shared" si="0"/>
        <v>True</v>
      </c>
      <c r="O26" s="74" t="str">
        <f>'L_Ag height LE'!Q2</f>
        <v/>
      </c>
      <c r="P26" s="74" t="str">
        <f>'L_Ag height LE'!Q3</f>
        <v/>
      </c>
      <c r="Q26" s="74" t="str">
        <f>'L_Ag height LE'!Q4</f>
        <v/>
      </c>
      <c r="R26" s="74" t="str">
        <f>'L_Ag height LE'!R2</f>
        <v/>
      </c>
      <c r="S26" s="74" t="str">
        <f>'L_Ag height LE'!R3</f>
        <v/>
      </c>
      <c r="T26" s="75" t="str">
        <f>'L_Ag height LE'!R4</f>
        <v/>
      </c>
      <c r="V26" s="78">
        <v>3</v>
      </c>
      <c r="W26" s="79">
        <v>3</v>
      </c>
      <c r="X26" s="80">
        <v>3</v>
      </c>
      <c r="Y26" s="78">
        <v>3</v>
      </c>
      <c r="Z26" s="79">
        <v>3</v>
      </c>
      <c r="AA26" s="80">
        <v>3</v>
      </c>
    </row>
    <row r="27" spans="2:27" x14ac:dyDescent="0.2">
      <c r="B27" s="55" t="s">
        <v>85</v>
      </c>
      <c r="C27" s="56"/>
      <c r="D27" s="56">
        <v>0.05</v>
      </c>
      <c r="E27" s="56"/>
      <c r="F27" s="57">
        <f t="shared" si="1"/>
        <v>0.05</v>
      </c>
      <c r="G27" s="58"/>
      <c r="H27" s="52"/>
      <c r="I27" s="59">
        <v>1.5853571428571429E-2</v>
      </c>
      <c r="J27" s="64">
        <v>1.5469162018188752E-3</v>
      </c>
      <c r="K27" s="61" t="s">
        <v>3</v>
      </c>
      <c r="L27" s="65">
        <v>7.3579569751481397</v>
      </c>
      <c r="M27" s="65">
        <v>7.3579569751481397</v>
      </c>
      <c r="N27" s="44" t="str">
        <f t="shared" si="0"/>
        <v>True</v>
      </c>
      <c r="O27" s="74" t="str">
        <f>'R_Ag height LE'!Q2</f>
        <v/>
      </c>
      <c r="P27" s="74" t="str">
        <f>'R_Ag height LE'!Q3</f>
        <v/>
      </c>
      <c r="Q27" s="74" t="str">
        <f>'R_Ag height LE'!Q4</f>
        <v/>
      </c>
      <c r="R27" s="74" t="str">
        <f>'R_Ag height LE'!R2</f>
        <v/>
      </c>
      <c r="S27" s="74" t="str">
        <f>'R_Ag height LE'!R3</f>
        <v/>
      </c>
      <c r="T27" s="75" t="str">
        <f>'R_Ag height LE'!R4</f>
        <v/>
      </c>
      <c r="V27" s="78">
        <v>3</v>
      </c>
      <c r="W27" s="79">
        <v>3</v>
      </c>
      <c r="X27" s="80">
        <v>3</v>
      </c>
      <c r="Y27" s="78">
        <v>3</v>
      </c>
      <c r="Z27" s="79">
        <v>3</v>
      </c>
      <c r="AA27" s="80">
        <v>3</v>
      </c>
    </row>
    <row r="28" spans="2:27" x14ac:dyDescent="0.2">
      <c r="B28" s="55" t="s">
        <v>102</v>
      </c>
      <c r="C28" s="113" t="s">
        <v>189</v>
      </c>
      <c r="D28" s="114"/>
      <c r="E28" s="114"/>
      <c r="F28" s="114"/>
      <c r="G28" s="115"/>
      <c r="H28" s="68"/>
      <c r="I28" s="69">
        <v>7.0400000000000003E-3</v>
      </c>
      <c r="J28" s="70">
        <v>3.9749213828703595E-4</v>
      </c>
      <c r="K28" s="71" t="s">
        <v>4</v>
      </c>
      <c r="L28" s="72" t="s">
        <v>191</v>
      </c>
      <c r="M28" s="72" t="s">
        <v>191</v>
      </c>
      <c r="N28" s="104" t="s">
        <v>192</v>
      </c>
      <c r="O28" s="84" t="str">
        <f>'Lift tab edge height R1-ID'!Q2</f>
        <v/>
      </c>
      <c r="P28" s="84" t="str">
        <f>'Lift tab edge height R1-ID'!Q3</f>
        <v/>
      </c>
      <c r="Q28" s="84" t="str">
        <f>'Lift tab edge height R1-ID'!Q4</f>
        <v/>
      </c>
      <c r="R28" s="84" t="str">
        <f>'Lift tab edge height R1-ID'!R2</f>
        <v/>
      </c>
      <c r="S28" s="84" t="str">
        <f>'Lift tab edge height R1-ID'!R3</f>
        <v/>
      </c>
      <c r="T28" s="85" t="str">
        <f>'Lift tab edge height R1-ID'!R4</f>
        <v/>
      </c>
      <c r="V28" s="78">
        <v>3</v>
      </c>
      <c r="W28" s="79">
        <v>3</v>
      </c>
      <c r="X28" s="80">
        <v>3</v>
      </c>
      <c r="Y28" s="78">
        <v>3</v>
      </c>
      <c r="Z28" s="79">
        <v>3</v>
      </c>
      <c r="AA28" s="80">
        <v>3</v>
      </c>
    </row>
    <row r="29" spans="2:27" x14ac:dyDescent="0.2">
      <c r="B29" s="55" t="s">
        <v>107</v>
      </c>
      <c r="C29" s="116"/>
      <c r="D29" s="117"/>
      <c r="E29" s="117"/>
      <c r="F29" s="117"/>
      <c r="G29" s="118"/>
      <c r="H29" s="68"/>
      <c r="I29" s="69">
        <v>5.9199999999999999E-3</v>
      </c>
      <c r="J29" s="70">
        <v>3.7013511046643505E-4</v>
      </c>
      <c r="K29" s="71" t="s">
        <v>4</v>
      </c>
      <c r="L29" s="72" t="s">
        <v>191</v>
      </c>
      <c r="M29" s="72" t="s">
        <v>191</v>
      </c>
      <c r="N29" s="104" t="s">
        <v>192</v>
      </c>
      <c r="O29" s="84" t="str">
        <f>'Lift tab edge height R2-ID'!Q2</f>
        <v/>
      </c>
      <c r="P29" s="84" t="str">
        <f>'Lift tab edge height R2-ID'!Q3</f>
        <v/>
      </c>
      <c r="Q29" s="84" t="str">
        <f>'Lift tab edge height R2-ID'!Q4</f>
        <v/>
      </c>
      <c r="R29" s="84" t="str">
        <f>'Lift tab edge height R2-ID'!R2</f>
        <v/>
      </c>
      <c r="S29" s="84" t="str">
        <f>'Lift tab edge height R2-ID'!R3</f>
        <v/>
      </c>
      <c r="T29" s="85" t="str">
        <f>'Lift tab edge height R2-ID'!R4</f>
        <v/>
      </c>
      <c r="V29" s="78">
        <v>3</v>
      </c>
      <c r="W29" s="79">
        <v>3</v>
      </c>
      <c r="X29" s="80">
        <v>3</v>
      </c>
      <c r="Y29" s="78">
        <v>3</v>
      </c>
      <c r="Z29" s="79">
        <v>3</v>
      </c>
      <c r="AA29" s="80">
        <v>3</v>
      </c>
    </row>
    <row r="30" spans="2:27" x14ac:dyDescent="0.2">
      <c r="B30" s="55" t="s">
        <v>106</v>
      </c>
      <c r="C30" s="116"/>
      <c r="D30" s="117"/>
      <c r="E30" s="117"/>
      <c r="F30" s="117"/>
      <c r="G30" s="118"/>
      <c r="H30" s="68"/>
      <c r="I30" s="69">
        <v>4.1000000000000003E-3</v>
      </c>
      <c r="J30" s="70">
        <v>4.0000000000000007E-4</v>
      </c>
      <c r="K30" s="71" t="s">
        <v>4</v>
      </c>
      <c r="L30" s="72" t="s">
        <v>191</v>
      </c>
      <c r="M30" s="72" t="s">
        <v>191</v>
      </c>
      <c r="N30" s="104" t="s">
        <v>192</v>
      </c>
      <c r="O30" s="84" t="str">
        <f>'Lift tab edge height R3-ID'!Q2</f>
        <v/>
      </c>
      <c r="P30" s="84" t="str">
        <f>'Lift tab edge height R3-ID'!Q3</f>
        <v/>
      </c>
      <c r="Q30" s="84" t="str">
        <f>'Lift tab edge height R3-ID'!Q4</f>
        <v/>
      </c>
      <c r="R30" s="84" t="str">
        <f>'Lift tab edge height R3-ID'!R2</f>
        <v/>
      </c>
      <c r="S30" s="84" t="str">
        <f>'Lift tab edge height R3-ID'!R3</f>
        <v/>
      </c>
      <c r="T30" s="85" t="str">
        <f>'Lift tab edge height R3-ID'!R4</f>
        <v/>
      </c>
      <c r="V30" s="78">
        <v>3</v>
      </c>
      <c r="W30" s="79">
        <v>3</v>
      </c>
      <c r="X30" s="80">
        <v>3</v>
      </c>
      <c r="Y30" s="78">
        <v>3</v>
      </c>
      <c r="Z30" s="79">
        <v>3</v>
      </c>
      <c r="AA30" s="80">
        <v>3</v>
      </c>
    </row>
    <row r="31" spans="2:27" x14ac:dyDescent="0.2">
      <c r="B31" s="55" t="s">
        <v>105</v>
      </c>
      <c r="C31" s="116"/>
      <c r="D31" s="117"/>
      <c r="E31" s="117"/>
      <c r="F31" s="117"/>
      <c r="G31" s="118"/>
      <c r="H31" s="68"/>
      <c r="I31" s="69">
        <v>5.9199999999999999E-3</v>
      </c>
      <c r="J31" s="70">
        <v>8.5848704125339036E-4</v>
      </c>
      <c r="K31" s="71" t="s">
        <v>4</v>
      </c>
      <c r="L31" s="72" t="s">
        <v>191</v>
      </c>
      <c r="M31" s="72" t="s">
        <v>191</v>
      </c>
      <c r="N31" s="104" t="s">
        <v>192</v>
      </c>
      <c r="O31" s="84" t="str">
        <f>'Lift tab edge height R1-OD'!Q2</f>
        <v/>
      </c>
      <c r="P31" s="84" t="str">
        <f>'Lift tab edge height R1-OD'!Q3</f>
        <v/>
      </c>
      <c r="Q31" s="84" t="str">
        <f>'Lift tab edge height R1-OD'!Q4</f>
        <v/>
      </c>
      <c r="R31" s="84" t="str">
        <f>'Lift tab edge height R1-OD'!R2</f>
        <v/>
      </c>
      <c r="S31" s="84" t="str">
        <f>'Lift tab edge height R1-OD'!R3</f>
        <v/>
      </c>
      <c r="T31" s="85" t="str">
        <f>'Lift tab edge height R1-OD'!R4</f>
        <v/>
      </c>
      <c r="V31" s="78">
        <v>3</v>
      </c>
      <c r="W31" s="79">
        <v>3</v>
      </c>
      <c r="X31" s="80">
        <v>3</v>
      </c>
      <c r="Y31" s="78">
        <v>3</v>
      </c>
      <c r="Z31" s="79">
        <v>3</v>
      </c>
      <c r="AA31" s="80">
        <v>3</v>
      </c>
    </row>
    <row r="32" spans="2:27" x14ac:dyDescent="0.2">
      <c r="B32" s="55" t="s">
        <v>104</v>
      </c>
      <c r="C32" s="116"/>
      <c r="D32" s="117"/>
      <c r="E32" s="117"/>
      <c r="F32" s="117"/>
      <c r="G32" s="118"/>
      <c r="H32" s="68"/>
      <c r="I32" s="69">
        <v>5.1800000000000006E-3</v>
      </c>
      <c r="J32" s="70">
        <v>3.5637059362410918E-4</v>
      </c>
      <c r="K32" s="71" t="s">
        <v>4</v>
      </c>
      <c r="L32" s="72" t="s">
        <v>191</v>
      </c>
      <c r="M32" s="72" t="s">
        <v>191</v>
      </c>
      <c r="N32" s="104" t="s">
        <v>192</v>
      </c>
      <c r="O32" s="84" t="str">
        <f>'Lift tab edge height R2-OD'!Q2</f>
        <v/>
      </c>
      <c r="P32" s="84" t="str">
        <f>'Lift tab edge height R2-OD'!Q3</f>
        <v/>
      </c>
      <c r="Q32" s="84" t="str">
        <f>'Lift tab edge height R2-OD'!Q4</f>
        <v/>
      </c>
      <c r="R32" s="84" t="str">
        <f>'Lift tab edge height R2-OD'!R2</f>
        <v/>
      </c>
      <c r="S32" s="84" t="str">
        <f>'Lift tab edge height R2-OD'!R3</f>
        <v/>
      </c>
      <c r="T32" s="85" t="str">
        <f>'Lift tab edge height R2-OD'!R4</f>
        <v/>
      </c>
      <c r="V32" s="78">
        <v>3</v>
      </c>
      <c r="W32" s="79">
        <v>3</v>
      </c>
      <c r="X32" s="80">
        <v>3</v>
      </c>
      <c r="Y32" s="78">
        <v>3</v>
      </c>
      <c r="Z32" s="79">
        <v>3</v>
      </c>
      <c r="AA32" s="80">
        <v>3</v>
      </c>
    </row>
    <row r="33" spans="2:27" x14ac:dyDescent="0.2">
      <c r="B33" s="55" t="s">
        <v>103</v>
      </c>
      <c r="C33" s="119"/>
      <c r="D33" s="120"/>
      <c r="E33" s="120"/>
      <c r="F33" s="120"/>
      <c r="G33" s="121"/>
      <c r="H33" s="68"/>
      <c r="I33" s="69">
        <v>4.2000000000000006E-3</v>
      </c>
      <c r="J33" s="70">
        <v>2.4494897427831773E-4</v>
      </c>
      <c r="K33" s="71" t="s">
        <v>4</v>
      </c>
      <c r="L33" s="72" t="s">
        <v>191</v>
      </c>
      <c r="M33" s="72" t="s">
        <v>191</v>
      </c>
      <c r="N33" s="104" t="s">
        <v>192</v>
      </c>
      <c r="O33" s="84" t="str">
        <f>'Lift tab edge height R3-OD'!Q2</f>
        <v/>
      </c>
      <c r="P33" s="84" t="str">
        <f>'Lift tab edge height R3-OD'!Q3</f>
        <v/>
      </c>
      <c r="Q33" s="84" t="str">
        <f>'Lift tab edge height R3-OD'!Q4</f>
        <v/>
      </c>
      <c r="R33" s="84" t="str">
        <f>'Lift tab edge height R3-OD'!R2</f>
        <v/>
      </c>
      <c r="S33" s="84" t="str">
        <f>'Lift tab edge height R3-OD'!R3</f>
        <v/>
      </c>
      <c r="T33" s="85" t="str">
        <f>'Lift tab edge height R3-OD'!R4</f>
        <v/>
      </c>
      <c r="V33" s="78">
        <v>3</v>
      </c>
      <c r="W33" s="79">
        <v>3</v>
      </c>
      <c r="X33" s="80">
        <v>3</v>
      </c>
      <c r="Y33" s="78">
        <v>3</v>
      </c>
      <c r="Z33" s="79">
        <v>3</v>
      </c>
      <c r="AA33" s="80">
        <v>3</v>
      </c>
    </row>
    <row r="34" spans="2:27" x14ac:dyDescent="0.2">
      <c r="B34" s="55" t="s">
        <v>181</v>
      </c>
      <c r="C34" s="56">
        <v>0.5</v>
      </c>
      <c r="D34" s="56">
        <v>0.5</v>
      </c>
      <c r="E34" s="56">
        <v>-0.5</v>
      </c>
      <c r="F34" s="57">
        <f t="shared" si="1"/>
        <v>1</v>
      </c>
      <c r="G34" s="58">
        <f t="shared" si="2"/>
        <v>0</v>
      </c>
      <c r="H34" s="52"/>
      <c r="I34" s="69"/>
      <c r="J34" s="70"/>
      <c r="K34" s="71" t="s">
        <v>190</v>
      </c>
      <c r="L34" s="72" t="s">
        <v>191</v>
      </c>
      <c r="M34" s="72" t="s">
        <v>191</v>
      </c>
      <c r="N34" s="104" t="s">
        <v>192</v>
      </c>
      <c r="O34" s="84" t="str">
        <f>'Pitch Stiffness'!Q2</f>
        <v/>
      </c>
      <c r="P34" s="84" t="str">
        <f>'Pitch Stiffness'!Q3</f>
        <v/>
      </c>
      <c r="Q34" s="84" t="str">
        <f>'Pitch Stiffness'!Q4</f>
        <v/>
      </c>
      <c r="R34" s="84" t="str">
        <f>'Pitch Stiffness'!R2</f>
        <v/>
      </c>
      <c r="S34" s="84" t="str">
        <f>'Pitch Stiffness'!R3</f>
        <v/>
      </c>
      <c r="T34" s="85" t="str">
        <f>'Pitch Stiffness'!R4</f>
        <v/>
      </c>
      <c r="V34" s="78">
        <v>3</v>
      </c>
      <c r="W34" s="79">
        <v>3</v>
      </c>
      <c r="X34" s="80">
        <v>3</v>
      </c>
      <c r="Y34" s="78">
        <v>3</v>
      </c>
      <c r="Z34" s="79">
        <v>3</v>
      </c>
      <c r="AA34" s="80">
        <v>3</v>
      </c>
    </row>
    <row r="35" spans="2:27" x14ac:dyDescent="0.2">
      <c r="B35" s="55" t="s">
        <v>182</v>
      </c>
      <c r="C35" s="56">
        <v>0.6</v>
      </c>
      <c r="D35" s="56">
        <v>0.5</v>
      </c>
      <c r="E35" s="56">
        <v>-0.5</v>
      </c>
      <c r="F35" s="57">
        <f t="shared" si="1"/>
        <v>1.1000000000000001</v>
      </c>
      <c r="G35" s="58">
        <f t="shared" si="2"/>
        <v>9.9999999999999978E-2</v>
      </c>
      <c r="H35" s="52"/>
      <c r="I35" s="69"/>
      <c r="J35" s="70"/>
      <c r="K35" s="71" t="s">
        <v>190</v>
      </c>
      <c r="L35" s="72" t="s">
        <v>191</v>
      </c>
      <c r="M35" s="72" t="s">
        <v>191</v>
      </c>
      <c r="N35" s="104" t="s">
        <v>192</v>
      </c>
      <c r="O35" s="84" t="str">
        <f>'Roll Stiffness'!Q2</f>
        <v/>
      </c>
      <c r="P35" s="84" t="str">
        <f>'Roll Stiffness'!Q3</f>
        <v/>
      </c>
      <c r="Q35" s="84" t="str">
        <f>'Roll Stiffness'!Q4</f>
        <v/>
      </c>
      <c r="R35" s="84" t="str">
        <f>'Roll Stiffness'!R2</f>
        <v/>
      </c>
      <c r="S35" s="84" t="str">
        <f>'Roll Stiffness'!R3</f>
        <v/>
      </c>
      <c r="T35" s="84" t="str">
        <f>'Roll Stiffness'!R4</f>
        <v/>
      </c>
      <c r="V35" s="78">
        <v>3</v>
      </c>
      <c r="W35" s="79">
        <v>3</v>
      </c>
      <c r="X35" s="80">
        <v>3</v>
      </c>
      <c r="Y35" s="78">
        <v>3</v>
      </c>
      <c r="Z35" s="79">
        <v>3</v>
      </c>
      <c r="AA35" s="80">
        <v>3</v>
      </c>
    </row>
    <row r="36" spans="2:27" x14ac:dyDescent="0.2">
      <c r="B36" s="55" t="s">
        <v>136</v>
      </c>
      <c r="C36" s="56">
        <v>6600</v>
      </c>
      <c r="D36" s="56">
        <v>900</v>
      </c>
      <c r="E36" s="56">
        <v>-900</v>
      </c>
      <c r="F36" s="57">
        <f t="shared" si="1"/>
        <v>7500</v>
      </c>
      <c r="G36" s="58">
        <f t="shared" si="2"/>
        <v>5700</v>
      </c>
      <c r="H36" s="52"/>
      <c r="I36" s="59">
        <v>6536.8</v>
      </c>
      <c r="J36" s="64">
        <v>48.53040284192992</v>
      </c>
      <c r="K36" s="61" t="s">
        <v>190</v>
      </c>
      <c r="L36" s="65">
        <v>5.747599793099945</v>
      </c>
      <c r="M36" s="65">
        <v>5.747599793099945</v>
      </c>
      <c r="N36" s="44" t="str">
        <f t="shared" si="0"/>
        <v>True</v>
      </c>
      <c r="O36" s="74" t="str">
        <f>'T1 Frequency'!Q2</f>
        <v/>
      </c>
      <c r="P36" s="74" t="str">
        <f>'T1 Frequency'!Q3</f>
        <v/>
      </c>
      <c r="Q36" s="74" t="str">
        <f>'T1 Frequency'!Q4</f>
        <v/>
      </c>
      <c r="R36" s="74" t="str">
        <f>'T1 Frequency'!R2</f>
        <v/>
      </c>
      <c r="S36" s="74" t="str">
        <f>'T1 Frequency'!R3</f>
        <v/>
      </c>
      <c r="T36" s="75" t="str">
        <f>'T1 Frequency'!R4</f>
        <v/>
      </c>
      <c r="V36" s="78">
        <v>3</v>
      </c>
      <c r="W36" s="79">
        <v>3</v>
      </c>
      <c r="X36" s="80">
        <v>3</v>
      </c>
      <c r="Y36" s="78">
        <v>3</v>
      </c>
      <c r="Z36" s="79">
        <v>3</v>
      </c>
      <c r="AA36" s="80">
        <v>3</v>
      </c>
    </row>
    <row r="37" spans="2:27" x14ac:dyDescent="0.2">
      <c r="B37" s="55" t="s">
        <v>140</v>
      </c>
      <c r="C37" s="56"/>
      <c r="D37" s="56">
        <v>5</v>
      </c>
      <c r="E37" s="56">
        <v>-1</v>
      </c>
      <c r="F37" s="57">
        <f t="shared" si="1"/>
        <v>5</v>
      </c>
      <c r="G37" s="58">
        <f t="shared" si="2"/>
        <v>-1</v>
      </c>
      <c r="H37" s="52"/>
      <c r="I37" s="59">
        <v>0.80579999999999996</v>
      </c>
      <c r="J37" s="64">
        <v>4.8054136138317986E-2</v>
      </c>
      <c r="K37" s="61" t="s">
        <v>190</v>
      </c>
      <c r="L37" s="65">
        <v>12.526150331799567</v>
      </c>
      <c r="M37" s="65">
        <v>12.526150331799567</v>
      </c>
      <c r="N37" s="44" t="str">
        <f t="shared" si="0"/>
        <v>True</v>
      </c>
      <c r="O37" s="74" t="str">
        <f>'T1 Gain'!Q2</f>
        <v/>
      </c>
      <c r="P37" s="74" t="str">
        <f>'T1 Gain'!Q3</f>
        <v/>
      </c>
      <c r="Q37" s="74" t="str">
        <f>'T1 Gain'!Q4</f>
        <v/>
      </c>
      <c r="R37" s="74" t="str">
        <f>'T1 Gain'!R2</f>
        <v/>
      </c>
      <c r="S37" s="74" t="str">
        <f>'T1 Gain'!R3</f>
        <v/>
      </c>
      <c r="T37" s="75" t="str">
        <f>'T1 Gain'!R4</f>
        <v/>
      </c>
      <c r="V37" s="78">
        <v>3</v>
      </c>
      <c r="W37" s="79">
        <v>3</v>
      </c>
      <c r="X37" s="80">
        <v>3</v>
      </c>
      <c r="Y37" s="78">
        <v>3</v>
      </c>
      <c r="Z37" s="79">
        <v>3</v>
      </c>
      <c r="AA37" s="80">
        <v>3</v>
      </c>
    </row>
    <row r="38" spans="2:27" x14ac:dyDescent="0.2">
      <c r="B38" s="55" t="s">
        <v>139</v>
      </c>
      <c r="C38" s="56">
        <v>30000</v>
      </c>
      <c r="D38" s="56">
        <v>2000</v>
      </c>
      <c r="E38" s="56">
        <v>-2000</v>
      </c>
      <c r="F38" s="57">
        <f t="shared" si="1"/>
        <v>32000</v>
      </c>
      <c r="G38" s="58">
        <f t="shared" si="2"/>
        <v>28000</v>
      </c>
      <c r="H38" s="52"/>
      <c r="I38" s="59">
        <v>30549.599999999999</v>
      </c>
      <c r="J38" s="64">
        <v>145.59120852578977</v>
      </c>
      <c r="K38" s="61" t="s">
        <v>190</v>
      </c>
      <c r="L38" s="65">
        <v>3.3207133285182304</v>
      </c>
      <c r="M38" s="65">
        <v>3.3207133285182304</v>
      </c>
      <c r="N38" s="44" t="str">
        <f t="shared" si="0"/>
        <v>True</v>
      </c>
      <c r="O38" s="74" t="str">
        <f>'1st Sway Frequency'!Q2</f>
        <v/>
      </c>
      <c r="P38" s="74" t="str">
        <f>'1st Sway Frequency'!Q3</f>
        <v/>
      </c>
      <c r="Q38" s="74" t="str">
        <f>'1st Sway Frequency'!Q4</f>
        <v/>
      </c>
      <c r="R38" s="74" t="str">
        <f>'1st Sway Frequency'!R2</f>
        <v/>
      </c>
      <c r="S38" s="74" t="str">
        <f>'1st Sway Frequency'!R3</f>
        <v/>
      </c>
      <c r="T38" s="75" t="str">
        <f>'1st Sway Frequency'!R4</f>
        <v/>
      </c>
      <c r="V38" s="78">
        <v>3</v>
      </c>
      <c r="W38" s="79">
        <v>3</v>
      </c>
      <c r="X38" s="80">
        <v>3</v>
      </c>
      <c r="Y38" s="78">
        <v>3</v>
      </c>
      <c r="Z38" s="79">
        <v>3</v>
      </c>
      <c r="AA38" s="80">
        <v>3</v>
      </c>
    </row>
    <row r="39" spans="2:27" x14ac:dyDescent="0.2">
      <c r="B39" s="55" t="s">
        <v>138</v>
      </c>
      <c r="C39" s="56"/>
      <c r="D39" s="56">
        <v>50</v>
      </c>
      <c r="E39" s="56">
        <v>-1</v>
      </c>
      <c r="F39" s="57">
        <f t="shared" si="1"/>
        <v>50</v>
      </c>
      <c r="G39" s="58">
        <f t="shared" si="2"/>
        <v>-1</v>
      </c>
      <c r="H39" s="52"/>
      <c r="I39" s="59">
        <v>40.520800000000001</v>
      </c>
      <c r="J39" s="64">
        <v>0.9151806925410968</v>
      </c>
      <c r="K39" s="61" t="s">
        <v>190</v>
      </c>
      <c r="L39" s="65">
        <v>3.4525786646132102</v>
      </c>
      <c r="M39" s="65">
        <v>3.4525786646132102</v>
      </c>
      <c r="N39" s="44" t="str">
        <f t="shared" si="0"/>
        <v>True</v>
      </c>
      <c r="O39" s="74" t="str">
        <f>'1st Sway Gain'!Q2</f>
        <v/>
      </c>
      <c r="P39" s="74" t="str">
        <f>'1st Sway Gain'!Q3</f>
        <v/>
      </c>
      <c r="Q39" s="74" t="str">
        <f>'1st Sway Gain'!Q4</f>
        <v/>
      </c>
      <c r="R39" s="74" t="str">
        <f>'1st Sway Gain'!R2</f>
        <v/>
      </c>
      <c r="S39" s="74" t="str">
        <f>'1st Sway Gain'!R3</f>
        <v/>
      </c>
      <c r="T39" s="75" t="str">
        <f>'1st Sway Gain'!R4</f>
        <v/>
      </c>
      <c r="V39" s="78">
        <v>3</v>
      </c>
      <c r="W39" s="79">
        <v>3</v>
      </c>
      <c r="X39" s="80">
        <v>3</v>
      </c>
      <c r="Y39" s="78">
        <v>3</v>
      </c>
      <c r="Z39" s="79">
        <v>3</v>
      </c>
      <c r="AA39" s="80">
        <v>3</v>
      </c>
    </row>
    <row r="40" spans="2:27" x14ac:dyDescent="0.2">
      <c r="B40" s="55" t="s">
        <v>137</v>
      </c>
      <c r="C40" s="56">
        <v>0.5</v>
      </c>
      <c r="D40" s="56">
        <v>0.1</v>
      </c>
      <c r="E40" s="56">
        <v>-0.1</v>
      </c>
      <c r="F40" s="57">
        <f t="shared" si="1"/>
        <v>0.6</v>
      </c>
      <c r="G40" s="58">
        <f t="shared" si="2"/>
        <v>0.4</v>
      </c>
      <c r="H40" s="52"/>
      <c r="I40" s="59">
        <v>0.56933333333333336</v>
      </c>
      <c r="J40" s="64">
        <v>1.8717193521821895E-2</v>
      </c>
      <c r="K40" s="61" t="s">
        <v>190</v>
      </c>
      <c r="L40" s="65">
        <v>0.54614075610771351</v>
      </c>
      <c r="M40" s="65">
        <v>0.54614075610771351</v>
      </c>
      <c r="N40" s="44" t="str">
        <f t="shared" si="0"/>
        <v>True</v>
      </c>
      <c r="O40" s="74" t="str">
        <f>'T1 Notch'!Q2</f>
        <v/>
      </c>
      <c r="P40" s="74" t="str">
        <f>'T1 Notch'!Q3</f>
        <v/>
      </c>
      <c r="Q40" s="74" t="str">
        <f>'T1 Notch'!Q4</f>
        <v/>
      </c>
      <c r="R40" s="74" t="str">
        <f>'T1 Notch'!R2</f>
        <v/>
      </c>
      <c r="S40" s="74" t="str">
        <f>'T1 Notch'!R3</f>
        <v/>
      </c>
      <c r="T40" s="75" t="str">
        <f>'T1 Notch'!R4</f>
        <v/>
      </c>
      <c r="V40" s="78">
        <v>3</v>
      </c>
      <c r="W40" s="79">
        <v>3</v>
      </c>
      <c r="X40" s="80">
        <v>3</v>
      </c>
      <c r="Y40" s="78">
        <v>3</v>
      </c>
      <c r="Z40" s="79">
        <v>3</v>
      </c>
      <c r="AA40" s="80">
        <v>3</v>
      </c>
    </row>
    <row r="41" spans="2:27" x14ac:dyDescent="0.2">
      <c r="B41" s="55" t="s">
        <v>118</v>
      </c>
      <c r="C41" s="56">
        <v>6600</v>
      </c>
      <c r="D41" s="56">
        <v>900</v>
      </c>
      <c r="E41" s="56">
        <v>-900</v>
      </c>
      <c r="F41" s="57">
        <f t="shared" si="1"/>
        <v>7500</v>
      </c>
      <c r="G41" s="58">
        <f t="shared" si="2"/>
        <v>5700</v>
      </c>
      <c r="H41" s="52"/>
      <c r="I41" s="59">
        <v>6536.8</v>
      </c>
      <c r="J41" s="64">
        <v>136.89119767172761</v>
      </c>
      <c r="K41" s="61" t="s">
        <v>190</v>
      </c>
      <c r="L41" s="65">
        <v>2.0376279708081038</v>
      </c>
      <c r="M41" s="65">
        <v>2.0376279708081038</v>
      </c>
      <c r="N41" s="44" t="str">
        <f t="shared" si="0"/>
        <v>True</v>
      </c>
      <c r="O41" s="74" t="str">
        <f>'PZT_N T1 Frequency '!Q2</f>
        <v/>
      </c>
      <c r="P41" s="74" t="str">
        <f>'PZT_N T1 Frequency '!Q3</f>
        <v/>
      </c>
      <c r="Q41" s="74" t="str">
        <f>'PZT_N T1 Frequency '!Q4</f>
        <v/>
      </c>
      <c r="R41" s="74" t="str">
        <f>'PZT_N T1 Frequency '!R2</f>
        <v/>
      </c>
      <c r="S41" s="74" t="str">
        <f>'PZT_N T1 Frequency '!R3</f>
        <v/>
      </c>
      <c r="T41" s="75" t="str">
        <f>'PZT_N T1 Frequency '!R4</f>
        <v/>
      </c>
      <c r="V41" s="78">
        <v>3</v>
      </c>
      <c r="W41" s="79">
        <v>3</v>
      </c>
      <c r="X41" s="80">
        <v>3</v>
      </c>
      <c r="Y41" s="78">
        <v>3</v>
      </c>
      <c r="Z41" s="79">
        <v>3</v>
      </c>
      <c r="AA41" s="80">
        <v>3</v>
      </c>
    </row>
    <row r="42" spans="2:27" x14ac:dyDescent="0.2">
      <c r="B42" s="55" t="s">
        <v>135</v>
      </c>
      <c r="C42" s="56"/>
      <c r="D42" s="56">
        <v>5</v>
      </c>
      <c r="E42" s="56"/>
      <c r="F42" s="57">
        <f t="shared" si="1"/>
        <v>5</v>
      </c>
      <c r="G42" s="58"/>
      <c r="H42" s="52"/>
      <c r="I42" s="59">
        <v>9.0199999999999989E-2</v>
      </c>
      <c r="J42" s="64">
        <v>5.2217813052635613E-2</v>
      </c>
      <c r="K42" s="61" t="s">
        <v>3</v>
      </c>
      <c r="L42" s="65">
        <v>31.341795152361229</v>
      </c>
      <c r="M42" s="65">
        <v>31.341795152361229</v>
      </c>
      <c r="N42" s="44" t="str">
        <f t="shared" si="0"/>
        <v>True</v>
      </c>
      <c r="O42" s="74" t="str">
        <f>'PZT_N T1 Gain '!Q2</f>
        <v/>
      </c>
      <c r="P42" s="74" t="str">
        <f>'PZT_N T1 Gain '!Q3</f>
        <v/>
      </c>
      <c r="Q42" s="74" t="str">
        <f>'PZT_N T1 Gain '!Q4</f>
        <v/>
      </c>
      <c r="R42" s="74" t="str">
        <f>'PZT_N T1 Gain '!R2</f>
        <v/>
      </c>
      <c r="S42" s="74" t="str">
        <f>'PZT_N T1 Gain '!R3</f>
        <v/>
      </c>
      <c r="T42" s="75" t="str">
        <f>'PZT_N T1 Gain '!R4</f>
        <v/>
      </c>
      <c r="V42" s="78">
        <v>3</v>
      </c>
      <c r="W42" s="79">
        <v>3</v>
      </c>
      <c r="X42" s="80">
        <v>3</v>
      </c>
      <c r="Y42" s="78">
        <v>3</v>
      </c>
      <c r="Z42" s="79">
        <v>3</v>
      </c>
      <c r="AA42" s="80">
        <v>3</v>
      </c>
    </row>
    <row r="43" spans="2:27" x14ac:dyDescent="0.2">
      <c r="B43" s="55" t="s">
        <v>134</v>
      </c>
      <c r="C43" s="56">
        <v>10800</v>
      </c>
      <c r="D43" s="56">
        <v>1500</v>
      </c>
      <c r="E43" s="56">
        <v>-1500</v>
      </c>
      <c r="F43" s="57">
        <f t="shared" si="1"/>
        <v>12300</v>
      </c>
      <c r="G43" s="58">
        <f t="shared" si="2"/>
        <v>9300</v>
      </c>
      <c r="H43" s="52"/>
      <c r="I43" s="59">
        <v>10517.6</v>
      </c>
      <c r="J43" s="64">
        <v>41.722895393296952</v>
      </c>
      <c r="K43" s="61" t="s">
        <v>190</v>
      </c>
      <c r="L43" s="65">
        <v>9.7276726085474845</v>
      </c>
      <c r="M43" s="65">
        <v>9.7276726085474845</v>
      </c>
      <c r="N43" s="44" t="str">
        <f t="shared" si="0"/>
        <v>True</v>
      </c>
      <c r="O43" s="74" t="str">
        <f>'PZT_N_G1T Frequency '!Q2</f>
        <v/>
      </c>
      <c r="P43" s="74" t="str">
        <f>'PZT_N_G1T Frequency '!Q3</f>
        <v/>
      </c>
      <c r="Q43" s="74" t="str">
        <f>'PZT_N_G1T Frequency '!Q4</f>
        <v/>
      </c>
      <c r="R43" s="74" t="str">
        <f>'PZT_N_G1T Frequency '!R2</f>
        <v/>
      </c>
      <c r="S43" s="74" t="str">
        <f>'PZT_N_G1T Frequency '!R3</f>
        <v/>
      </c>
      <c r="T43" s="75" t="str">
        <f>'PZT_N_G1T Frequency '!R4</f>
        <v/>
      </c>
      <c r="V43" s="78">
        <v>3</v>
      </c>
      <c r="W43" s="79">
        <v>3</v>
      </c>
      <c r="X43" s="80">
        <v>3</v>
      </c>
      <c r="Y43" s="78">
        <v>3</v>
      </c>
      <c r="Z43" s="79">
        <v>3</v>
      </c>
      <c r="AA43" s="80">
        <v>3</v>
      </c>
    </row>
    <row r="44" spans="2:27" x14ac:dyDescent="0.2">
      <c r="B44" s="55" t="s">
        <v>133</v>
      </c>
      <c r="C44" s="56"/>
      <c r="D44" s="56">
        <v>7</v>
      </c>
      <c r="E44" s="56"/>
      <c r="F44" s="57">
        <f t="shared" si="1"/>
        <v>7</v>
      </c>
      <c r="G44" s="58"/>
      <c r="H44" s="52"/>
      <c r="I44" s="59">
        <v>0.43</v>
      </c>
      <c r="J44" s="64">
        <v>9.8513958401842822E-2</v>
      </c>
      <c r="K44" s="61" t="s">
        <v>3</v>
      </c>
      <c r="L44" s="65">
        <v>22.230352282332341</v>
      </c>
      <c r="M44" s="65">
        <v>22.230352282332341</v>
      </c>
      <c r="N44" s="44" t="str">
        <f t="shared" si="0"/>
        <v>True</v>
      </c>
      <c r="O44" s="74" t="str">
        <f>'PZT_N_G1T Gain '!Q2</f>
        <v/>
      </c>
      <c r="P44" s="74" t="str">
        <f>'PZT_N_G1T Gain '!Q3</f>
        <v/>
      </c>
      <c r="Q44" s="74" t="str">
        <f>'PZT_N_G1T Gain '!Q4</f>
        <v/>
      </c>
      <c r="R44" s="74" t="str">
        <f>'PZT_N_G1T Gain '!R2</f>
        <v/>
      </c>
      <c r="S44" s="74" t="str">
        <f>'PZT_N_G1T Gain '!R3</f>
        <v/>
      </c>
      <c r="T44" s="75" t="str">
        <f>'PZT_N_G1T Gain '!R4</f>
        <v/>
      </c>
      <c r="V44" s="78">
        <v>3</v>
      </c>
      <c r="W44" s="79">
        <v>3</v>
      </c>
      <c r="X44" s="80">
        <v>3</v>
      </c>
      <c r="Y44" s="78">
        <v>3</v>
      </c>
      <c r="Z44" s="79">
        <v>3</v>
      </c>
      <c r="AA44" s="80">
        <v>3</v>
      </c>
    </row>
    <row r="45" spans="2:27" x14ac:dyDescent="0.2">
      <c r="B45" s="55" t="s">
        <v>132</v>
      </c>
      <c r="C45" s="56">
        <v>13000</v>
      </c>
      <c r="D45" s="56">
        <v>2500</v>
      </c>
      <c r="E45" s="56">
        <v>-2500</v>
      </c>
      <c r="F45" s="57">
        <f t="shared" si="1"/>
        <v>15500</v>
      </c>
      <c r="G45" s="58">
        <f t="shared" si="2"/>
        <v>10500</v>
      </c>
      <c r="H45" s="52"/>
      <c r="I45" s="59">
        <v>13039.2</v>
      </c>
      <c r="J45" s="64">
        <v>181.86588465130012</v>
      </c>
      <c r="K45" s="61" t="s">
        <v>190</v>
      </c>
      <c r="L45" s="65">
        <v>4.5102833235568163</v>
      </c>
      <c r="M45" s="65">
        <v>4.5102833235568163</v>
      </c>
      <c r="N45" s="44" t="str">
        <f t="shared" si="0"/>
        <v>True</v>
      </c>
      <c r="O45" s="74" t="str">
        <f>'PZT_N_G2TA Frequency'!Q2</f>
        <v/>
      </c>
      <c r="P45" s="74" t="str">
        <f>'PZT_N_G2TA Frequency'!Q3</f>
        <v/>
      </c>
      <c r="Q45" s="74" t="str">
        <f>'PZT_N_G2TA Frequency'!Q4</f>
        <v/>
      </c>
      <c r="R45" s="74" t="str">
        <f>'PZT_N_G2TA Frequency'!R2</f>
        <v/>
      </c>
      <c r="S45" s="74" t="str">
        <f>'PZT_N_G2TA Frequency'!R3</f>
        <v/>
      </c>
      <c r="T45" s="75" t="str">
        <f>'PZT_N_G2TA Frequency'!R4</f>
        <v/>
      </c>
      <c r="V45" s="78">
        <v>3</v>
      </c>
      <c r="W45" s="79">
        <v>3</v>
      </c>
      <c r="X45" s="80">
        <v>3</v>
      </c>
      <c r="Y45" s="78">
        <v>3</v>
      </c>
      <c r="Z45" s="79">
        <v>3</v>
      </c>
      <c r="AA45" s="80">
        <v>3</v>
      </c>
    </row>
    <row r="46" spans="2:27" x14ac:dyDescent="0.2">
      <c r="B46" s="55" t="s">
        <v>131</v>
      </c>
      <c r="C46" s="56"/>
      <c r="D46" s="56">
        <v>5</v>
      </c>
      <c r="E46" s="56"/>
      <c r="F46" s="57">
        <f t="shared" si="1"/>
        <v>5</v>
      </c>
      <c r="G46" s="58"/>
      <c r="H46" s="52"/>
      <c r="I46" s="59">
        <v>0.26159999999999994</v>
      </c>
      <c r="J46" s="64">
        <v>8.7041943912116421E-2</v>
      </c>
      <c r="K46" s="61" t="s">
        <v>3</v>
      </c>
      <c r="L46" s="65">
        <v>18.146040812937333</v>
      </c>
      <c r="M46" s="65">
        <v>18.146040812937333</v>
      </c>
      <c r="N46" s="44" t="str">
        <f t="shared" si="0"/>
        <v>True</v>
      </c>
      <c r="O46" s="74" t="str">
        <f>'PZT_N_G2TA Gain'!Q2</f>
        <v/>
      </c>
      <c r="P46" s="74" t="str">
        <f>'PZT_N_G2TA Gain'!Q3</f>
        <v/>
      </c>
      <c r="Q46" s="74" t="str">
        <f>'PZT_N_G2TA Gain'!Q4</f>
        <v/>
      </c>
      <c r="R46" s="74" t="str">
        <f>'PZT_N_G2TA Gain'!R2</f>
        <v/>
      </c>
      <c r="S46" s="74" t="str">
        <f>'PZT_N_G2TA Gain'!R3</f>
        <v/>
      </c>
      <c r="T46" s="75" t="str">
        <f>'PZT_N_G2TA Gain'!R4</f>
        <v/>
      </c>
      <c r="V46" s="78">
        <v>3</v>
      </c>
      <c r="W46" s="79">
        <v>3</v>
      </c>
      <c r="X46" s="80">
        <v>3</v>
      </c>
      <c r="Y46" s="78">
        <v>3</v>
      </c>
      <c r="Z46" s="79">
        <v>3</v>
      </c>
      <c r="AA46" s="80">
        <v>3</v>
      </c>
    </row>
    <row r="47" spans="2:27" x14ac:dyDescent="0.2">
      <c r="B47" s="55" t="s">
        <v>130</v>
      </c>
      <c r="C47" s="56">
        <v>16600</v>
      </c>
      <c r="D47" s="56">
        <v>2000</v>
      </c>
      <c r="E47" s="56">
        <v>-2000</v>
      </c>
      <c r="F47" s="57">
        <f t="shared" si="1"/>
        <v>18600</v>
      </c>
      <c r="G47" s="58">
        <f t="shared" si="2"/>
        <v>14600</v>
      </c>
      <c r="H47" s="52"/>
      <c r="I47" s="59">
        <v>16847.2</v>
      </c>
      <c r="J47" s="64">
        <v>42.932505167995963</v>
      </c>
      <c r="K47" s="61" t="s">
        <v>190</v>
      </c>
      <c r="L47" s="65">
        <v>13.608958163061216</v>
      </c>
      <c r="M47" s="65">
        <v>13.608958163061216</v>
      </c>
      <c r="N47" s="44" t="str">
        <f t="shared" si="0"/>
        <v>True</v>
      </c>
      <c r="O47" s="74" t="str">
        <f>'PZT_N_G2TB Frequency'!Q2</f>
        <v/>
      </c>
      <c r="P47" s="74" t="str">
        <f>'PZT_N_G2TB Frequency'!Q3</f>
        <v/>
      </c>
      <c r="Q47" s="74" t="str">
        <f>'PZT_N_G2TB Frequency'!Q4</f>
        <v/>
      </c>
      <c r="R47" s="74" t="str">
        <f>'PZT_N_G2TB Frequency'!R2</f>
        <v/>
      </c>
      <c r="S47" s="74" t="str">
        <f>'PZT_N_G2TB Frequency'!R3</f>
        <v/>
      </c>
      <c r="T47" s="75" t="str">
        <f>'PZT_N_G2TB Frequency'!R4</f>
        <v/>
      </c>
      <c r="V47" s="78">
        <v>3</v>
      </c>
      <c r="W47" s="79">
        <v>3</v>
      </c>
      <c r="X47" s="80">
        <v>3</v>
      </c>
      <c r="Y47" s="78">
        <v>3</v>
      </c>
      <c r="Z47" s="79">
        <v>3</v>
      </c>
      <c r="AA47" s="80">
        <v>3</v>
      </c>
    </row>
    <row r="48" spans="2:27" x14ac:dyDescent="0.2">
      <c r="B48" s="55" t="s">
        <v>129</v>
      </c>
      <c r="C48" s="56"/>
      <c r="D48" s="56">
        <v>10</v>
      </c>
      <c r="E48" s="56"/>
      <c r="F48" s="57">
        <f t="shared" si="1"/>
        <v>10</v>
      </c>
      <c r="G48" s="58"/>
      <c r="H48" s="52"/>
      <c r="I48" s="59">
        <v>1.4086000000000001</v>
      </c>
      <c r="J48" s="64">
        <v>0.49175380018867149</v>
      </c>
      <c r="K48" s="61" t="s">
        <v>3</v>
      </c>
      <c r="L48" s="65">
        <v>5.8236458953672425</v>
      </c>
      <c r="M48" s="65">
        <v>5.8236458953672425</v>
      </c>
      <c r="N48" s="44" t="str">
        <f t="shared" si="0"/>
        <v>True</v>
      </c>
      <c r="O48" s="74" t="str">
        <f>'PZT_N_G2TB Gain '!Q2</f>
        <v/>
      </c>
      <c r="P48" s="74" t="str">
        <f>'PZT_N_G2TB Gain '!Q3</f>
        <v/>
      </c>
      <c r="Q48" s="74" t="str">
        <f>'PZT_N_G2TB Gain '!Q4</f>
        <v/>
      </c>
      <c r="R48" s="74" t="str">
        <f>'PZT_N_G2TB Gain '!R2</f>
        <v/>
      </c>
      <c r="S48" s="74" t="str">
        <f>'PZT_N_G2TB Gain '!R3</f>
        <v/>
      </c>
      <c r="T48" s="75" t="str">
        <f>'PZT_N_G2TB Gain '!R4</f>
        <v/>
      </c>
      <c r="V48" s="78">
        <v>3</v>
      </c>
      <c r="W48" s="79">
        <v>3</v>
      </c>
      <c r="X48" s="80">
        <v>3</v>
      </c>
      <c r="Y48" s="78">
        <v>3</v>
      </c>
      <c r="Z48" s="79">
        <v>3</v>
      </c>
      <c r="AA48" s="80">
        <v>3</v>
      </c>
    </row>
    <row r="49" spans="2:27" x14ac:dyDescent="0.2">
      <c r="B49" s="55" t="s">
        <v>128</v>
      </c>
      <c r="C49" s="56">
        <v>22500</v>
      </c>
      <c r="D49" s="56">
        <v>2500</v>
      </c>
      <c r="E49" s="56">
        <v>-2500</v>
      </c>
      <c r="F49" s="57">
        <f t="shared" si="1"/>
        <v>25000</v>
      </c>
      <c r="G49" s="58">
        <f t="shared" si="2"/>
        <v>20000</v>
      </c>
      <c r="H49" s="52"/>
      <c r="I49" s="59">
        <v>23125.599999999999</v>
      </c>
      <c r="J49" s="64">
        <v>118.44323534925918</v>
      </c>
      <c r="K49" s="61" t="s">
        <v>190</v>
      </c>
      <c r="L49" s="65">
        <v>5.2751007531803999</v>
      </c>
      <c r="M49" s="65">
        <v>5.2751007531803999</v>
      </c>
      <c r="N49" s="44" t="str">
        <f t="shared" si="0"/>
        <v>True</v>
      </c>
      <c r="O49" s="74" t="str">
        <f>'PZT_N_BT Frequency'!Q2</f>
        <v/>
      </c>
      <c r="P49" s="74" t="str">
        <f>'PZT_N_BT Frequency'!Q3</f>
        <v/>
      </c>
      <c r="Q49" s="74" t="str">
        <f>'PZT_N_BT Frequency'!Q4</f>
        <v/>
      </c>
      <c r="R49" s="74" t="str">
        <f>'PZT_N_BT Frequency'!R2</f>
        <v/>
      </c>
      <c r="S49" s="74" t="str">
        <f>'PZT_N_BT Frequency'!R3</f>
        <v/>
      </c>
      <c r="T49" s="75" t="str">
        <f>'PZT_N_BT Frequency'!R4</f>
        <v/>
      </c>
      <c r="V49" s="78">
        <v>3</v>
      </c>
      <c r="W49" s="79">
        <v>3</v>
      </c>
      <c r="X49" s="80">
        <v>3</v>
      </c>
      <c r="Y49" s="78">
        <v>3</v>
      </c>
      <c r="Z49" s="79">
        <v>3</v>
      </c>
      <c r="AA49" s="80">
        <v>3</v>
      </c>
    </row>
    <row r="50" spans="2:27" x14ac:dyDescent="0.2">
      <c r="B50" s="55" t="s">
        <v>127</v>
      </c>
      <c r="C50" s="56"/>
      <c r="D50" s="56">
        <v>5</v>
      </c>
      <c r="E50" s="56"/>
      <c r="F50" s="57">
        <f t="shared" si="1"/>
        <v>5</v>
      </c>
      <c r="G50" s="58"/>
      <c r="H50" s="52"/>
      <c r="I50" s="59">
        <v>2.367</v>
      </c>
      <c r="J50" s="64">
        <v>0.41083573359677344</v>
      </c>
      <c r="K50" s="61" t="s">
        <v>3</v>
      </c>
      <c r="L50" s="65">
        <v>2.1362958352792116</v>
      </c>
      <c r="M50" s="65">
        <v>2.1362958352792116</v>
      </c>
      <c r="N50" s="44" t="str">
        <f t="shared" si="0"/>
        <v>True</v>
      </c>
      <c r="O50" s="74" t="str">
        <f>'PZT_N_BT Gain'!Q2</f>
        <v/>
      </c>
      <c r="P50" s="74" t="str">
        <f>'PZT_N_BT Gain'!Q3</f>
        <v/>
      </c>
      <c r="Q50" s="74" t="str">
        <f>'PZT_N_BT Gain'!Q4</f>
        <v/>
      </c>
      <c r="R50" s="74" t="str">
        <f>'PZT_N_BT Gain'!R2</f>
        <v/>
      </c>
      <c r="S50" s="74" t="str">
        <f>'PZT_N_BT Gain'!R3</f>
        <v/>
      </c>
      <c r="T50" s="75" t="str">
        <f>'PZT_N_BT Gain'!R4</f>
        <v/>
      </c>
      <c r="V50" s="78">
        <v>3</v>
      </c>
      <c r="W50" s="79">
        <v>3</v>
      </c>
      <c r="X50" s="80">
        <v>3</v>
      </c>
      <c r="Y50" s="78">
        <v>3</v>
      </c>
      <c r="Z50" s="79">
        <v>3</v>
      </c>
      <c r="AA50" s="80">
        <v>3</v>
      </c>
    </row>
    <row r="51" spans="2:27" x14ac:dyDescent="0.2">
      <c r="B51" s="55" t="s">
        <v>126</v>
      </c>
      <c r="C51" s="56">
        <v>25500</v>
      </c>
      <c r="D51" s="56">
        <v>2700</v>
      </c>
      <c r="E51" s="56">
        <v>-2700</v>
      </c>
      <c r="F51" s="57">
        <f t="shared" si="1"/>
        <v>28200</v>
      </c>
      <c r="G51" s="58">
        <f t="shared" si="2"/>
        <v>22800</v>
      </c>
      <c r="H51" s="52"/>
      <c r="I51" s="59">
        <v>25608.799999999999</v>
      </c>
      <c r="J51" s="64">
        <v>167.19808611344808</v>
      </c>
      <c r="K51" s="61" t="s">
        <v>190</v>
      </c>
      <c r="L51" s="65">
        <v>5.1659283512807015</v>
      </c>
      <c r="M51" s="65">
        <v>5.1659283512807015</v>
      </c>
      <c r="N51" s="44" t="str">
        <f t="shared" si="0"/>
        <v>True</v>
      </c>
      <c r="O51" s="74" t="str">
        <f>'PZT_N_G3T Frequency '!Q2</f>
        <v/>
      </c>
      <c r="P51" s="74" t="str">
        <f>'PZT_N_G3T Frequency '!Q3</f>
        <v/>
      </c>
      <c r="Q51" s="74" t="str">
        <f>'PZT_N_G3T Frequency '!Q4</f>
        <v/>
      </c>
      <c r="R51" s="74" t="str">
        <f>'PZT_N_G3T Frequency '!R2</f>
        <v/>
      </c>
      <c r="S51" s="74" t="str">
        <f>'PZT_N_G3T Frequency '!R3</f>
        <v/>
      </c>
      <c r="T51" s="75" t="str">
        <f>'PZT_N_G3T Frequency '!R4</f>
        <v/>
      </c>
      <c r="V51" s="78">
        <v>3</v>
      </c>
      <c r="W51" s="79">
        <v>3</v>
      </c>
      <c r="X51" s="80">
        <v>3</v>
      </c>
      <c r="Y51" s="78">
        <v>3</v>
      </c>
      <c r="Z51" s="79">
        <v>3</v>
      </c>
      <c r="AA51" s="80">
        <v>3</v>
      </c>
    </row>
    <row r="52" spans="2:27" x14ac:dyDescent="0.2">
      <c r="B52" s="55" t="s">
        <v>125</v>
      </c>
      <c r="C52" s="56"/>
      <c r="D52" s="56">
        <v>10</v>
      </c>
      <c r="E52" s="56"/>
      <c r="F52" s="57">
        <f t="shared" si="1"/>
        <v>10</v>
      </c>
      <c r="G52" s="58"/>
      <c r="H52" s="52"/>
      <c r="I52" s="59">
        <v>1.6716000000000002</v>
      </c>
      <c r="J52" s="64">
        <v>7.287180524729707E-2</v>
      </c>
      <c r="K52" s="61" t="s">
        <v>3</v>
      </c>
      <c r="L52" s="65">
        <v>38.096124062142742</v>
      </c>
      <c r="M52" s="65">
        <v>38.096124062142742</v>
      </c>
      <c r="N52" s="44" t="str">
        <f t="shared" si="0"/>
        <v>True</v>
      </c>
      <c r="O52" s="74" t="str">
        <f>'PZT_N_G3T Gain'!Q2</f>
        <v/>
      </c>
      <c r="P52" s="74" t="str">
        <f>'PZT_N_G3T Gain'!Q3</f>
        <v/>
      </c>
      <c r="Q52" s="74" t="str">
        <f>'PZT_N_G3T Gain'!Q4</f>
        <v/>
      </c>
      <c r="R52" s="74" t="str">
        <f>'PZT_N_G3T Gain'!R2</f>
        <v/>
      </c>
      <c r="S52" s="74" t="str">
        <f>'PZT_N_G3T Gain'!R3</f>
        <v/>
      </c>
      <c r="T52" s="75" t="str">
        <f>'PZT_N_G3T Gain'!R4</f>
        <v/>
      </c>
      <c r="V52" s="78">
        <v>3</v>
      </c>
      <c r="W52" s="79">
        <v>3</v>
      </c>
      <c r="X52" s="80">
        <v>3</v>
      </c>
      <c r="Y52" s="78">
        <v>3</v>
      </c>
      <c r="Z52" s="79">
        <v>3</v>
      </c>
      <c r="AA52" s="80">
        <v>3</v>
      </c>
    </row>
    <row r="53" spans="2:27" x14ac:dyDescent="0.2">
      <c r="B53" s="55" t="s">
        <v>124</v>
      </c>
      <c r="C53" s="56">
        <v>30000</v>
      </c>
      <c r="D53" s="56">
        <v>2000</v>
      </c>
      <c r="E53" s="56">
        <v>-2000</v>
      </c>
      <c r="F53" s="57">
        <f t="shared" si="1"/>
        <v>32000</v>
      </c>
      <c r="G53" s="58">
        <f t="shared" si="2"/>
        <v>28000</v>
      </c>
      <c r="H53" s="52"/>
      <c r="I53" s="59">
        <v>30460</v>
      </c>
      <c r="J53" s="64">
        <v>108.51727973000429</v>
      </c>
      <c r="K53" s="61" t="s">
        <v>190</v>
      </c>
      <c r="L53" s="65">
        <v>4.7304294266362836</v>
      </c>
      <c r="M53" s="65">
        <v>4.7304294266362836</v>
      </c>
      <c r="N53" s="44" t="str">
        <f t="shared" si="0"/>
        <v>True</v>
      </c>
      <c r="O53" s="74" t="str">
        <f>'PZT_N_1stSway Frequency'!Q2</f>
        <v/>
      </c>
      <c r="P53" s="74" t="str">
        <f>'PZT_N_1stSway Frequency'!Q3</f>
        <v/>
      </c>
      <c r="Q53" s="74" t="str">
        <f>'PZT_N_1stSway Frequency'!Q4</f>
        <v/>
      </c>
      <c r="R53" s="74" t="str">
        <f>'PZT_N_1stSway Frequency'!R2</f>
        <v/>
      </c>
      <c r="S53" s="74" t="str">
        <f>'PZT_N_1stSway Frequency'!R3</f>
        <v/>
      </c>
      <c r="T53" s="75" t="str">
        <f>'PZT_N_1stSway Frequency'!R4</f>
        <v/>
      </c>
      <c r="V53" s="78">
        <v>3</v>
      </c>
      <c r="W53" s="79">
        <v>3</v>
      </c>
      <c r="X53" s="80">
        <v>3</v>
      </c>
      <c r="Y53" s="78">
        <v>3</v>
      </c>
      <c r="Z53" s="79">
        <v>3</v>
      </c>
      <c r="AA53" s="80">
        <v>3</v>
      </c>
    </row>
    <row r="54" spans="2:27" x14ac:dyDescent="0.2">
      <c r="B54" s="55" t="s">
        <v>123</v>
      </c>
      <c r="C54" s="56"/>
      <c r="D54" s="56">
        <v>20</v>
      </c>
      <c r="E54" s="56"/>
      <c r="F54" s="57">
        <f t="shared" si="1"/>
        <v>20</v>
      </c>
      <c r="G54" s="58"/>
      <c r="H54" s="52"/>
      <c r="I54" s="59">
        <v>5.6323999999999996</v>
      </c>
      <c r="J54" s="64">
        <v>1.4126892085664156</v>
      </c>
      <c r="K54" s="61" t="s">
        <v>3</v>
      </c>
      <c r="L54" s="65">
        <v>3.3901299528294957</v>
      </c>
      <c r="M54" s="65">
        <v>3.3901299528294957</v>
      </c>
      <c r="N54" s="44" t="str">
        <f t="shared" si="0"/>
        <v>True</v>
      </c>
      <c r="O54" s="74" t="str">
        <f>'PZT_N_1stSway Gain'!Q2</f>
        <v/>
      </c>
      <c r="P54" s="74" t="str">
        <f>'PZT_N_1stSway Gain'!Q3</f>
        <v/>
      </c>
      <c r="Q54" s="74" t="str">
        <f>'PZT_N_1stSway Gain'!Q4</f>
        <v/>
      </c>
      <c r="R54" s="74" t="str">
        <f>'PZT_N_1stSway Gain'!R2</f>
        <v/>
      </c>
      <c r="S54" s="74" t="str">
        <f>'PZT_N_1stSway Gain'!R3</f>
        <v/>
      </c>
      <c r="T54" s="75" t="str">
        <f>'PZT_N_1stSway Gain'!R4</f>
        <v/>
      </c>
      <c r="V54" s="78">
        <v>3</v>
      </c>
      <c r="W54" s="79">
        <v>3</v>
      </c>
      <c r="X54" s="80">
        <v>3</v>
      </c>
      <c r="Y54" s="78">
        <v>3</v>
      </c>
      <c r="Z54" s="79">
        <v>3</v>
      </c>
      <c r="AA54" s="80">
        <v>3</v>
      </c>
    </row>
    <row r="55" spans="2:27" x14ac:dyDescent="0.2">
      <c r="B55" s="55" t="s">
        <v>122</v>
      </c>
      <c r="C55" s="56">
        <v>35500</v>
      </c>
      <c r="D55" s="56">
        <v>4500</v>
      </c>
      <c r="E55" s="56">
        <v>-4500</v>
      </c>
      <c r="F55" s="57">
        <f t="shared" si="1"/>
        <v>40000</v>
      </c>
      <c r="G55" s="58">
        <f t="shared" si="2"/>
        <v>31000</v>
      </c>
      <c r="H55" s="52"/>
      <c r="I55" s="59">
        <v>35362.400000000001</v>
      </c>
      <c r="J55" s="64">
        <v>147.33906474523315</v>
      </c>
      <c r="K55" s="61" t="s">
        <v>190</v>
      </c>
      <c r="L55" s="65">
        <v>9.8692993324459071</v>
      </c>
      <c r="M55" s="65">
        <v>9.8692993324459071</v>
      </c>
      <c r="N55" s="44" t="str">
        <f t="shared" si="0"/>
        <v>True</v>
      </c>
      <c r="O55" s="74" t="str">
        <f>'PZT_N_G4T Frequency'!Q2</f>
        <v/>
      </c>
      <c r="P55" s="74" t="str">
        <f>'PZT_N_G4T Frequency'!Q3</f>
        <v/>
      </c>
      <c r="Q55" s="74" t="str">
        <f>'PZT_N_G4T Frequency'!Q4</f>
        <v/>
      </c>
      <c r="R55" s="74" t="str">
        <f>'PZT_N_G4T Frequency'!R2</f>
        <v/>
      </c>
      <c r="S55" s="74" t="str">
        <f>'PZT_N_G4T Frequency'!R3</f>
        <v/>
      </c>
      <c r="T55" s="75" t="str">
        <f>'PZT_N_G4T Frequency'!R4</f>
        <v/>
      </c>
      <c r="V55" s="78">
        <v>3</v>
      </c>
      <c r="W55" s="79">
        <v>3</v>
      </c>
      <c r="X55" s="80">
        <v>3</v>
      </c>
      <c r="Y55" s="78">
        <v>3</v>
      </c>
      <c r="Z55" s="79">
        <v>3</v>
      </c>
      <c r="AA55" s="80">
        <v>3</v>
      </c>
    </row>
    <row r="56" spans="2:27" x14ac:dyDescent="0.2">
      <c r="B56" s="55" t="s">
        <v>121</v>
      </c>
      <c r="C56" s="56"/>
      <c r="D56" s="56">
        <v>25</v>
      </c>
      <c r="E56" s="56"/>
      <c r="F56" s="57">
        <f t="shared" si="1"/>
        <v>25</v>
      </c>
      <c r="G56" s="58"/>
      <c r="H56" s="52"/>
      <c r="I56" s="59">
        <v>6.8456000000000001</v>
      </c>
      <c r="J56" s="64">
        <v>0.2942189660779877</v>
      </c>
      <c r="K56" s="61" t="s">
        <v>3</v>
      </c>
      <c r="L56" s="65">
        <v>20.56790134006053</v>
      </c>
      <c r="M56" s="65">
        <v>20.56790134006053</v>
      </c>
      <c r="N56" s="44" t="str">
        <f t="shared" si="0"/>
        <v>True</v>
      </c>
      <c r="O56" s="74" t="str">
        <f>'PZT_N_G4T Gain'!Q2</f>
        <v/>
      </c>
      <c r="P56" s="74" t="str">
        <f>'PZT_N_G4T Gain'!Q3</f>
        <v/>
      </c>
      <c r="Q56" s="74" t="str">
        <f>'PZT_N_G4T Gain'!Q4</f>
        <v/>
      </c>
      <c r="R56" s="74" t="str">
        <f>'PZT_N_G4T Gain'!R2</f>
        <v/>
      </c>
      <c r="S56" s="74" t="str">
        <f>'PZT_N_G4T Gain'!R3</f>
        <v/>
      </c>
      <c r="T56" s="75" t="str">
        <f>'PZT_N_G4T Gain'!R4</f>
        <v/>
      </c>
      <c r="V56" s="78">
        <v>3</v>
      </c>
      <c r="W56" s="79">
        <v>3</v>
      </c>
      <c r="X56" s="80">
        <v>3</v>
      </c>
      <c r="Y56" s="78">
        <v>3</v>
      </c>
      <c r="Z56" s="79">
        <v>3</v>
      </c>
      <c r="AA56" s="80">
        <v>3</v>
      </c>
    </row>
    <row r="57" spans="2:27" x14ac:dyDescent="0.2">
      <c r="B57" s="55" t="s">
        <v>120</v>
      </c>
      <c r="C57" s="56">
        <v>47500</v>
      </c>
      <c r="D57" s="56">
        <v>2500</v>
      </c>
      <c r="E57" s="56">
        <v>-2500</v>
      </c>
      <c r="F57" s="57">
        <f t="shared" si="1"/>
        <v>50000</v>
      </c>
      <c r="G57" s="58">
        <f t="shared" si="2"/>
        <v>45000</v>
      </c>
      <c r="H57" s="52"/>
      <c r="I57" s="59">
        <v>46524</v>
      </c>
      <c r="J57" s="64">
        <v>253.99212586220071</v>
      </c>
      <c r="K57" s="61" t="s">
        <v>190</v>
      </c>
      <c r="L57" s="65">
        <v>2.0000620030071605</v>
      </c>
      <c r="M57" s="65">
        <v>2.0000620030071605</v>
      </c>
      <c r="N57" s="44" t="str">
        <f t="shared" si="0"/>
        <v>True</v>
      </c>
      <c r="O57" s="74" t="str">
        <f>'PZT_N_Yaw Frequency'!Q2</f>
        <v/>
      </c>
      <c r="P57" s="74" t="str">
        <f>'PZT_N_Yaw Frequency'!Q3</f>
        <v/>
      </c>
      <c r="Q57" s="74" t="str">
        <f>'PZT_N_Yaw Frequency'!Q4</f>
        <v/>
      </c>
      <c r="R57" s="74" t="str">
        <f>'PZT_N_Yaw Frequency'!R2</f>
        <v/>
      </c>
      <c r="S57" s="74" t="str">
        <f>'PZT_N_Yaw Frequency'!R3</f>
        <v/>
      </c>
      <c r="T57" s="75" t="str">
        <f>'PZT_N_Yaw Frequency'!R4</f>
        <v/>
      </c>
      <c r="V57" s="78">
        <v>3</v>
      </c>
      <c r="W57" s="79">
        <v>3</v>
      </c>
      <c r="X57" s="80">
        <v>3</v>
      </c>
      <c r="Y57" s="78">
        <v>3</v>
      </c>
      <c r="Z57" s="79">
        <v>3</v>
      </c>
      <c r="AA57" s="80">
        <v>3</v>
      </c>
    </row>
    <row r="58" spans="2:27" x14ac:dyDescent="0.2">
      <c r="B58" s="55" t="s">
        <v>119</v>
      </c>
      <c r="C58" s="56"/>
      <c r="D58" s="56">
        <v>50</v>
      </c>
      <c r="E58" s="56"/>
      <c r="F58" s="57">
        <f t="shared" si="1"/>
        <v>50</v>
      </c>
      <c r="G58" s="58"/>
      <c r="H58" s="52"/>
      <c r="I58" s="59">
        <v>30.945399999999999</v>
      </c>
      <c r="J58" s="64">
        <v>1.2651307442315993</v>
      </c>
      <c r="K58" s="61" t="s">
        <v>3</v>
      </c>
      <c r="L58" s="65">
        <v>5.0204560772025619</v>
      </c>
      <c r="M58" s="65">
        <v>5.0204560772025619</v>
      </c>
      <c r="N58" s="44" t="str">
        <f t="shared" si="0"/>
        <v>True</v>
      </c>
      <c r="O58" s="74" t="str">
        <f>'PZT_N_FX Yaw Gain'!Q2</f>
        <v/>
      </c>
      <c r="P58" s="74" t="str">
        <f>'PZT_N_FX Yaw Gain'!Q3</f>
        <v/>
      </c>
      <c r="Q58" s="74" t="str">
        <f>'PZT_N_FX Yaw Gain'!Q4</f>
        <v/>
      </c>
      <c r="R58" s="74" t="str">
        <f>'PZT_N_FX Yaw Gain'!R2</f>
        <v/>
      </c>
      <c r="S58" s="74" t="str">
        <f>'PZT_N_FX Yaw Gain'!R3</f>
        <v/>
      </c>
      <c r="T58" s="75" t="str">
        <f>'PZT_N_FX Yaw Gain'!R4</f>
        <v/>
      </c>
      <c r="V58" s="78">
        <v>3</v>
      </c>
      <c r="W58" s="79">
        <v>3</v>
      </c>
      <c r="X58" s="80">
        <v>3</v>
      </c>
      <c r="Y58" s="78">
        <v>3</v>
      </c>
      <c r="Z58" s="79">
        <v>3</v>
      </c>
      <c r="AA58" s="80">
        <v>3</v>
      </c>
    </row>
    <row r="59" spans="2:27" x14ac:dyDescent="0.2">
      <c r="B59" s="55" t="s">
        <v>143</v>
      </c>
      <c r="C59" s="56">
        <v>6600</v>
      </c>
      <c r="D59" s="56">
        <v>900</v>
      </c>
      <c r="E59" s="56">
        <v>-900</v>
      </c>
      <c r="F59" s="57">
        <f t="shared" si="1"/>
        <v>7500</v>
      </c>
      <c r="G59" s="58">
        <f t="shared" si="2"/>
        <v>5700</v>
      </c>
      <c r="H59" s="52"/>
      <c r="I59" s="59">
        <v>6466.4</v>
      </c>
      <c r="J59" s="64">
        <v>109.45684080951725</v>
      </c>
      <c r="K59" s="61" t="s">
        <v>190</v>
      </c>
      <c r="L59" s="65">
        <v>2.3339488402670376</v>
      </c>
      <c r="M59" s="65">
        <v>2.3339488402670376</v>
      </c>
      <c r="N59" s="44" t="str">
        <f t="shared" si="0"/>
        <v>True</v>
      </c>
      <c r="O59" s="74" t="str">
        <f>'PZT_H_T1 Frequency '!Q2</f>
        <v/>
      </c>
      <c r="P59" s="74" t="str">
        <f>'PZT_H_T1 Frequency '!Q3</f>
        <v/>
      </c>
      <c r="Q59" s="74" t="str">
        <f>'PZT_H_T1 Frequency '!Q4</f>
        <v/>
      </c>
      <c r="R59" s="74" t="str">
        <f>'PZT_H_T1 Frequency '!R2</f>
        <v/>
      </c>
      <c r="S59" s="74" t="str">
        <f>'PZT_H_T1 Frequency '!R3</f>
        <v/>
      </c>
      <c r="T59" s="75" t="str">
        <f>'PZT_H_T1 Frequency '!R4</f>
        <v/>
      </c>
      <c r="V59" s="78">
        <v>3</v>
      </c>
      <c r="W59" s="79">
        <v>3</v>
      </c>
      <c r="X59" s="80">
        <v>3</v>
      </c>
      <c r="Y59" s="78">
        <v>3</v>
      </c>
      <c r="Z59" s="79">
        <v>3</v>
      </c>
      <c r="AA59" s="80">
        <v>3</v>
      </c>
    </row>
    <row r="60" spans="2:27" x14ac:dyDescent="0.2">
      <c r="B60" s="55" t="s">
        <v>160</v>
      </c>
      <c r="C60" s="56"/>
      <c r="D60" s="56">
        <v>5</v>
      </c>
      <c r="E60" s="56"/>
      <c r="F60" s="57">
        <f t="shared" si="1"/>
        <v>5</v>
      </c>
      <c r="G60" s="58"/>
      <c r="H60" s="52"/>
      <c r="I60" s="59">
        <v>0.1988</v>
      </c>
      <c r="J60" s="64">
        <v>4.1251666632998001E-2</v>
      </c>
      <c r="K60" s="61" t="s">
        <v>3</v>
      </c>
      <c r="L60" s="65">
        <v>38.796008273755639</v>
      </c>
      <c r="M60" s="65">
        <v>38.796008273755639</v>
      </c>
      <c r="N60" s="44" t="str">
        <f t="shared" si="0"/>
        <v>True</v>
      </c>
      <c r="O60" s="74" t="str">
        <f>'PZT_H_T1 Gain '!Q2</f>
        <v/>
      </c>
      <c r="P60" s="74" t="str">
        <f>'PZT_H_T1 Gain '!Q3</f>
        <v/>
      </c>
      <c r="Q60" s="74" t="str">
        <f>'PZT_H_T1 Gain '!Q4</f>
        <v/>
      </c>
      <c r="R60" s="74" t="str">
        <f>'PZT_H_T1 Gain '!R2</f>
        <v/>
      </c>
      <c r="S60" s="74" t="str">
        <f>'PZT_H_T1 Gain '!R3</f>
        <v/>
      </c>
      <c r="T60" s="75" t="str">
        <f>'PZT_H_T1 Gain '!R4</f>
        <v/>
      </c>
      <c r="V60" s="78">
        <v>3</v>
      </c>
      <c r="W60" s="79">
        <v>3</v>
      </c>
      <c r="X60" s="80">
        <v>3</v>
      </c>
      <c r="Y60" s="78">
        <v>3</v>
      </c>
      <c r="Z60" s="79">
        <v>3</v>
      </c>
      <c r="AA60" s="80">
        <v>3</v>
      </c>
    </row>
    <row r="61" spans="2:27" x14ac:dyDescent="0.2">
      <c r="B61" s="55" t="s">
        <v>159</v>
      </c>
      <c r="C61" s="56">
        <v>10800</v>
      </c>
      <c r="D61" s="56">
        <v>1500</v>
      </c>
      <c r="E61" s="56">
        <v>-1500</v>
      </c>
      <c r="F61" s="57">
        <f t="shared" si="1"/>
        <v>12300</v>
      </c>
      <c r="G61" s="58">
        <f t="shared" si="2"/>
        <v>9300</v>
      </c>
      <c r="H61" s="52"/>
      <c r="I61" s="59">
        <v>10658.4</v>
      </c>
      <c r="J61" s="64">
        <v>293.63378552203426</v>
      </c>
      <c r="K61" s="61" t="s">
        <v>190</v>
      </c>
      <c r="L61" s="65">
        <v>1.5420568828447085</v>
      </c>
      <c r="M61" s="65">
        <v>1.5420568828447085</v>
      </c>
      <c r="N61" s="44" t="str">
        <f t="shared" si="0"/>
        <v>True</v>
      </c>
      <c r="O61" s="74" t="str">
        <f>'PZT_H_G1T Frequency '!Q2</f>
        <v/>
      </c>
      <c r="P61" s="74" t="str">
        <f>'PZT_H_G1T Frequency '!Q3</f>
        <v/>
      </c>
      <c r="Q61" s="74" t="str">
        <f>'PZT_H_G1T Frequency '!Q4</f>
        <v/>
      </c>
      <c r="R61" s="74" t="str">
        <f>'PZT_H_G1T Frequency '!R2</f>
        <v/>
      </c>
      <c r="S61" s="74" t="str">
        <f>'PZT_H_G1T Frequency '!R3</f>
        <v/>
      </c>
      <c r="T61" s="75" t="str">
        <f>'PZT_H_G1T Frequency '!R4</f>
        <v/>
      </c>
      <c r="V61" s="78">
        <v>3</v>
      </c>
      <c r="W61" s="79">
        <v>3</v>
      </c>
      <c r="X61" s="80">
        <v>3</v>
      </c>
      <c r="Y61" s="78">
        <v>3</v>
      </c>
      <c r="Z61" s="79">
        <v>3</v>
      </c>
      <c r="AA61" s="80">
        <v>3</v>
      </c>
    </row>
    <row r="62" spans="2:27" x14ac:dyDescent="0.2">
      <c r="B62" s="55" t="s">
        <v>158</v>
      </c>
      <c r="C62" s="56"/>
      <c r="D62" s="56">
        <v>7</v>
      </c>
      <c r="E62" s="56"/>
      <c r="F62" s="57">
        <f t="shared" si="1"/>
        <v>7</v>
      </c>
      <c r="G62" s="58"/>
      <c r="H62" s="52"/>
      <c r="I62" s="59">
        <v>0.26639999999999997</v>
      </c>
      <c r="J62" s="64">
        <v>0.10214352647133357</v>
      </c>
      <c r="K62" s="61" t="s">
        <v>3</v>
      </c>
      <c r="L62" s="65">
        <v>21.974308219750554</v>
      </c>
      <c r="M62" s="65">
        <v>21.974308219750554</v>
      </c>
      <c r="N62" s="44" t="str">
        <f t="shared" si="0"/>
        <v>True</v>
      </c>
      <c r="O62" s="74" t="str">
        <f>'PZT_H_G1T Gain '!Q2</f>
        <v/>
      </c>
      <c r="P62" s="74" t="str">
        <f>'PZT_H_G1T Gain '!Q3</f>
        <v/>
      </c>
      <c r="Q62" s="74" t="str">
        <f>'PZT_H_G1T Gain '!Q4</f>
        <v/>
      </c>
      <c r="R62" s="74" t="str">
        <f>'PZT_H_G1T Gain '!R2</f>
        <v/>
      </c>
      <c r="S62" s="74" t="str">
        <f>'PZT_H_G1T Gain '!R3</f>
        <v/>
      </c>
      <c r="T62" s="75" t="str">
        <f>'PZT_H_G1T Gain '!R4</f>
        <v/>
      </c>
      <c r="V62" s="78">
        <v>3</v>
      </c>
      <c r="W62" s="79">
        <v>3</v>
      </c>
      <c r="X62" s="80">
        <v>3</v>
      </c>
      <c r="Y62" s="78">
        <v>3</v>
      </c>
      <c r="Z62" s="79">
        <v>3</v>
      </c>
      <c r="AA62" s="80">
        <v>3</v>
      </c>
    </row>
    <row r="63" spans="2:27" x14ac:dyDescent="0.2">
      <c r="B63" s="55" t="s">
        <v>157</v>
      </c>
      <c r="C63" s="56">
        <v>13000</v>
      </c>
      <c r="D63" s="56">
        <v>2500</v>
      </c>
      <c r="E63" s="56">
        <v>-2500</v>
      </c>
      <c r="F63" s="57">
        <f t="shared" si="1"/>
        <v>15500</v>
      </c>
      <c r="G63" s="58">
        <f t="shared" si="2"/>
        <v>10500</v>
      </c>
      <c r="H63" s="52"/>
      <c r="I63" s="59">
        <v>13103.2</v>
      </c>
      <c r="J63" s="64">
        <v>173.21431811487179</v>
      </c>
      <c r="K63" s="61" t="s">
        <v>190</v>
      </c>
      <c r="L63" s="65">
        <v>4.6123977626578112</v>
      </c>
      <c r="M63" s="65">
        <v>4.6123977626578112</v>
      </c>
      <c r="N63" s="44" t="str">
        <f t="shared" si="0"/>
        <v>True</v>
      </c>
      <c r="O63" s="74" t="str">
        <f>'PZT_H_G2TA Frequency '!Q2</f>
        <v/>
      </c>
      <c r="P63" s="74" t="str">
        <f>'PZT_H_G2TA Frequency '!Q3</f>
        <v/>
      </c>
      <c r="Q63" s="74" t="str">
        <f>'PZT_H_G2TA Frequency '!Q4</f>
        <v/>
      </c>
      <c r="R63" s="74" t="str">
        <f>'PZT_H_G2TA Frequency '!R2</f>
        <v/>
      </c>
      <c r="S63" s="74" t="str">
        <f>'PZT_H_G2TA Frequency '!R3</f>
        <v/>
      </c>
      <c r="T63" s="75" t="str">
        <f>'PZT_H_G2TA Frequency '!R4</f>
        <v/>
      </c>
      <c r="V63" s="78">
        <v>3</v>
      </c>
      <c r="W63" s="79">
        <v>3</v>
      </c>
      <c r="X63" s="80">
        <v>3</v>
      </c>
      <c r="Y63" s="78">
        <v>3</v>
      </c>
      <c r="Z63" s="79">
        <v>3</v>
      </c>
      <c r="AA63" s="80">
        <v>3</v>
      </c>
    </row>
    <row r="64" spans="2:27" x14ac:dyDescent="0.2">
      <c r="B64" s="55" t="s">
        <v>156</v>
      </c>
      <c r="C64" s="56"/>
      <c r="D64" s="56">
        <v>5</v>
      </c>
      <c r="E64" s="56"/>
      <c r="F64" s="57">
        <f t="shared" si="1"/>
        <v>5</v>
      </c>
      <c r="G64" s="58"/>
      <c r="H64" s="52"/>
      <c r="I64" s="59">
        <v>0.39780000000000004</v>
      </c>
      <c r="J64" s="64">
        <v>6.7131959601966051E-2</v>
      </c>
      <c r="K64" s="61" t="s">
        <v>3</v>
      </c>
      <c r="L64" s="65">
        <v>22.85151030540958</v>
      </c>
      <c r="M64" s="65">
        <v>22.85151030540958</v>
      </c>
      <c r="N64" s="44" t="str">
        <f t="shared" si="0"/>
        <v>True</v>
      </c>
      <c r="O64" s="74" t="str">
        <f>'PZT_H_G2TA Gain '!Q2</f>
        <v/>
      </c>
      <c r="P64" s="74" t="str">
        <f>'PZT_H_G2TA Gain '!Q3</f>
        <v/>
      </c>
      <c r="Q64" s="74" t="str">
        <f>'PZT_H_G2TA Gain '!Q4</f>
        <v/>
      </c>
      <c r="R64" s="74" t="str">
        <f>'PZT_H_G2TA Gain '!R2</f>
        <v/>
      </c>
      <c r="S64" s="74" t="str">
        <f>'PZT_H_G2TA Gain '!R3</f>
        <v/>
      </c>
      <c r="T64" s="75" t="str">
        <f>'PZT_H_G2TA Gain '!R4</f>
        <v/>
      </c>
      <c r="V64" s="78">
        <v>3</v>
      </c>
      <c r="W64" s="79">
        <v>3</v>
      </c>
      <c r="X64" s="80">
        <v>3</v>
      </c>
      <c r="Y64" s="78">
        <v>3</v>
      </c>
      <c r="Z64" s="79">
        <v>3</v>
      </c>
      <c r="AA64" s="80">
        <v>3</v>
      </c>
    </row>
    <row r="65" spans="2:27" x14ac:dyDescent="0.2">
      <c r="B65" s="55" t="s">
        <v>155</v>
      </c>
      <c r="C65" s="56">
        <v>16600</v>
      </c>
      <c r="D65" s="56">
        <v>2000</v>
      </c>
      <c r="E65" s="56">
        <v>-2000</v>
      </c>
      <c r="F65" s="57">
        <f t="shared" si="1"/>
        <v>18600</v>
      </c>
      <c r="G65" s="58">
        <f t="shared" si="2"/>
        <v>14600</v>
      </c>
      <c r="H65" s="52"/>
      <c r="I65" s="59">
        <v>16732</v>
      </c>
      <c r="J65" s="64">
        <v>67.882250993908556</v>
      </c>
      <c r="K65" s="61" t="s">
        <v>190</v>
      </c>
      <c r="L65" s="65">
        <v>9.1727463003921592</v>
      </c>
      <c r="M65" s="65">
        <v>9.1727463003921592</v>
      </c>
      <c r="N65" s="44" t="str">
        <f t="shared" si="0"/>
        <v>True</v>
      </c>
      <c r="O65" s="74" t="str">
        <f>'PZT_H_G2TB Frequency'!Q2</f>
        <v/>
      </c>
      <c r="P65" s="74" t="str">
        <f>'PZT_H_G2TB Frequency'!Q3</f>
        <v/>
      </c>
      <c r="Q65" s="74" t="str">
        <f>'PZT_H_G2TB Frequency'!Q4</f>
        <v/>
      </c>
      <c r="R65" s="74" t="str">
        <f>'PZT_H_G2TB Frequency'!R2</f>
        <v/>
      </c>
      <c r="S65" s="74" t="str">
        <f>'PZT_H_G2TB Frequency'!R3</f>
        <v/>
      </c>
      <c r="T65" s="75" t="str">
        <f>'PZT_H_G2TB Frequency'!R4</f>
        <v/>
      </c>
      <c r="V65" s="78">
        <v>3</v>
      </c>
      <c r="W65" s="79">
        <v>3</v>
      </c>
      <c r="X65" s="80">
        <v>3</v>
      </c>
      <c r="Y65" s="78">
        <v>3</v>
      </c>
      <c r="Z65" s="79">
        <v>3</v>
      </c>
      <c r="AA65" s="80">
        <v>3</v>
      </c>
    </row>
    <row r="66" spans="2:27" x14ac:dyDescent="0.2">
      <c r="B66" s="55" t="s">
        <v>154</v>
      </c>
      <c r="C66" s="56"/>
      <c r="D66" s="56">
        <v>10</v>
      </c>
      <c r="E66" s="56"/>
      <c r="F66" s="57">
        <f t="shared" si="1"/>
        <v>10</v>
      </c>
      <c r="G66" s="58"/>
      <c r="H66" s="52"/>
      <c r="I66" s="59">
        <v>1.6122000000000001</v>
      </c>
      <c r="J66" s="64">
        <v>0.45071465474288724</v>
      </c>
      <c r="K66" s="61" t="s">
        <v>3</v>
      </c>
      <c r="L66" s="65">
        <v>6.2033335368877447</v>
      </c>
      <c r="M66" s="65">
        <v>6.2033335368877447</v>
      </c>
      <c r="N66" s="44" t="str">
        <f t="shared" si="0"/>
        <v>True</v>
      </c>
      <c r="O66" s="74" t="str">
        <f>'PZT_H_G2TB Gain '!Q2</f>
        <v/>
      </c>
      <c r="P66" s="74" t="str">
        <f>'PZT_H_G2TB Gain '!Q3</f>
        <v/>
      </c>
      <c r="Q66" s="74" t="str">
        <f>'PZT_H_G2TB Gain '!Q4</f>
        <v/>
      </c>
      <c r="R66" s="74" t="str">
        <f>'PZT_H_G2TB Gain '!R2</f>
        <v/>
      </c>
      <c r="S66" s="74" t="str">
        <f>'PZT_H_G2TB Gain '!R3</f>
        <v/>
      </c>
      <c r="T66" s="75" t="str">
        <f>'PZT_H_G2TB Gain '!R4</f>
        <v/>
      </c>
      <c r="V66" s="78">
        <v>3</v>
      </c>
      <c r="W66" s="79">
        <v>3</v>
      </c>
      <c r="X66" s="80">
        <v>3</v>
      </c>
      <c r="Y66" s="78">
        <v>3</v>
      </c>
      <c r="Z66" s="79">
        <v>3</v>
      </c>
      <c r="AA66" s="80">
        <v>3</v>
      </c>
    </row>
    <row r="67" spans="2:27" x14ac:dyDescent="0.2">
      <c r="B67" s="55" t="s">
        <v>153</v>
      </c>
      <c r="C67" s="56">
        <v>22500</v>
      </c>
      <c r="D67" s="56">
        <v>2500</v>
      </c>
      <c r="E67" s="56">
        <v>-2500</v>
      </c>
      <c r="F67" s="57">
        <f t="shared" si="1"/>
        <v>25000</v>
      </c>
      <c r="G67" s="58">
        <f t="shared" si="2"/>
        <v>20000</v>
      </c>
      <c r="H67" s="52"/>
      <c r="I67" s="59">
        <v>22895.200000000001</v>
      </c>
      <c r="J67" s="64">
        <v>94.927340634824489</v>
      </c>
      <c r="K67" s="61" t="s">
        <v>190</v>
      </c>
      <c r="L67" s="65">
        <v>7.3909159922532881</v>
      </c>
      <c r="M67" s="65">
        <v>7.3909159922532881</v>
      </c>
      <c r="N67" s="44" t="str">
        <f t="shared" si="0"/>
        <v>True</v>
      </c>
      <c r="O67" s="74" t="str">
        <f>'PZT_H_BT Frequency '!Q2</f>
        <v/>
      </c>
      <c r="P67" s="74" t="str">
        <f>'PZT_H_BT Frequency '!Q3</f>
        <v/>
      </c>
      <c r="Q67" s="74" t="str">
        <f>'PZT_H_BT Frequency '!Q4</f>
        <v/>
      </c>
      <c r="R67" s="74" t="str">
        <f>'PZT_H_BT Frequency '!R2</f>
        <v/>
      </c>
      <c r="S67" s="74" t="str">
        <f>'PZT_H_BT Frequency '!R3</f>
        <v/>
      </c>
      <c r="T67" s="75" t="str">
        <f>'PZT_H_BT Frequency '!R4</f>
        <v/>
      </c>
      <c r="V67" s="78">
        <v>3</v>
      </c>
      <c r="W67" s="79">
        <v>3</v>
      </c>
      <c r="X67" s="80">
        <v>3</v>
      </c>
      <c r="Y67" s="78">
        <v>3</v>
      </c>
      <c r="Z67" s="79">
        <v>3</v>
      </c>
      <c r="AA67" s="80">
        <v>3</v>
      </c>
    </row>
    <row r="68" spans="2:27" x14ac:dyDescent="0.2">
      <c r="B68" s="55" t="s">
        <v>152</v>
      </c>
      <c r="C68" s="56"/>
      <c r="D68" s="56">
        <v>5</v>
      </c>
      <c r="E68" s="56"/>
      <c r="F68" s="57">
        <f t="shared" si="1"/>
        <v>5</v>
      </c>
      <c r="G68" s="58"/>
      <c r="H68" s="52"/>
      <c r="I68" s="59">
        <v>2.7435999999999998</v>
      </c>
      <c r="J68" s="64">
        <v>0.44489302084883164</v>
      </c>
      <c r="K68" s="61" t="s">
        <v>3</v>
      </c>
      <c r="L68" s="65">
        <v>1.6905936890138309</v>
      </c>
      <c r="M68" s="65">
        <v>1.6905936890138309</v>
      </c>
      <c r="N68" s="44" t="str">
        <f t="shared" si="0"/>
        <v>True</v>
      </c>
      <c r="O68" s="74" t="str">
        <f>'PZT_H_BT Gain '!Q2</f>
        <v/>
      </c>
      <c r="P68" s="74" t="str">
        <f>'PZT_H_BT Gain '!Q3</f>
        <v/>
      </c>
      <c r="Q68" s="74" t="str">
        <f>'PZT_H_BT Gain '!Q4</f>
        <v/>
      </c>
      <c r="R68" s="74" t="str">
        <f>'PZT_H_BT Gain '!R2</f>
        <v/>
      </c>
      <c r="S68" s="74" t="str">
        <f>'PZT_H_BT Gain '!R3</f>
        <v/>
      </c>
      <c r="T68" s="75" t="str">
        <f>'PZT_H_BT Gain '!R4</f>
        <v/>
      </c>
      <c r="V68" s="78">
        <v>3</v>
      </c>
      <c r="W68" s="79">
        <v>3</v>
      </c>
      <c r="X68" s="80">
        <v>3</v>
      </c>
      <c r="Y68" s="78">
        <v>3</v>
      </c>
      <c r="Z68" s="79">
        <v>3</v>
      </c>
      <c r="AA68" s="80">
        <v>3</v>
      </c>
    </row>
    <row r="69" spans="2:27" x14ac:dyDescent="0.2">
      <c r="B69" s="55" t="s">
        <v>151</v>
      </c>
      <c r="C69" s="56">
        <v>25500</v>
      </c>
      <c r="D69" s="56">
        <v>2700</v>
      </c>
      <c r="E69" s="56">
        <v>-2700</v>
      </c>
      <c r="F69" s="57">
        <f t="shared" si="1"/>
        <v>28200</v>
      </c>
      <c r="G69" s="58">
        <f t="shared" si="2"/>
        <v>22800</v>
      </c>
      <c r="H69" s="52"/>
      <c r="I69" s="59">
        <v>26133.599999999999</v>
      </c>
      <c r="J69" s="64">
        <v>138.37918918681379</v>
      </c>
      <c r="K69" s="61" t="s">
        <v>190</v>
      </c>
      <c r="L69" s="65">
        <v>4.9776270843017523</v>
      </c>
      <c r="M69" s="65">
        <v>4.9776270843017523</v>
      </c>
      <c r="N69" s="44" t="str">
        <f t="shared" si="0"/>
        <v>True</v>
      </c>
      <c r="O69" s="74" t="str">
        <f>'PZT_H_G3T Frequency '!Q2</f>
        <v/>
      </c>
      <c r="P69" s="74" t="str">
        <f>'PZT_H_G3T Frequency '!Q3</f>
        <v/>
      </c>
      <c r="Q69" s="74" t="str">
        <f>'PZT_H_G3T Frequency '!Q4</f>
        <v/>
      </c>
      <c r="R69" s="74" t="str">
        <f>'PZT_H_G3T Frequency '!R2</f>
        <v/>
      </c>
      <c r="S69" s="74" t="str">
        <f>'PZT_H_G3T Frequency '!R3</f>
        <v/>
      </c>
      <c r="T69" s="75" t="str">
        <f>'PZT_H_G3T Frequency '!R4</f>
        <v/>
      </c>
      <c r="V69" s="78">
        <v>3</v>
      </c>
      <c r="W69" s="79">
        <v>3</v>
      </c>
      <c r="X69" s="80">
        <v>3</v>
      </c>
      <c r="Y69" s="78">
        <v>3</v>
      </c>
      <c r="Z69" s="79">
        <v>3</v>
      </c>
      <c r="AA69" s="80">
        <v>3</v>
      </c>
    </row>
    <row r="70" spans="2:27" x14ac:dyDescent="0.2">
      <c r="B70" s="55" t="s">
        <v>150</v>
      </c>
      <c r="C70" s="56"/>
      <c r="D70" s="56">
        <v>10</v>
      </c>
      <c r="E70" s="56"/>
      <c r="F70" s="57">
        <f t="shared" si="1"/>
        <v>10</v>
      </c>
      <c r="G70" s="58"/>
      <c r="H70" s="52"/>
      <c r="I70" s="59">
        <v>2.9072</v>
      </c>
      <c r="J70" s="64">
        <v>0.45272695965669901</v>
      </c>
      <c r="K70" s="61" t="s">
        <v>3</v>
      </c>
      <c r="L70" s="65">
        <v>5.2222793810633252</v>
      </c>
      <c r="M70" s="65">
        <v>5.2222793810633252</v>
      </c>
      <c r="N70" s="44" t="str">
        <f t="shared" ref="N70:N94" si="3">IF(ROUND(M70,4)=ROUND(L70,4),"True","False")</f>
        <v>True</v>
      </c>
      <c r="O70" s="74" t="str">
        <f>'PZT_H_G3T Gain'!Q2</f>
        <v/>
      </c>
      <c r="P70" s="74" t="str">
        <f>'PZT_H_G3T Gain'!Q3</f>
        <v/>
      </c>
      <c r="Q70" s="74" t="str">
        <f>'PZT_H_G3T Gain'!Q4</f>
        <v/>
      </c>
      <c r="R70" s="74" t="str">
        <f>'PZT_H_G3T Gain'!R2</f>
        <v/>
      </c>
      <c r="S70" s="74" t="str">
        <f>'PZT_H_G3T Gain'!R3</f>
        <v/>
      </c>
      <c r="T70" s="75" t="str">
        <f>'PZT_H_G3T Gain'!R4</f>
        <v/>
      </c>
      <c r="V70" s="78">
        <v>3</v>
      </c>
      <c r="W70" s="79">
        <v>3</v>
      </c>
      <c r="X70" s="80">
        <v>3</v>
      </c>
      <c r="Y70" s="78">
        <v>3</v>
      </c>
      <c r="Z70" s="79">
        <v>3</v>
      </c>
      <c r="AA70" s="80">
        <v>3</v>
      </c>
    </row>
    <row r="71" spans="2:27" x14ac:dyDescent="0.2">
      <c r="B71" s="55" t="s">
        <v>149</v>
      </c>
      <c r="C71" s="56">
        <v>30000</v>
      </c>
      <c r="D71" s="56">
        <v>2000</v>
      </c>
      <c r="E71" s="56">
        <v>-2000</v>
      </c>
      <c r="F71" s="57">
        <f t="shared" ref="F71:F94" si="4">C71+D71</f>
        <v>32000</v>
      </c>
      <c r="G71" s="58">
        <f t="shared" ref="G71:G95" si="5">C71+E71</f>
        <v>28000</v>
      </c>
      <c r="H71" s="52"/>
      <c r="I71" s="59">
        <v>30568.799999999999</v>
      </c>
      <c r="J71" s="64">
        <v>118.87472397444294</v>
      </c>
      <c r="K71" s="61" t="s">
        <v>190</v>
      </c>
      <c r="L71" s="65">
        <v>4.0131884282585775</v>
      </c>
      <c r="M71" s="65">
        <v>4.0131884282585775</v>
      </c>
      <c r="N71" s="44" t="str">
        <f t="shared" si="3"/>
        <v>True</v>
      </c>
      <c r="O71" s="74" t="str">
        <f>'PZT_H_1stSway Freq'!Q2</f>
        <v/>
      </c>
      <c r="P71" s="74" t="str">
        <f>'PZT_H_1stSway Freq'!Q3</f>
        <v/>
      </c>
      <c r="Q71" s="74" t="str">
        <f>'PZT_H_1stSway Freq'!Q4</f>
        <v/>
      </c>
      <c r="R71" s="74" t="str">
        <f>'PZT_H_1stSway Freq'!R2</f>
        <v/>
      </c>
      <c r="S71" s="74" t="str">
        <f>'PZT_H_1stSway Freq'!R3</f>
        <v/>
      </c>
      <c r="T71" s="75" t="str">
        <f>'PZT_H_1stSway Freq'!R4</f>
        <v/>
      </c>
      <c r="V71" s="78">
        <v>3</v>
      </c>
      <c r="W71" s="79">
        <v>3</v>
      </c>
      <c r="X71" s="80">
        <v>3</v>
      </c>
      <c r="Y71" s="78">
        <v>3</v>
      </c>
      <c r="Z71" s="79">
        <v>3</v>
      </c>
      <c r="AA71" s="80">
        <v>3</v>
      </c>
    </row>
    <row r="72" spans="2:27" x14ac:dyDescent="0.2">
      <c r="B72" s="55" t="s">
        <v>148</v>
      </c>
      <c r="C72" s="56"/>
      <c r="D72" s="56">
        <v>20</v>
      </c>
      <c r="E72" s="56"/>
      <c r="F72" s="57">
        <f t="shared" si="4"/>
        <v>20</v>
      </c>
      <c r="G72" s="58"/>
      <c r="H72" s="52"/>
      <c r="I72" s="59">
        <v>4.6340000000000003</v>
      </c>
      <c r="J72" s="64">
        <v>0.82829433174445732</v>
      </c>
      <c r="K72" s="61" t="s">
        <v>3</v>
      </c>
      <c r="L72" s="65">
        <v>6.1837921662612834</v>
      </c>
      <c r="M72" s="65">
        <v>6.1837921662612834</v>
      </c>
      <c r="N72" s="44" t="str">
        <f t="shared" si="3"/>
        <v>True</v>
      </c>
      <c r="O72" s="74" t="str">
        <f>'PZT_H_1st Sway Gain '!Q2</f>
        <v/>
      </c>
      <c r="P72" s="74" t="str">
        <f>'PZT_H_1st Sway Gain '!Q3</f>
        <v/>
      </c>
      <c r="Q72" s="74" t="str">
        <f>'PZT_H_1st Sway Gain '!Q4</f>
        <v/>
      </c>
      <c r="R72" s="74" t="str">
        <f>'PZT_H_1st Sway Gain '!R2</f>
        <v/>
      </c>
      <c r="S72" s="74" t="str">
        <f>'PZT_H_1st Sway Gain '!R3</f>
        <v/>
      </c>
      <c r="T72" s="75" t="str">
        <f>'PZT_H_1st Sway Gain '!R4</f>
        <v/>
      </c>
      <c r="V72" s="78">
        <v>3</v>
      </c>
      <c r="W72" s="79">
        <v>3</v>
      </c>
      <c r="X72" s="80">
        <v>3</v>
      </c>
      <c r="Y72" s="78">
        <v>3</v>
      </c>
      <c r="Z72" s="79">
        <v>3</v>
      </c>
      <c r="AA72" s="80">
        <v>3</v>
      </c>
    </row>
    <row r="73" spans="2:27" x14ac:dyDescent="0.2">
      <c r="B73" s="55" t="s">
        <v>147</v>
      </c>
      <c r="C73" s="56">
        <v>35500</v>
      </c>
      <c r="D73" s="56">
        <v>4500</v>
      </c>
      <c r="E73" s="56">
        <v>-4500</v>
      </c>
      <c r="F73" s="57">
        <f t="shared" si="4"/>
        <v>40000</v>
      </c>
      <c r="G73" s="58">
        <f t="shared" si="5"/>
        <v>31000</v>
      </c>
      <c r="H73" s="52"/>
      <c r="I73" s="59">
        <v>35029.599999999999</v>
      </c>
      <c r="J73" s="64">
        <v>147.33906474523315</v>
      </c>
      <c r="K73" s="61" t="s">
        <v>190</v>
      </c>
      <c r="L73" s="65">
        <v>9.1163874449899147</v>
      </c>
      <c r="M73" s="65">
        <v>9.1163874449899147</v>
      </c>
      <c r="N73" s="44" t="str">
        <f t="shared" si="3"/>
        <v>True</v>
      </c>
      <c r="O73" s="74" t="str">
        <f>'PZT_H_G4T Frequency '!Q2</f>
        <v/>
      </c>
      <c r="P73" s="74" t="str">
        <f>'PZT_H_G4T Frequency '!Q3</f>
        <v/>
      </c>
      <c r="Q73" s="74" t="str">
        <f>'PZT_H_G4T Frequency '!Q4</f>
        <v/>
      </c>
      <c r="R73" s="74" t="str">
        <f>'PZT_H_G4T Frequency '!R2</f>
        <v/>
      </c>
      <c r="S73" s="74" t="str">
        <f>'PZT_H_G4T Frequency '!R3</f>
        <v/>
      </c>
      <c r="T73" s="75" t="str">
        <f>'PZT_H_G4T Frequency '!R4</f>
        <v/>
      </c>
      <c r="V73" s="78">
        <v>3</v>
      </c>
      <c r="W73" s="79">
        <v>3</v>
      </c>
      <c r="X73" s="80">
        <v>3</v>
      </c>
      <c r="Y73" s="78">
        <v>3</v>
      </c>
      <c r="Z73" s="79">
        <v>3</v>
      </c>
      <c r="AA73" s="80">
        <v>3</v>
      </c>
    </row>
    <row r="74" spans="2:27" x14ac:dyDescent="0.2">
      <c r="B74" s="55" t="s">
        <v>146</v>
      </c>
      <c r="C74" s="56"/>
      <c r="D74" s="56">
        <v>25</v>
      </c>
      <c r="E74" s="56"/>
      <c r="F74" s="57">
        <f t="shared" si="4"/>
        <v>25</v>
      </c>
      <c r="G74" s="58"/>
      <c r="H74" s="52"/>
      <c r="I74" s="59">
        <v>7.3651999999999997</v>
      </c>
      <c r="J74" s="64">
        <v>0.92114206287629563</v>
      </c>
      <c r="K74" s="61" t="s">
        <v>3</v>
      </c>
      <c r="L74" s="65">
        <v>6.3814984719203789</v>
      </c>
      <c r="M74" s="65">
        <v>6.3814984719203789</v>
      </c>
      <c r="N74" s="44" t="str">
        <f t="shared" si="3"/>
        <v>True</v>
      </c>
      <c r="O74" s="74" t="str">
        <f>'PZT_H_G4T Gain '!Q2</f>
        <v/>
      </c>
      <c r="P74" s="74" t="str">
        <f>'PZT_H_G4T Gain '!Q3</f>
        <v/>
      </c>
      <c r="Q74" s="74" t="str">
        <f>'PZT_H_G4T Gain '!Q4</f>
        <v/>
      </c>
      <c r="R74" s="74" t="str">
        <f>'PZT_H_G4T Gain '!R2</f>
        <v/>
      </c>
      <c r="S74" s="74" t="str">
        <f>'PZT_H_G4T Gain '!R3</f>
        <v/>
      </c>
      <c r="T74" s="75" t="str">
        <f>'PZT_H_G4T Gain '!R4</f>
        <v/>
      </c>
      <c r="V74" s="78">
        <v>3</v>
      </c>
      <c r="W74" s="79">
        <v>3</v>
      </c>
      <c r="X74" s="80">
        <v>3</v>
      </c>
      <c r="Y74" s="78">
        <v>3</v>
      </c>
      <c r="Z74" s="79">
        <v>3</v>
      </c>
      <c r="AA74" s="80">
        <v>3</v>
      </c>
    </row>
    <row r="75" spans="2:27" x14ac:dyDescent="0.2">
      <c r="B75" s="55" t="s">
        <v>145</v>
      </c>
      <c r="C75" s="56">
        <v>47500</v>
      </c>
      <c r="D75" s="56">
        <v>2500</v>
      </c>
      <c r="E75" s="56">
        <v>-2500</v>
      </c>
      <c r="F75" s="57">
        <f t="shared" si="4"/>
        <v>50000</v>
      </c>
      <c r="G75" s="58">
        <f t="shared" si="5"/>
        <v>45000</v>
      </c>
      <c r="H75" s="52"/>
      <c r="I75" s="59">
        <v>46920.800000000003</v>
      </c>
      <c r="J75" s="64">
        <v>174.68600401863912</v>
      </c>
      <c r="K75" s="61" t="s">
        <v>190</v>
      </c>
      <c r="L75" s="65">
        <v>3.6652430757895789</v>
      </c>
      <c r="M75" s="65">
        <v>3.6652430757895789</v>
      </c>
      <c r="N75" s="44" t="str">
        <f t="shared" si="3"/>
        <v>True</v>
      </c>
      <c r="O75" s="74" t="str">
        <f>'PZT_H_Yaw Frequency '!Q2</f>
        <v/>
      </c>
      <c r="P75" s="74" t="str">
        <f>'PZT_H_Yaw Frequency '!Q3</f>
        <v/>
      </c>
      <c r="Q75" s="74" t="str">
        <f>'PZT_H_Yaw Frequency '!Q4</f>
        <v/>
      </c>
      <c r="R75" s="74" t="str">
        <f>'PZT_H_Yaw Frequency '!R2</f>
        <v/>
      </c>
      <c r="S75" s="74" t="str">
        <f>'PZT_H_Yaw Frequency '!R3</f>
        <v/>
      </c>
      <c r="T75" s="75" t="str">
        <f>'PZT_H_Yaw Frequency '!R4</f>
        <v/>
      </c>
      <c r="V75" s="78">
        <v>3</v>
      </c>
      <c r="W75" s="79">
        <v>3</v>
      </c>
      <c r="X75" s="80">
        <v>3</v>
      </c>
      <c r="Y75" s="78">
        <v>3</v>
      </c>
      <c r="Z75" s="79">
        <v>3</v>
      </c>
      <c r="AA75" s="80">
        <v>3</v>
      </c>
    </row>
    <row r="76" spans="2:27" x14ac:dyDescent="0.2">
      <c r="B76" s="55" t="s">
        <v>144</v>
      </c>
      <c r="C76" s="56"/>
      <c r="D76" s="56">
        <v>50</v>
      </c>
      <c r="E76" s="56"/>
      <c r="F76" s="57">
        <f t="shared" si="4"/>
        <v>50</v>
      </c>
      <c r="G76" s="58"/>
      <c r="H76" s="52"/>
      <c r="I76" s="59">
        <v>25.768999999999998</v>
      </c>
      <c r="J76" s="64">
        <v>1.784177261372871</v>
      </c>
      <c r="K76" s="61" t="s">
        <v>3</v>
      </c>
      <c r="L76" s="65">
        <v>4.5270165553981956</v>
      </c>
      <c r="M76" s="65">
        <v>4.5270165553981956</v>
      </c>
      <c r="N76" s="44" t="str">
        <f t="shared" si="3"/>
        <v>True</v>
      </c>
      <c r="O76" s="74" t="str">
        <f>'PZT_H_Yaw Gain '!Q2</f>
        <v/>
      </c>
      <c r="P76" s="74" t="str">
        <f>'PZT_H_Yaw Gain '!Q3</f>
        <v/>
      </c>
      <c r="Q76" s="74" t="str">
        <f>'PZT_H_Yaw Gain '!Q4</f>
        <v/>
      </c>
      <c r="R76" s="74" t="str">
        <f>'PZT_H_Yaw Gain '!R2</f>
        <v/>
      </c>
      <c r="S76" s="74" t="str">
        <f>'PZT_H_Yaw Gain '!R3</f>
        <v/>
      </c>
      <c r="T76" s="75" t="str">
        <f>'PZT_H_Yaw Gain '!R4</f>
        <v/>
      </c>
      <c r="V76" s="78">
        <v>3</v>
      </c>
      <c r="W76" s="79">
        <v>3</v>
      </c>
      <c r="X76" s="80">
        <v>3</v>
      </c>
      <c r="Y76" s="78">
        <v>3</v>
      </c>
      <c r="Z76" s="79">
        <v>3</v>
      </c>
      <c r="AA76" s="80">
        <v>3</v>
      </c>
    </row>
    <row r="77" spans="2:27" x14ac:dyDescent="0.2">
      <c r="B77" s="55" t="s">
        <v>161</v>
      </c>
      <c r="C77" s="56">
        <v>6600</v>
      </c>
      <c r="D77" s="56">
        <v>900</v>
      </c>
      <c r="E77" s="56">
        <v>-900</v>
      </c>
      <c r="F77" s="57">
        <f t="shared" si="4"/>
        <v>7500</v>
      </c>
      <c r="G77" s="58">
        <f t="shared" si="5"/>
        <v>5700</v>
      </c>
      <c r="H77" s="52"/>
      <c r="I77" s="59">
        <v>6517.6</v>
      </c>
      <c r="J77" s="64">
        <v>226.72626667415489</v>
      </c>
      <c r="K77" s="61" t="s">
        <v>190</v>
      </c>
      <c r="L77" s="65">
        <v>1.2020368761463853</v>
      </c>
      <c r="M77" s="65">
        <v>1.2020368761463853</v>
      </c>
      <c r="N77" s="44" t="str">
        <f t="shared" si="3"/>
        <v>True</v>
      </c>
      <c r="O77" s="74" t="str">
        <f>'PZT_L_T1 Frequency '!Q2</f>
        <v/>
      </c>
      <c r="P77" s="74" t="str">
        <f>'PZT_L_T1 Frequency '!Q3</f>
        <v/>
      </c>
      <c r="Q77" s="74" t="str">
        <f>'PZT_L_T1 Frequency '!Q4</f>
        <v/>
      </c>
      <c r="R77" s="74" t="str">
        <f>'PZT_L_T1 Frequency '!R2</f>
        <v/>
      </c>
      <c r="S77" s="74" t="str">
        <f>'PZT_L_T1 Frequency '!R3</f>
        <v/>
      </c>
      <c r="T77" s="75" t="str">
        <f>'PZT_L_T1 Frequency '!R4</f>
        <v/>
      </c>
      <c r="V77" s="78">
        <v>3</v>
      </c>
      <c r="W77" s="79">
        <v>3</v>
      </c>
      <c r="X77" s="80">
        <v>3</v>
      </c>
      <c r="Y77" s="78">
        <v>3</v>
      </c>
      <c r="Z77" s="79">
        <v>3</v>
      </c>
      <c r="AA77" s="80">
        <v>3</v>
      </c>
    </row>
    <row r="78" spans="2:27" x14ac:dyDescent="0.2">
      <c r="B78" s="55" t="s">
        <v>179</v>
      </c>
      <c r="C78" s="56"/>
      <c r="D78" s="56">
        <v>5</v>
      </c>
      <c r="E78" s="56"/>
      <c r="F78" s="57">
        <f t="shared" si="4"/>
        <v>5</v>
      </c>
      <c r="G78" s="58"/>
      <c r="H78" s="52"/>
      <c r="I78" s="59">
        <v>0.17939999999999998</v>
      </c>
      <c r="J78" s="64">
        <v>9.2210628454641883E-2</v>
      </c>
      <c r="K78" s="61" t="s">
        <v>3</v>
      </c>
      <c r="L78" s="65">
        <v>17.426046146698582</v>
      </c>
      <c r="M78" s="65">
        <v>17.426046146698582</v>
      </c>
      <c r="N78" s="44" t="str">
        <f t="shared" si="3"/>
        <v>True</v>
      </c>
      <c r="O78" s="74" t="str">
        <f>'PZT_L_T1 Gain '!Q2</f>
        <v/>
      </c>
      <c r="P78" s="74" t="str">
        <f>'PZT_L_T1 Gain '!Q3</f>
        <v/>
      </c>
      <c r="Q78" s="74" t="str">
        <f>'PZT_L_T1 Gain '!Q4</f>
        <v/>
      </c>
      <c r="R78" s="74" t="str">
        <f>'PZT_L_T1 Gain '!R2</f>
        <v/>
      </c>
      <c r="S78" s="74" t="str">
        <f>'PZT_L_T1 Gain '!R3</f>
        <v/>
      </c>
      <c r="T78" s="75" t="str">
        <f>'PZT_L_T1 Gain '!R4</f>
        <v/>
      </c>
      <c r="V78" s="78">
        <v>3</v>
      </c>
      <c r="W78" s="79">
        <v>3</v>
      </c>
      <c r="X78" s="80">
        <v>3</v>
      </c>
      <c r="Y78" s="78">
        <v>3</v>
      </c>
      <c r="Z78" s="79">
        <v>3</v>
      </c>
      <c r="AA78" s="80">
        <v>3</v>
      </c>
    </row>
    <row r="79" spans="2:27" x14ac:dyDescent="0.2">
      <c r="B79" s="55" t="s">
        <v>178</v>
      </c>
      <c r="C79" s="56">
        <v>10800</v>
      </c>
      <c r="D79" s="56">
        <v>1500</v>
      </c>
      <c r="E79" s="56">
        <v>-1500</v>
      </c>
      <c r="F79" s="57">
        <f t="shared" si="4"/>
        <v>12300</v>
      </c>
      <c r="G79" s="58">
        <f t="shared" si="5"/>
        <v>9300</v>
      </c>
      <c r="H79" s="52"/>
      <c r="I79" s="59">
        <v>10536.8</v>
      </c>
      <c r="J79" s="64">
        <v>58.130886798671845</v>
      </c>
      <c r="K79" s="61" t="s">
        <v>190</v>
      </c>
      <c r="L79" s="65">
        <v>7.092041587022301</v>
      </c>
      <c r="M79" s="65">
        <v>7.092041587022301</v>
      </c>
      <c r="N79" s="44" t="str">
        <f t="shared" si="3"/>
        <v>True</v>
      </c>
      <c r="O79" s="74" t="str">
        <f>'PZT_L_G1T Frequency '!Q2</f>
        <v/>
      </c>
      <c r="P79" s="74" t="str">
        <f>'PZT_L_G1T Frequency '!Q3</f>
        <v/>
      </c>
      <c r="Q79" s="74" t="str">
        <f>'PZT_L_G1T Frequency '!Q4</f>
        <v/>
      </c>
      <c r="R79" s="74" t="str">
        <f>'PZT_L_G1T Frequency '!R2</f>
        <v/>
      </c>
      <c r="S79" s="74" t="str">
        <f>'PZT_L_G1T Frequency '!R3</f>
        <v/>
      </c>
      <c r="T79" s="75" t="str">
        <f>'PZT_L_G1T Frequency '!R4</f>
        <v/>
      </c>
      <c r="V79" s="78">
        <v>3</v>
      </c>
      <c r="W79" s="79">
        <v>3</v>
      </c>
      <c r="X79" s="80">
        <v>3</v>
      </c>
      <c r="Y79" s="78">
        <v>3</v>
      </c>
      <c r="Z79" s="79">
        <v>3</v>
      </c>
      <c r="AA79" s="80">
        <v>3</v>
      </c>
    </row>
    <row r="80" spans="2:27" x14ac:dyDescent="0.2">
      <c r="B80" s="55" t="s">
        <v>177</v>
      </c>
      <c r="C80" s="56"/>
      <c r="D80" s="56">
        <v>7</v>
      </c>
      <c r="E80" s="56"/>
      <c r="F80" s="57">
        <f t="shared" si="4"/>
        <v>7</v>
      </c>
      <c r="G80" s="58"/>
      <c r="H80" s="52"/>
      <c r="I80" s="59">
        <v>1.581</v>
      </c>
      <c r="J80" s="64">
        <v>0.38230746788416248</v>
      </c>
      <c r="K80" s="61" t="s">
        <v>3</v>
      </c>
      <c r="L80" s="65">
        <v>4.7248183336053611</v>
      </c>
      <c r="M80" s="65">
        <v>4.7248183336053611</v>
      </c>
      <c r="N80" s="44" t="str">
        <f t="shared" si="3"/>
        <v>True</v>
      </c>
      <c r="O80" s="74" t="str">
        <f>'PZT_L_G1T Gain '!Q2</f>
        <v/>
      </c>
      <c r="P80" s="74" t="str">
        <f>'PZT_L_G1T Gain '!Q3</f>
        <v/>
      </c>
      <c r="Q80" s="74" t="str">
        <f>'PZT_L_G1T Gain '!Q4</f>
        <v/>
      </c>
      <c r="R80" s="74" t="str">
        <f>'PZT_L_G1T Gain '!R2</f>
        <v/>
      </c>
      <c r="S80" s="74" t="str">
        <f>'PZT_L_G1T Gain '!R3</f>
        <v/>
      </c>
      <c r="T80" s="75" t="str">
        <f>'PZT_L_G1T Gain '!R4</f>
        <v/>
      </c>
      <c r="V80" s="78">
        <v>3</v>
      </c>
      <c r="W80" s="79">
        <v>3</v>
      </c>
      <c r="X80" s="80">
        <v>3</v>
      </c>
      <c r="Y80" s="78">
        <v>3</v>
      </c>
      <c r="Z80" s="79">
        <v>3</v>
      </c>
      <c r="AA80" s="80">
        <v>3</v>
      </c>
    </row>
    <row r="81" spans="2:27" x14ac:dyDescent="0.2">
      <c r="B81" s="55" t="s">
        <v>176</v>
      </c>
      <c r="C81" s="56">
        <v>13000</v>
      </c>
      <c r="D81" s="56">
        <v>2500</v>
      </c>
      <c r="E81" s="56">
        <v>-2500</v>
      </c>
      <c r="F81" s="57">
        <f t="shared" si="4"/>
        <v>15500</v>
      </c>
      <c r="G81" s="58">
        <f t="shared" si="5"/>
        <v>10500</v>
      </c>
      <c r="H81" s="52"/>
      <c r="I81" s="59">
        <v>13026.4</v>
      </c>
      <c r="J81" s="64">
        <v>104.6747342962952</v>
      </c>
      <c r="K81" s="61" t="s">
        <v>190</v>
      </c>
      <c r="L81" s="65">
        <v>7.8770998453111574</v>
      </c>
      <c r="M81" s="65">
        <v>7.8770998453111574</v>
      </c>
      <c r="N81" s="44" t="str">
        <f t="shared" si="3"/>
        <v>True</v>
      </c>
      <c r="O81" s="74" t="str">
        <f>'PZT_L_G2TA Frequency '!Q2</f>
        <v/>
      </c>
      <c r="P81" s="74" t="str">
        <f>'PZT_L_G2TA Frequency '!Q3</f>
        <v/>
      </c>
      <c r="Q81" s="74" t="str">
        <f>'PZT_L_G2TA Frequency '!Q4</f>
        <v/>
      </c>
      <c r="R81" s="74" t="str">
        <f>'PZT_L_G2TA Frequency '!R2</f>
        <v/>
      </c>
      <c r="S81" s="74" t="str">
        <f>'PZT_L_G2TA Frequency '!R3</f>
        <v/>
      </c>
      <c r="T81" s="75" t="str">
        <f>'PZT_L_G2TA Frequency '!R4</f>
        <v/>
      </c>
      <c r="V81" s="78">
        <v>3</v>
      </c>
      <c r="W81" s="79">
        <v>3</v>
      </c>
      <c r="X81" s="80">
        <v>3</v>
      </c>
      <c r="Y81" s="78">
        <v>3</v>
      </c>
      <c r="Z81" s="79">
        <v>3</v>
      </c>
      <c r="AA81" s="80">
        <v>3</v>
      </c>
    </row>
    <row r="82" spans="2:27" x14ac:dyDescent="0.2">
      <c r="B82" s="55" t="s">
        <v>175</v>
      </c>
      <c r="C82" s="56"/>
      <c r="D82" s="56">
        <v>5</v>
      </c>
      <c r="E82" s="56"/>
      <c r="F82" s="57">
        <f t="shared" si="4"/>
        <v>5</v>
      </c>
      <c r="G82" s="58"/>
      <c r="H82" s="52"/>
      <c r="I82" s="59">
        <v>0.1618</v>
      </c>
      <c r="J82" s="64">
        <v>4.5740572799211815E-2</v>
      </c>
      <c r="K82" s="61" t="s">
        <v>3</v>
      </c>
      <c r="L82" s="65">
        <v>35.258267105940639</v>
      </c>
      <c r="M82" s="65">
        <v>35.258267105940639</v>
      </c>
      <c r="N82" s="44" t="str">
        <f t="shared" si="3"/>
        <v>True</v>
      </c>
      <c r="O82" s="74" t="str">
        <f>'PZT_L_G2TA Gain '!Q2</f>
        <v/>
      </c>
      <c r="P82" s="74" t="str">
        <f>'PZT_L_G2TA Gain '!Q3</f>
        <v/>
      </c>
      <c r="Q82" s="74" t="str">
        <f>'PZT_L_G2TA Gain '!Q4</f>
        <v/>
      </c>
      <c r="R82" s="74" t="str">
        <f>'PZT_L_G2TA Gain '!R2</f>
        <v/>
      </c>
      <c r="S82" s="74" t="str">
        <f>'PZT_L_G2TA Gain '!R3</f>
        <v/>
      </c>
      <c r="T82" s="75" t="str">
        <f>'PZT_L_G2TA Gain '!R4</f>
        <v/>
      </c>
      <c r="V82" s="78">
        <v>3</v>
      </c>
      <c r="W82" s="79">
        <v>3</v>
      </c>
      <c r="X82" s="80">
        <v>3</v>
      </c>
      <c r="Y82" s="78">
        <v>3</v>
      </c>
      <c r="Z82" s="79">
        <v>3</v>
      </c>
      <c r="AA82" s="80">
        <v>3</v>
      </c>
    </row>
    <row r="83" spans="2:27" x14ac:dyDescent="0.2">
      <c r="B83" s="55" t="s">
        <v>174</v>
      </c>
      <c r="C83" s="56">
        <v>16600</v>
      </c>
      <c r="D83" s="56">
        <v>2000</v>
      </c>
      <c r="E83" s="56">
        <v>-2000</v>
      </c>
      <c r="F83" s="57">
        <f t="shared" si="4"/>
        <v>18600</v>
      </c>
      <c r="G83" s="58">
        <f t="shared" si="5"/>
        <v>14600</v>
      </c>
      <c r="H83" s="52"/>
      <c r="I83" s="59">
        <v>16770.400000000001</v>
      </c>
      <c r="J83" s="64">
        <v>69.374346843772159</v>
      </c>
      <c r="K83" s="61" t="s">
        <v>190</v>
      </c>
      <c r="L83" s="65">
        <v>8.7909536365085774</v>
      </c>
      <c r="M83" s="65">
        <v>8.7909536365085774</v>
      </c>
      <c r="N83" s="44" t="str">
        <f t="shared" si="3"/>
        <v>True</v>
      </c>
      <c r="O83" s="74" t="str">
        <f>'PZT_L_G2TB Frequency'!Q2</f>
        <v/>
      </c>
      <c r="P83" s="74" t="str">
        <f>'PZT_L_G2TB Frequency'!Q3</f>
        <v/>
      </c>
      <c r="Q83" s="74" t="str">
        <f>'PZT_L_G2TB Frequency'!Q4</f>
        <v/>
      </c>
      <c r="R83" s="74" t="str">
        <f>'PZT_L_G2TB Frequency'!R2</f>
        <v/>
      </c>
      <c r="S83" s="74" t="str">
        <f>'PZT_L_G2TB Frequency'!R3</f>
        <v/>
      </c>
      <c r="T83" s="75" t="str">
        <f>'PZT_L_G2TB Frequency'!R4</f>
        <v/>
      </c>
      <c r="V83" s="78">
        <v>3</v>
      </c>
      <c r="W83" s="79">
        <v>3</v>
      </c>
      <c r="X83" s="80">
        <v>3</v>
      </c>
      <c r="Y83" s="78">
        <v>3</v>
      </c>
      <c r="Z83" s="79">
        <v>3</v>
      </c>
      <c r="AA83" s="80">
        <v>3</v>
      </c>
    </row>
    <row r="84" spans="2:27" x14ac:dyDescent="0.2">
      <c r="B84" s="55" t="s">
        <v>173</v>
      </c>
      <c r="C84" s="56"/>
      <c r="D84" s="56">
        <v>10</v>
      </c>
      <c r="E84" s="56"/>
      <c r="F84" s="57">
        <f t="shared" si="4"/>
        <v>10</v>
      </c>
      <c r="G84" s="58"/>
      <c r="H84" s="52"/>
      <c r="I84" s="59">
        <v>1.1796</v>
      </c>
      <c r="J84" s="64">
        <v>0.47421123984992175</v>
      </c>
      <c r="K84" s="61" t="s">
        <v>3</v>
      </c>
      <c r="L84" s="65">
        <v>6.2000498644102695</v>
      </c>
      <c r="M84" s="65">
        <v>6.2000498644102695</v>
      </c>
      <c r="N84" s="44" t="str">
        <f t="shared" si="3"/>
        <v>True</v>
      </c>
      <c r="O84" s="74" t="str">
        <f>'PZT_L_G2TB Gain '!Q2</f>
        <v/>
      </c>
      <c r="P84" s="74" t="str">
        <f>'PZT_L_G2TB Gain '!Q3</f>
        <v/>
      </c>
      <c r="Q84" s="74" t="str">
        <f>'PZT_L_G2TB Gain '!Q4</f>
        <v/>
      </c>
      <c r="R84" s="74" t="str">
        <f>'PZT_L_G2TB Gain '!R2</f>
        <v/>
      </c>
      <c r="S84" s="74" t="str">
        <f>'PZT_L_G2TB Gain '!R3</f>
        <v/>
      </c>
      <c r="T84" s="75" t="str">
        <f>'PZT_L_G2TB Gain '!R4</f>
        <v/>
      </c>
      <c r="V84" s="78">
        <v>3</v>
      </c>
      <c r="W84" s="79">
        <v>3</v>
      </c>
      <c r="X84" s="80">
        <v>3</v>
      </c>
      <c r="Y84" s="78">
        <v>3</v>
      </c>
      <c r="Z84" s="79">
        <v>3</v>
      </c>
      <c r="AA84" s="80">
        <v>3</v>
      </c>
    </row>
    <row r="85" spans="2:27" x14ac:dyDescent="0.2">
      <c r="B85" s="55" t="s">
        <v>172</v>
      </c>
      <c r="C85" s="56">
        <v>22500</v>
      </c>
      <c r="D85" s="56">
        <v>2500</v>
      </c>
      <c r="E85" s="56">
        <v>-2500</v>
      </c>
      <c r="F85" s="57">
        <f t="shared" si="4"/>
        <v>25000</v>
      </c>
      <c r="G85" s="58">
        <f t="shared" si="5"/>
        <v>20000</v>
      </c>
      <c r="H85" s="52"/>
      <c r="I85" s="59">
        <v>23215.200000000001</v>
      </c>
      <c r="J85" s="64">
        <v>350.98034132982434</v>
      </c>
      <c r="K85" s="61" t="s">
        <v>190</v>
      </c>
      <c r="L85" s="65">
        <v>1.6950616979834221</v>
      </c>
      <c r="M85" s="65">
        <v>1.6950616979834221</v>
      </c>
      <c r="N85" s="44" t="str">
        <f t="shared" si="3"/>
        <v>True</v>
      </c>
      <c r="O85" s="74" t="str">
        <f>'PZT_L_BT Frequency '!Q2</f>
        <v/>
      </c>
      <c r="P85" s="74" t="str">
        <f>'PZT_L_BT Frequency '!Q3</f>
        <v/>
      </c>
      <c r="Q85" s="74" t="str">
        <f>'PZT_L_BT Frequency '!Q4</f>
        <v/>
      </c>
      <c r="R85" s="74" t="str">
        <f>'PZT_L_BT Frequency '!R2</f>
        <v/>
      </c>
      <c r="S85" s="74" t="str">
        <f>'PZT_L_BT Frequency '!R3</f>
        <v/>
      </c>
      <c r="T85" s="75" t="str">
        <f>'PZT_L_BT Frequency '!R4</f>
        <v/>
      </c>
      <c r="V85" s="78">
        <v>3</v>
      </c>
      <c r="W85" s="79">
        <v>3</v>
      </c>
      <c r="X85" s="80">
        <v>3</v>
      </c>
      <c r="Y85" s="78">
        <v>3</v>
      </c>
      <c r="Z85" s="79">
        <v>3</v>
      </c>
      <c r="AA85" s="80">
        <v>3</v>
      </c>
    </row>
    <row r="86" spans="2:27" x14ac:dyDescent="0.2">
      <c r="B86" s="55" t="s">
        <v>171</v>
      </c>
      <c r="C86" s="56"/>
      <c r="D86" s="56">
        <v>5</v>
      </c>
      <c r="E86" s="56"/>
      <c r="F86" s="57">
        <f t="shared" si="4"/>
        <v>5</v>
      </c>
      <c r="G86" s="58"/>
      <c r="H86" s="52"/>
      <c r="I86" s="59">
        <v>1.7269999999999999</v>
      </c>
      <c r="J86" s="64">
        <v>0.377503642366534</v>
      </c>
      <c r="K86" s="61" t="s">
        <v>3</v>
      </c>
      <c r="L86" s="65">
        <v>2.890038340188259</v>
      </c>
      <c r="M86" s="65">
        <v>2.890038340188259</v>
      </c>
      <c r="N86" s="44" t="str">
        <f t="shared" si="3"/>
        <v>True</v>
      </c>
      <c r="O86" s="74" t="str">
        <f>'PZT_L_BT Gain '!Q2</f>
        <v/>
      </c>
      <c r="P86" s="74" t="str">
        <f>'PZT_L_BT Gain '!Q3</f>
        <v/>
      </c>
      <c r="Q86" s="74" t="str">
        <f>'PZT_L_BT Gain '!Q4</f>
        <v/>
      </c>
      <c r="R86" s="74" t="str">
        <f>'PZT_L_BT Gain '!R2</f>
        <v/>
      </c>
      <c r="S86" s="74" t="str">
        <f>'PZT_L_BT Gain '!R3</f>
        <v/>
      </c>
      <c r="T86" s="75" t="str">
        <f>'PZT_L_BT Gain '!R4</f>
        <v/>
      </c>
      <c r="V86" s="78">
        <v>3</v>
      </c>
      <c r="W86" s="79">
        <v>3</v>
      </c>
      <c r="X86" s="80">
        <v>3</v>
      </c>
      <c r="Y86" s="78">
        <v>3</v>
      </c>
      <c r="Z86" s="79">
        <v>3</v>
      </c>
      <c r="AA86" s="80">
        <v>3</v>
      </c>
    </row>
    <row r="87" spans="2:27" x14ac:dyDescent="0.2">
      <c r="B87" s="55" t="s">
        <v>170</v>
      </c>
      <c r="C87" s="56">
        <v>25500</v>
      </c>
      <c r="D87" s="56">
        <v>2700</v>
      </c>
      <c r="E87" s="56">
        <v>-2700</v>
      </c>
      <c r="F87" s="57">
        <f t="shared" si="4"/>
        <v>28200</v>
      </c>
      <c r="G87" s="58">
        <f t="shared" si="5"/>
        <v>22800</v>
      </c>
      <c r="H87" s="52"/>
      <c r="I87" s="59">
        <v>25730.400000000001</v>
      </c>
      <c r="J87" s="64">
        <v>284.78202190447348</v>
      </c>
      <c r="K87" s="61" t="s">
        <v>190</v>
      </c>
      <c r="L87" s="65">
        <v>2.8906319103111486</v>
      </c>
      <c r="M87" s="65">
        <v>2.8906319103111486</v>
      </c>
      <c r="N87" s="44" t="str">
        <f t="shared" si="3"/>
        <v>True</v>
      </c>
      <c r="O87" s="74" t="str">
        <f>'PZT_L_G3T Frequency '!Q2</f>
        <v/>
      </c>
      <c r="P87" s="74" t="str">
        <f>'PZT_L_G3T Frequency '!Q3</f>
        <v/>
      </c>
      <c r="Q87" s="74" t="str">
        <f>'PZT_L_G3T Frequency '!Q4</f>
        <v/>
      </c>
      <c r="R87" s="74" t="str">
        <f>'PZT_L_G3T Frequency '!R2</f>
        <v/>
      </c>
      <c r="S87" s="74" t="str">
        <f>'PZT_L_G3T Frequency '!R3</f>
        <v/>
      </c>
      <c r="T87" s="75" t="str">
        <f>'PZT_L_G3T Frequency '!R4</f>
        <v/>
      </c>
      <c r="V87" s="78">
        <v>3</v>
      </c>
      <c r="W87" s="79">
        <v>3</v>
      </c>
      <c r="X87" s="80">
        <v>3</v>
      </c>
      <c r="Y87" s="78">
        <v>3</v>
      </c>
      <c r="Z87" s="79">
        <v>3</v>
      </c>
      <c r="AA87" s="80">
        <v>3</v>
      </c>
    </row>
    <row r="88" spans="2:27" x14ac:dyDescent="0.2">
      <c r="B88" s="55" t="s">
        <v>169</v>
      </c>
      <c r="C88" s="56"/>
      <c r="D88" s="56">
        <v>10</v>
      </c>
      <c r="E88" s="56"/>
      <c r="F88" s="57">
        <f t="shared" si="4"/>
        <v>10</v>
      </c>
      <c r="G88" s="58"/>
      <c r="H88" s="52"/>
      <c r="I88" s="59">
        <v>1.9428000000000001</v>
      </c>
      <c r="J88" s="64">
        <v>0.17545854211180478</v>
      </c>
      <c r="K88" s="61" t="s">
        <v>3</v>
      </c>
      <c r="L88" s="65">
        <v>15.306939753448676</v>
      </c>
      <c r="M88" s="65">
        <v>15.306939753448676</v>
      </c>
      <c r="N88" s="44" t="str">
        <f t="shared" si="3"/>
        <v>True</v>
      </c>
      <c r="O88" s="74" t="str">
        <f>'PZT_L_G3T Gain'!Q2</f>
        <v/>
      </c>
      <c r="P88" s="74" t="str">
        <f>'PZT_L_G3T Gain'!Q3</f>
        <v/>
      </c>
      <c r="Q88" s="74" t="str">
        <f>'PZT_L_G3T Gain'!Q4</f>
        <v/>
      </c>
      <c r="R88" s="74" t="str">
        <f>'PZT_L_G3T Gain'!R2</f>
        <v/>
      </c>
      <c r="S88" s="74" t="str">
        <f>'PZT_L_G3T Gain'!R3</f>
        <v/>
      </c>
      <c r="T88" s="75" t="str">
        <f>'PZT_L_G3T Gain'!R4</f>
        <v/>
      </c>
      <c r="V88" s="78">
        <v>3</v>
      </c>
      <c r="W88" s="79">
        <v>3</v>
      </c>
      <c r="X88" s="80">
        <v>3</v>
      </c>
      <c r="Y88" s="78">
        <v>3</v>
      </c>
      <c r="Z88" s="79">
        <v>3</v>
      </c>
      <c r="AA88" s="80">
        <v>3</v>
      </c>
    </row>
    <row r="89" spans="2:27" x14ac:dyDescent="0.2">
      <c r="B89" s="55" t="s">
        <v>168</v>
      </c>
      <c r="C89" s="56">
        <v>30000</v>
      </c>
      <c r="D89" s="56">
        <v>2000</v>
      </c>
      <c r="E89" s="56">
        <v>-2000</v>
      </c>
      <c r="F89" s="57">
        <f t="shared" si="4"/>
        <v>32000</v>
      </c>
      <c r="G89" s="58">
        <f t="shared" si="5"/>
        <v>28000</v>
      </c>
      <c r="H89" s="52"/>
      <c r="I89" s="59">
        <v>30261.599999999999</v>
      </c>
      <c r="J89" s="64">
        <v>76.39895287240526</v>
      </c>
      <c r="K89" s="61" t="s">
        <v>190</v>
      </c>
      <c r="L89" s="65">
        <v>7.5847461893154593</v>
      </c>
      <c r="M89" s="65">
        <v>7.5847461893154593</v>
      </c>
      <c r="N89" s="44" t="str">
        <f t="shared" si="3"/>
        <v>True</v>
      </c>
      <c r="O89" s="74" t="str">
        <f>'PZT_L_1stSway Frequency '!Q2</f>
        <v/>
      </c>
      <c r="P89" s="74" t="str">
        <f>'PZT_L_1stSway Frequency '!Q3</f>
        <v/>
      </c>
      <c r="Q89" s="74" t="str">
        <f>'PZT_L_1stSway Frequency '!Q4</f>
        <v/>
      </c>
      <c r="R89" s="74" t="str">
        <f>'PZT_L_1stSway Frequency '!R2</f>
        <v/>
      </c>
      <c r="S89" s="74" t="str">
        <f>'PZT_L_1stSway Frequency '!R3</f>
        <v/>
      </c>
      <c r="T89" s="75" t="str">
        <f>'PZT_L_1stSway Frequency '!R4</f>
        <v/>
      </c>
      <c r="V89" s="78">
        <v>3</v>
      </c>
      <c r="W89" s="79">
        <v>3</v>
      </c>
      <c r="X89" s="80">
        <v>3</v>
      </c>
      <c r="Y89" s="78">
        <v>3</v>
      </c>
      <c r="Z89" s="79">
        <v>3</v>
      </c>
      <c r="AA89" s="80">
        <v>3</v>
      </c>
    </row>
    <row r="90" spans="2:27" x14ac:dyDescent="0.2">
      <c r="B90" s="55" t="s">
        <v>167</v>
      </c>
      <c r="C90" s="56"/>
      <c r="D90" s="56">
        <v>20</v>
      </c>
      <c r="E90" s="56"/>
      <c r="F90" s="57">
        <f t="shared" si="4"/>
        <v>20</v>
      </c>
      <c r="G90" s="58"/>
      <c r="H90" s="52"/>
      <c r="I90" s="59">
        <v>4.8335999999999997</v>
      </c>
      <c r="J90" s="64">
        <v>1.3533450410002608</v>
      </c>
      <c r="K90" s="61" t="s">
        <v>3</v>
      </c>
      <c r="L90" s="65">
        <v>3.735534186411293</v>
      </c>
      <c r="M90" s="65">
        <v>3.735534186411293</v>
      </c>
      <c r="N90" s="44" t="str">
        <f t="shared" si="3"/>
        <v>True</v>
      </c>
      <c r="O90" s="74" t="str">
        <f>'PZT_L_1st Sway Gain '!Q2</f>
        <v/>
      </c>
      <c r="P90" s="74" t="str">
        <f>'PZT_L_1st Sway Gain '!Q3</f>
        <v/>
      </c>
      <c r="Q90" s="74" t="str">
        <f>'PZT_L_1st Sway Gain '!Q4</f>
        <v/>
      </c>
      <c r="R90" s="74" t="str">
        <f>'PZT_L_1st Sway Gain '!R2</f>
        <v/>
      </c>
      <c r="S90" s="74" t="str">
        <f>'PZT_L_1st Sway Gain '!R3</f>
        <v/>
      </c>
      <c r="T90" s="75" t="str">
        <f>'PZT_L_1st Sway Gain '!R4</f>
        <v/>
      </c>
      <c r="V90" s="78">
        <v>3</v>
      </c>
      <c r="W90" s="79">
        <v>3</v>
      </c>
      <c r="X90" s="80">
        <v>3</v>
      </c>
      <c r="Y90" s="78">
        <v>3</v>
      </c>
      <c r="Z90" s="79">
        <v>3</v>
      </c>
      <c r="AA90" s="80">
        <v>3</v>
      </c>
    </row>
    <row r="91" spans="2:27" x14ac:dyDescent="0.2">
      <c r="B91" s="62" t="s">
        <v>166</v>
      </c>
      <c r="C91" s="56">
        <v>35500</v>
      </c>
      <c r="D91" s="56">
        <v>4500</v>
      </c>
      <c r="E91" s="56">
        <v>-4500</v>
      </c>
      <c r="F91" s="57">
        <f t="shared" si="4"/>
        <v>40000</v>
      </c>
      <c r="G91" s="58">
        <f t="shared" si="5"/>
        <v>31000</v>
      </c>
      <c r="H91" s="52"/>
      <c r="I91" s="59">
        <v>35426.400000000001</v>
      </c>
      <c r="J91" s="64">
        <v>185.7654435033599</v>
      </c>
      <c r="K91" s="61" t="s">
        <v>190</v>
      </c>
      <c r="L91" s="65">
        <v>7.942632595388929</v>
      </c>
      <c r="M91" s="65">
        <v>7.942632595388929</v>
      </c>
      <c r="N91" s="44" t="str">
        <f t="shared" si="3"/>
        <v>True</v>
      </c>
      <c r="O91" s="74" t="str">
        <f>'PZT_L_G4T Frequency '!Q2</f>
        <v/>
      </c>
      <c r="P91" s="74" t="str">
        <f>'PZT_L_G4T Frequency '!Q3</f>
        <v/>
      </c>
      <c r="Q91" s="74" t="str">
        <f>'PZT_L_G4T Frequency '!Q4</f>
        <v/>
      </c>
      <c r="R91" s="74" t="str">
        <f>'PZT_L_G4T Frequency '!R2</f>
        <v/>
      </c>
      <c r="S91" s="74" t="str">
        <f>'PZT_L_G4T Frequency '!R3</f>
        <v/>
      </c>
      <c r="T91" s="75" t="str">
        <f>'PZT_L_G4T Frequency '!R4</f>
        <v/>
      </c>
      <c r="V91" s="78">
        <v>3</v>
      </c>
      <c r="W91" s="79">
        <v>3</v>
      </c>
      <c r="X91" s="80">
        <v>3</v>
      </c>
      <c r="Y91" s="78">
        <v>3</v>
      </c>
      <c r="Z91" s="79">
        <v>3</v>
      </c>
      <c r="AA91" s="80">
        <v>3</v>
      </c>
    </row>
    <row r="92" spans="2:27" x14ac:dyDescent="0.2">
      <c r="B92" s="62" t="s">
        <v>165</v>
      </c>
      <c r="C92" s="56"/>
      <c r="D92" s="56">
        <v>25</v>
      </c>
      <c r="E92" s="56"/>
      <c r="F92" s="57">
        <f t="shared" si="4"/>
        <v>25</v>
      </c>
      <c r="G92" s="58"/>
      <c r="H92" s="52"/>
      <c r="I92" s="59">
        <v>5.3872</v>
      </c>
      <c r="J92" s="64">
        <v>0.17126062010865167</v>
      </c>
      <c r="K92" s="61" t="s">
        <v>3</v>
      </c>
      <c r="L92" s="65">
        <v>38.173399091118533</v>
      </c>
      <c r="M92" s="65">
        <v>38.173399091118533</v>
      </c>
      <c r="N92" s="44" t="str">
        <f t="shared" si="3"/>
        <v>True</v>
      </c>
      <c r="O92" s="74" t="str">
        <f>'PZT_L_G4T Gain '!Q2</f>
        <v/>
      </c>
      <c r="P92" s="74" t="str">
        <f>'PZT_L_G4T Gain '!Q3</f>
        <v/>
      </c>
      <c r="Q92" s="74" t="str">
        <f>'PZT_L_G4T Gain '!Q4</f>
        <v/>
      </c>
      <c r="R92" s="74" t="str">
        <f>'PZT_L_G4T Gain '!R2</f>
        <v/>
      </c>
      <c r="S92" s="74" t="str">
        <f>'PZT_L_G4T Gain '!R3</f>
        <v/>
      </c>
      <c r="T92" s="75" t="str">
        <f>'PZT_L_G4T Gain '!R4</f>
        <v/>
      </c>
      <c r="V92" s="78">
        <v>3</v>
      </c>
      <c r="W92" s="79">
        <v>3</v>
      </c>
      <c r="X92" s="80">
        <v>3</v>
      </c>
      <c r="Y92" s="78">
        <v>3</v>
      </c>
      <c r="Z92" s="79">
        <v>3</v>
      </c>
      <c r="AA92" s="80">
        <v>3</v>
      </c>
    </row>
    <row r="93" spans="2:27" x14ac:dyDescent="0.2">
      <c r="B93" s="62" t="s">
        <v>164</v>
      </c>
      <c r="C93" s="56">
        <v>47500</v>
      </c>
      <c r="D93" s="56">
        <v>2500</v>
      </c>
      <c r="E93" s="56">
        <v>-2500</v>
      </c>
      <c r="F93" s="57">
        <f t="shared" si="4"/>
        <v>50000</v>
      </c>
      <c r="G93" s="58">
        <f t="shared" si="5"/>
        <v>45000</v>
      </c>
      <c r="H93" s="52"/>
      <c r="I93" s="59">
        <v>46127.199999999997</v>
      </c>
      <c r="J93" s="64">
        <v>215.37687898193715</v>
      </c>
      <c r="K93" s="61" t="s">
        <v>190</v>
      </c>
      <c r="L93" s="65">
        <v>1.7445388525889247</v>
      </c>
      <c r="M93" s="65">
        <v>1.7445388525889247</v>
      </c>
      <c r="N93" s="44" t="str">
        <f t="shared" si="3"/>
        <v>True</v>
      </c>
      <c r="O93" s="74" t="str">
        <f>'PZT_L_Yaw Frequency '!Q2</f>
        <v/>
      </c>
      <c r="P93" s="74" t="str">
        <f>'PZT_L_Yaw Frequency '!Q3</f>
        <v/>
      </c>
      <c r="Q93" s="74" t="str">
        <f>'PZT_L_Yaw Frequency '!Q4</f>
        <v/>
      </c>
      <c r="R93" s="74" t="str">
        <f>'PZT_L_Yaw Frequency '!R2</f>
        <v/>
      </c>
      <c r="S93" s="74" t="str">
        <f>'PZT_L_Yaw Frequency '!R3</f>
        <v/>
      </c>
      <c r="T93" s="75" t="str">
        <f>'PZT_L_Yaw Frequency '!R4</f>
        <v/>
      </c>
      <c r="V93" s="78">
        <v>3</v>
      </c>
      <c r="W93" s="79">
        <v>3</v>
      </c>
      <c r="X93" s="80">
        <v>3</v>
      </c>
      <c r="Y93" s="78">
        <v>3</v>
      </c>
      <c r="Z93" s="79">
        <v>3</v>
      </c>
      <c r="AA93" s="80">
        <v>3</v>
      </c>
    </row>
    <row r="94" spans="2:27" x14ac:dyDescent="0.2">
      <c r="B94" s="62" t="s">
        <v>163</v>
      </c>
      <c r="C94" s="56"/>
      <c r="D94" s="56">
        <v>50</v>
      </c>
      <c r="E94" s="56"/>
      <c r="F94" s="57">
        <f t="shared" si="4"/>
        <v>50</v>
      </c>
      <c r="G94" s="58"/>
      <c r="H94" s="52"/>
      <c r="I94" s="59">
        <v>33.465000000000003</v>
      </c>
      <c r="J94" s="64">
        <v>1.1799230907139673</v>
      </c>
      <c r="K94" s="61" t="s">
        <v>3</v>
      </c>
      <c r="L94" s="65">
        <v>4.6712084118394328</v>
      </c>
      <c r="M94" s="65">
        <v>4.6712084118394328</v>
      </c>
      <c r="N94" s="44" t="str">
        <f t="shared" si="3"/>
        <v>True</v>
      </c>
      <c r="O94" s="74" t="str">
        <f>'PZT_L_Yaw Gain '!Q2</f>
        <v/>
      </c>
      <c r="P94" s="74" t="str">
        <f>'PZT_L_Yaw Gain '!Q3</f>
        <v/>
      </c>
      <c r="Q94" s="74" t="str">
        <f>'PZT_L_Yaw Gain '!Q4</f>
        <v/>
      </c>
      <c r="R94" s="74" t="str">
        <f>'PZT_L_Yaw Gain '!R2</f>
        <v/>
      </c>
      <c r="S94" s="74" t="str">
        <f>'PZT_L_Yaw Gain '!R3</f>
        <v/>
      </c>
      <c r="T94" s="75" t="str">
        <f>'PZT_L_Yaw Gain '!R4</f>
        <v/>
      </c>
      <c r="V94" s="78">
        <v>3</v>
      </c>
      <c r="W94" s="79">
        <v>3</v>
      </c>
      <c r="X94" s="80">
        <v>3</v>
      </c>
      <c r="Y94" s="78">
        <v>3</v>
      </c>
      <c r="Z94" s="79">
        <v>3</v>
      </c>
      <c r="AA94" s="80">
        <v>3</v>
      </c>
    </row>
    <row r="95" spans="2:27" x14ac:dyDescent="0.2">
      <c r="B95" s="55" t="s">
        <v>162</v>
      </c>
      <c r="C95" s="56"/>
      <c r="D95" s="56"/>
      <c r="E95" s="56">
        <v>7</v>
      </c>
      <c r="F95" s="57"/>
      <c r="G95" s="58">
        <f t="shared" si="5"/>
        <v>7</v>
      </c>
      <c r="H95" s="52"/>
      <c r="I95" s="59"/>
      <c r="J95" s="64"/>
      <c r="K95" s="61"/>
      <c r="L95" s="65"/>
      <c r="M95" s="65"/>
      <c r="N95" s="44"/>
      <c r="O95" s="74"/>
      <c r="P95" s="74"/>
      <c r="Q95" s="74"/>
      <c r="R95" s="74"/>
      <c r="S95" s="74"/>
      <c r="T95" s="75"/>
      <c r="V95" s="78">
        <v>3</v>
      </c>
      <c r="W95" s="79">
        <v>3</v>
      </c>
      <c r="X95" s="80">
        <v>3</v>
      </c>
      <c r="Y95" s="78">
        <v>3</v>
      </c>
      <c r="Z95" s="79">
        <v>3</v>
      </c>
      <c r="AA95" s="80">
        <v>3</v>
      </c>
    </row>
  </sheetData>
  <mergeCells count="9">
    <mergeCell ref="V3:X3"/>
    <mergeCell ref="Y3:AA3"/>
    <mergeCell ref="K3:K4"/>
    <mergeCell ref="O2:T2"/>
    <mergeCell ref="O3:Q3"/>
    <mergeCell ref="R3:T3"/>
    <mergeCell ref="C28:G33"/>
    <mergeCell ref="I3:J3"/>
    <mergeCell ref="L3:M3"/>
  </mergeCells>
  <conditionalFormatting sqref="N5">
    <cfRule type="containsText" dxfId="18" priority="31" stopIfTrue="1" operator="containsText" text="False">
      <formula>NOT(ISERROR(SEARCH("False",N5)))</formula>
    </cfRule>
    <cfRule type="containsText" dxfId="17" priority="32" stopIfTrue="1" operator="containsText" text="True">
      <formula>NOT(ISERROR(SEARCH("True",N5)))</formula>
    </cfRule>
  </conditionalFormatting>
  <conditionalFormatting sqref="C5:E5">
    <cfRule type="containsBlanks" dxfId="16" priority="30">
      <formula>LEN(TRIM(C5))=0</formula>
    </cfRule>
  </conditionalFormatting>
  <conditionalFormatting sqref="K5">
    <cfRule type="containsText" dxfId="15" priority="28" stopIfTrue="1" operator="containsText" text="LSL">
      <formula>NOT(ISERROR(SEARCH("LSL",K5)))</formula>
    </cfRule>
    <cfRule type="containsText" dxfId="14" priority="29" stopIfTrue="1" operator="containsText" text="U">
      <formula>NOT(ISERROR(SEARCH("U",K5)))</formula>
    </cfRule>
  </conditionalFormatting>
  <conditionalFormatting sqref="N6:N95">
    <cfRule type="containsText" dxfId="13" priority="19" stopIfTrue="1" operator="containsText" text="False">
      <formula>NOT(ISERROR(SEARCH("False",N6)))</formula>
    </cfRule>
    <cfRule type="containsText" dxfId="12" priority="20" stopIfTrue="1" operator="containsText" text="True">
      <formula>NOT(ISERROR(SEARCH("True",N6)))</formula>
    </cfRule>
  </conditionalFormatting>
  <conditionalFormatting sqref="C6:E27 C34:E95 C28">
    <cfRule type="containsBlanks" dxfId="11" priority="18">
      <formula>LEN(TRIM(C6))=0</formula>
    </cfRule>
  </conditionalFormatting>
  <conditionalFormatting sqref="K6:K95">
    <cfRule type="containsText" dxfId="10" priority="16" stopIfTrue="1" operator="containsText" text="LSL">
      <formula>NOT(ISERROR(SEARCH("LSL",K6)))</formula>
    </cfRule>
    <cfRule type="containsText" dxfId="9" priority="17" stopIfTrue="1" operator="containsText" text="U">
      <formula>NOT(ISERROR(SEARCH("U",K6)))</formula>
    </cfRule>
  </conditionalFormatting>
  <conditionalFormatting sqref="F17:G27 F34:G95">
    <cfRule type="containsBlanks" dxfId="8" priority="15">
      <formula>LEN(TRIM(F17))=0</formula>
    </cfRule>
  </conditionalFormatting>
  <conditionalFormatting sqref="O5 O11:T27 O34:T95">
    <cfRule type="expression" dxfId="7" priority="13" stopIfTrue="1">
      <formula>O5&lt;V5</formula>
    </cfRule>
    <cfRule type="expression" dxfId="6" priority="14" stopIfTrue="1">
      <formula>O5&gt;V5</formula>
    </cfRule>
  </conditionalFormatting>
  <conditionalFormatting sqref="O6:T10">
    <cfRule type="expression" dxfId="5" priority="11" stopIfTrue="1">
      <formula>O6&lt;V6</formula>
    </cfRule>
    <cfRule type="expression" dxfId="4" priority="12" stopIfTrue="1">
      <formula>O6&gt;V6</formula>
    </cfRule>
  </conditionalFormatting>
  <conditionalFormatting sqref="P5:T5">
    <cfRule type="expression" dxfId="3" priority="9" stopIfTrue="1">
      <formula>P5&lt;W5</formula>
    </cfRule>
    <cfRule type="expression" dxfId="2" priority="10" stopIfTrue="1">
      <formula>P5&gt;W5</formula>
    </cfRule>
  </conditionalFormatting>
  <conditionalFormatting sqref="F5:G5 G6">
    <cfRule type="containsBlanks" dxfId="1" priority="4">
      <formula>LEN(TRIM(F5))=0</formula>
    </cfRule>
  </conditionalFormatting>
  <conditionalFormatting sqref="F7:G16 F6">
    <cfRule type="containsBlanks" dxfId="0" priority="3">
      <formula>LEN(TRIM(F6))=0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rgb="FFFF66FF"/>
  </sheetPr>
  <dimension ref="A1:AR85"/>
  <sheetViews>
    <sheetView showGridLines="0" zoomScale="85" zoomScaleNormal="85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52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1"/>
      <c r="E3" s="23"/>
      <c r="F3" s="23"/>
      <c r="G3" s="105" t="s">
        <v>0</v>
      </c>
      <c r="H3" s="106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G4" s="27" t="s">
        <v>14</v>
      </c>
      <c r="H4" s="27" t="s">
        <v>15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9" t="s">
        <v>32</v>
      </c>
      <c r="D5" s="25">
        <v>2.4</v>
      </c>
      <c r="E5" s="25">
        <v>2.58</v>
      </c>
      <c r="F5" s="25">
        <v>2.2199999999999998</v>
      </c>
      <c r="G5" s="25">
        <v>2.44</v>
      </c>
      <c r="H5" s="25">
        <v>2.36</v>
      </c>
      <c r="I5" s="22"/>
      <c r="J5" s="22"/>
      <c r="AL5" s="20"/>
      <c r="AM5" s="34"/>
      <c r="AN5" s="34"/>
      <c r="AO5" s="34">
        <f>I5/3</f>
        <v>0</v>
      </c>
      <c r="AP5" s="34"/>
      <c r="AQ5" s="34"/>
      <c r="AR5" s="34"/>
    </row>
    <row r="6" spans="1:44" x14ac:dyDescent="0.2">
      <c r="AL6" s="20">
        <f>F5</f>
        <v>2.2199999999999998</v>
      </c>
      <c r="AM6" s="20"/>
      <c r="AN6" s="20"/>
      <c r="AO6" s="20"/>
      <c r="AP6" s="20"/>
      <c r="AQ6" s="20"/>
      <c r="AR6" s="20">
        <f>E5</f>
        <v>2.58</v>
      </c>
    </row>
    <row r="7" spans="1:44" ht="18" x14ac:dyDescent="0.25">
      <c r="A7" s="18" t="s">
        <v>5</v>
      </c>
      <c r="AL7" s="35">
        <f>AM7-$AO$8</f>
        <v>2.34</v>
      </c>
      <c r="AM7" s="20">
        <f>AN7-$AO$8</f>
        <v>2.36</v>
      </c>
      <c r="AN7" s="20">
        <f>AO7-$AO$8</f>
        <v>2.38</v>
      </c>
      <c r="AO7" s="35">
        <f>D5</f>
        <v>2.4</v>
      </c>
      <c r="AP7" s="20">
        <f>AO7+$AO$8</f>
        <v>2.42</v>
      </c>
      <c r="AQ7" s="20">
        <f>AP7+$AO$8</f>
        <v>2.44</v>
      </c>
      <c r="AR7" s="35">
        <f>AQ7+$AO$8</f>
        <v>2.46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0.02</v>
      </c>
      <c r="AP8" s="20"/>
      <c r="AQ8" s="20"/>
      <c r="AR8" s="20"/>
    </row>
    <row r="9" spans="1:44" x14ac:dyDescent="0.2">
      <c r="A9" s="4" t="s">
        <v>7</v>
      </c>
      <c r="B9" s="5">
        <v>2.4033619999999996</v>
      </c>
      <c r="C9" s="5">
        <v>2.4076279999999999</v>
      </c>
      <c r="D9" s="5">
        <v>2.4060860000000002</v>
      </c>
      <c r="E9" s="5">
        <v>2.4153979999999997</v>
      </c>
      <c r="F9" s="5">
        <v>2.4104839999999998</v>
      </c>
      <c r="G9" s="5">
        <v>2.3980020000000004</v>
      </c>
      <c r="H9" s="5">
        <v>2.4050019999999996</v>
      </c>
      <c r="I9" s="5">
        <v>2.4105860000000003</v>
      </c>
      <c r="J9" s="5">
        <v>2.4029420000000004</v>
      </c>
      <c r="K9" s="5"/>
      <c r="L9" s="5"/>
      <c r="M9" s="5"/>
      <c r="N9" s="5"/>
      <c r="P9" s="5">
        <v>2.4033619999999996</v>
      </c>
      <c r="AL9" s="20"/>
      <c r="AM9" s="34"/>
      <c r="AN9" s="34"/>
      <c r="AO9" s="34"/>
      <c r="AP9" s="34"/>
      <c r="AQ9" s="34"/>
      <c r="AR9" s="34"/>
    </row>
    <row r="10" spans="1:44" x14ac:dyDescent="0.2">
      <c r="A10" s="6" t="s">
        <v>8</v>
      </c>
      <c r="B10" s="7">
        <v>1.6027169406469564E-2</v>
      </c>
      <c r="C10" s="7">
        <v>1.7333841384495775E-2</v>
      </c>
      <c r="D10" s="7">
        <v>2.1550283013435898E-2</v>
      </c>
      <c r="E10" s="7">
        <v>3.3476671682513087E-2</v>
      </c>
      <c r="F10" s="7">
        <v>2.5327700089758123E-2</v>
      </c>
      <c r="G10" s="7">
        <v>1.7269112334347889E-2</v>
      </c>
      <c r="H10" s="7">
        <v>2.2459001104506948E-2</v>
      </c>
      <c r="I10" s="7">
        <v>2.5649959302987156E-2</v>
      </c>
      <c r="J10" s="7">
        <v>1.8663323084901793E-2</v>
      </c>
      <c r="K10" s="7"/>
      <c r="L10" s="7"/>
      <c r="M10" s="7"/>
      <c r="N10" s="7"/>
      <c r="P10" s="7">
        <v>1.6027169406469564E-2</v>
      </c>
    </row>
    <row r="11" spans="1:44" x14ac:dyDescent="0.2">
      <c r="A11" s="6" t="s">
        <v>9</v>
      </c>
      <c r="B11" s="7">
        <v>2.4483000000000001</v>
      </c>
      <c r="C11" s="7">
        <v>2.4638</v>
      </c>
      <c r="D11" s="7">
        <v>2.4901</v>
      </c>
      <c r="E11" s="7">
        <v>2.5642999999999998</v>
      </c>
      <c r="F11" s="7">
        <v>2.5072999999999999</v>
      </c>
      <c r="G11" s="7">
        <v>2.4525000000000001</v>
      </c>
      <c r="H11" s="7">
        <v>2.5148999999999999</v>
      </c>
      <c r="I11" s="7">
        <v>2.5072999999999999</v>
      </c>
      <c r="J11" s="7">
        <v>2.4935999999999998</v>
      </c>
      <c r="K11" s="8"/>
      <c r="L11" s="8"/>
      <c r="M11" s="8"/>
      <c r="N11" s="8"/>
      <c r="P11" s="102">
        <v>2.4483000000000001</v>
      </c>
    </row>
    <row r="12" spans="1:44" x14ac:dyDescent="0.2">
      <c r="A12" s="6" t="s">
        <v>10</v>
      </c>
      <c r="B12" s="7">
        <v>2.3706999999999998</v>
      </c>
      <c r="C12" s="7">
        <v>2.3584999999999998</v>
      </c>
      <c r="D12" s="7">
        <v>2.3664999999999998</v>
      </c>
      <c r="E12" s="7">
        <v>2.3748999999999998</v>
      </c>
      <c r="F12" s="7">
        <v>2.3725999999999998</v>
      </c>
      <c r="G12" s="7">
        <v>2.3610000000000002</v>
      </c>
      <c r="H12" s="7">
        <v>2.3772000000000002</v>
      </c>
      <c r="I12" s="7">
        <v>2.3652000000000002</v>
      </c>
      <c r="J12" s="7">
        <v>2.3706999999999998</v>
      </c>
      <c r="K12" s="8"/>
      <c r="L12" s="8"/>
      <c r="M12" s="8"/>
      <c r="N12" s="8"/>
      <c r="P12" s="102">
        <v>2.3706999999999998</v>
      </c>
    </row>
    <row r="13" spans="1:44" x14ac:dyDescent="0.2">
      <c r="A13" s="9" t="s">
        <v>13</v>
      </c>
      <c r="B13" s="10">
        <f>IFERROR(IF(B8="","",IF($E$5=0,((B9-$F$5)/3/B10),IF($F$5=0,(($E$5-B9)/3/B10),MIN(((($E$5)-B9)/(3*B10)),((B9-($F$5))/(3*B10)))))),"")</f>
        <v>3.6737200337800222</v>
      </c>
      <c r="C13" s="10">
        <f t="shared" ref="C13:J13" si="0">IFERROR(IF(C8="","",IF($E$5=0,((C9-$F$5)/3/C10),IF($F$5=0,(($E$5-C9)/3/C10),MIN(((($E$5)-C9)/(3*C10)),((C9-($F$5))/(3*C10)))))),"")</f>
        <v>3.3147489964184169</v>
      </c>
      <c r="D13" s="10">
        <f t="shared" si="0"/>
        <v>2.6900497453880332</v>
      </c>
      <c r="E13" s="10">
        <f t="shared" si="0"/>
        <v>1.6389721730309892</v>
      </c>
      <c r="F13" s="10">
        <f t="shared" si="0"/>
        <v>2.2309697735319731</v>
      </c>
      <c r="G13" s="10">
        <f t="shared" si="0"/>
        <v>3.435845389805368</v>
      </c>
      <c r="H13" s="10">
        <f t="shared" si="0"/>
        <v>2.5972956853793883</v>
      </c>
      <c r="I13" s="10">
        <f t="shared" si="0"/>
        <v>2.2016149291416882</v>
      </c>
      <c r="J13" s="10">
        <f t="shared" si="0"/>
        <v>3.1623164355483158</v>
      </c>
      <c r="K13" s="10" t="str">
        <f>IFERROR(IF(K8="","",IF($E$5=0,((K9-$F$5)/3/K10),IF($F$5=0,(($E$5-K9)/3/K10),MIN(((($E$5)-K9)/(3*K10)),((K9-($F$5))/(3*K10)))))),"")</f>
        <v/>
      </c>
      <c r="L13" s="10" t="str">
        <f>IFERROR(IF(L8="","",IF($E$5=0,((L9-$F$5)/3/L10),IF($F$5=0,(($E$5-L9)/3/L10),MIN(((($E$5)-L9)/(3*L10)),((L9-($F$5))/(3*L10)))))),"")</f>
        <v/>
      </c>
      <c r="M13" s="10" t="str">
        <f>IFERROR(IF(M8="","",IF($E$5=0,((M9-$F$5)/3/M10),IF($F$5=0,(($E$5-M9)/3/M10),MIN(((($E$5)-M9)/(3*M10)),((M9-($F$5))/(3*M10)))))),"")</f>
        <v/>
      </c>
      <c r="N13" s="10" t="str">
        <f>IFERROR(IF(N8="","",IF($E$5=0,((N9-$F$5)/3/N10),IF($F$5=0,(($E$5-N9)/3/N10),MIN(((($E$5)-N9)/(3*N10)),((N9-($F$5))/(3*N10)))))),"")</f>
        <v/>
      </c>
      <c r="P13" s="10">
        <f>IFERROR(IF(P8="","",IF($E$5=0,((P9-$F$5)/3/P10),IF($F$5=0,(($E$5-P9)/3/P10),MIN(((($E$5)-P9)/(3*P10)),((P9-($F$5))/(3*P10)))))),"")</f>
        <v>3.6737200337800222</v>
      </c>
    </row>
    <row r="15" spans="1:44" s="17" customFormat="1" ht="6.75" customHeight="1" x14ac:dyDescent="0.2"/>
    <row r="17" spans="1:39" ht="18" x14ac:dyDescent="0.25">
      <c r="A17" s="16" t="s">
        <v>11</v>
      </c>
    </row>
    <row r="18" spans="1:39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39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</row>
    <row r="20" spans="1:39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</row>
    <row r="21" spans="1:39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</row>
    <row r="22" spans="1:39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</row>
    <row r="23" spans="1:39" x14ac:dyDescent="0.2">
      <c r="A23" s="9" t="s">
        <v>13</v>
      </c>
      <c r="B23" s="10" t="str">
        <f t="shared" ref="B23:N23" si="1">IFERROR(IF(B18="","",IF($E$5=0,((B19-$F$5)/3/B20),IF($F$5=0,(($E$5-B19)/3/B20),MIN(((($E$5)-B19)/(3*B20)),((B19-($F$5))/(3*B20)))))),"")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</row>
    <row r="24" spans="1:39" x14ac:dyDescent="0.2">
      <c r="A24" s="12" t="s">
        <v>2</v>
      </c>
      <c r="B24" s="20">
        <f t="shared" ref="B24:N24" si="2">$D$5</f>
        <v>2.4</v>
      </c>
      <c r="C24" s="20">
        <f t="shared" si="2"/>
        <v>2.4</v>
      </c>
      <c r="D24" s="20">
        <f t="shared" si="2"/>
        <v>2.4</v>
      </c>
      <c r="E24" s="20">
        <f t="shared" si="2"/>
        <v>2.4</v>
      </c>
      <c r="F24" s="20">
        <f t="shared" si="2"/>
        <v>2.4</v>
      </c>
      <c r="G24" s="20">
        <f t="shared" si="2"/>
        <v>2.4</v>
      </c>
      <c r="H24" s="20">
        <f t="shared" si="2"/>
        <v>2.4</v>
      </c>
      <c r="I24" s="20">
        <f t="shared" si="2"/>
        <v>2.4</v>
      </c>
      <c r="J24" s="20">
        <f t="shared" si="2"/>
        <v>2.4</v>
      </c>
      <c r="K24" s="20">
        <f t="shared" si="2"/>
        <v>2.4</v>
      </c>
      <c r="L24" s="20">
        <f t="shared" si="2"/>
        <v>2.4</v>
      </c>
      <c r="M24" s="20">
        <f t="shared" si="2"/>
        <v>2.4</v>
      </c>
      <c r="N24" s="20">
        <f t="shared" si="2"/>
        <v>2.4</v>
      </c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</row>
    <row r="25" spans="1:39" x14ac:dyDescent="0.2">
      <c r="A25" s="12" t="s">
        <v>14</v>
      </c>
      <c r="B25" s="20">
        <f t="shared" ref="B25:N25" si="3">$G$5</f>
        <v>2.44</v>
      </c>
      <c r="C25" s="20">
        <f t="shared" si="3"/>
        <v>2.44</v>
      </c>
      <c r="D25" s="20">
        <f t="shared" si="3"/>
        <v>2.44</v>
      </c>
      <c r="E25" s="20">
        <f t="shared" si="3"/>
        <v>2.44</v>
      </c>
      <c r="F25" s="20">
        <f t="shared" si="3"/>
        <v>2.44</v>
      </c>
      <c r="G25" s="20">
        <f t="shared" si="3"/>
        <v>2.44</v>
      </c>
      <c r="H25" s="20">
        <f t="shared" si="3"/>
        <v>2.44</v>
      </c>
      <c r="I25" s="20">
        <f t="shared" si="3"/>
        <v>2.44</v>
      </c>
      <c r="J25" s="20">
        <f t="shared" si="3"/>
        <v>2.44</v>
      </c>
      <c r="K25" s="20">
        <f t="shared" si="3"/>
        <v>2.44</v>
      </c>
      <c r="L25" s="20">
        <f t="shared" si="3"/>
        <v>2.44</v>
      </c>
      <c r="M25" s="20">
        <f t="shared" si="3"/>
        <v>2.44</v>
      </c>
      <c r="N25" s="20">
        <f t="shared" si="3"/>
        <v>2.44</v>
      </c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</row>
    <row r="26" spans="1:39" x14ac:dyDescent="0.2">
      <c r="A26" s="12" t="s">
        <v>15</v>
      </c>
      <c r="B26" s="20">
        <f t="shared" ref="B26:N26" si="4">$H$5</f>
        <v>2.36</v>
      </c>
      <c r="C26" s="20">
        <f t="shared" si="4"/>
        <v>2.36</v>
      </c>
      <c r="D26" s="20">
        <f t="shared" si="4"/>
        <v>2.36</v>
      </c>
      <c r="E26" s="20">
        <f t="shared" si="4"/>
        <v>2.36</v>
      </c>
      <c r="F26" s="20">
        <f t="shared" si="4"/>
        <v>2.36</v>
      </c>
      <c r="G26" s="20">
        <f t="shared" si="4"/>
        <v>2.36</v>
      </c>
      <c r="H26" s="20">
        <f t="shared" si="4"/>
        <v>2.36</v>
      </c>
      <c r="I26" s="20">
        <f t="shared" si="4"/>
        <v>2.36</v>
      </c>
      <c r="J26" s="20">
        <f t="shared" si="4"/>
        <v>2.36</v>
      </c>
      <c r="K26" s="20">
        <f t="shared" si="4"/>
        <v>2.36</v>
      </c>
      <c r="L26" s="20">
        <f t="shared" si="4"/>
        <v>2.36</v>
      </c>
      <c r="M26" s="20">
        <f t="shared" si="4"/>
        <v>2.36</v>
      </c>
      <c r="N26" s="20">
        <f t="shared" si="4"/>
        <v>2.36</v>
      </c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</row>
    <row r="27" spans="1:39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</row>
    <row r="28" spans="1:39" x14ac:dyDescent="0.2"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</row>
    <row r="29" spans="1:39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</row>
    <row r="30" spans="1:39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2.2199999999999998</v>
      </c>
      <c r="Q30" s="34"/>
      <c r="R30" s="34"/>
      <c r="S30" s="34" t="s">
        <v>0</v>
      </c>
      <c r="T30" s="34"/>
      <c r="U30" s="34"/>
      <c r="V30" s="34">
        <f>E5</f>
        <v>2.58</v>
      </c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</row>
    <row r="31" spans="1:39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2.3850000000000002</v>
      </c>
      <c r="Q31" s="20">
        <f>R31-$S$32</f>
        <v>2.39</v>
      </c>
      <c r="R31" s="20">
        <f>S31-$S$32</f>
        <v>2.395</v>
      </c>
      <c r="S31" s="35">
        <f>D5</f>
        <v>2.4</v>
      </c>
      <c r="T31" s="20">
        <f>S31+$S$32</f>
        <v>2.4049999999999998</v>
      </c>
      <c r="U31" s="20">
        <f>T31+$S$32</f>
        <v>2.4099999999999997</v>
      </c>
      <c r="V31" s="35">
        <f>U31+$S$32</f>
        <v>2.4149999999999996</v>
      </c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</row>
    <row r="32" spans="1:39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</row>
    <row r="33" spans="1:39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</row>
    <row r="34" spans="1:39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</row>
    <row r="35" spans="1:39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34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</row>
    <row r="36" spans="1:39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3.3476671682513087E-2</v>
      </c>
      <c r="Q36" s="40">
        <f>ROUND(P36*3,2)</f>
        <v>0.1</v>
      </c>
      <c r="R36" s="41">
        <f>ROUND(Q36/5,5)</f>
        <v>0.02</v>
      </c>
      <c r="X36" s="34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</row>
    <row r="37" spans="1:39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3.6737200337800222</v>
      </c>
      <c r="Q37" s="40">
        <f>ROUND(P37*3,2)</f>
        <v>11.02</v>
      </c>
      <c r="R37" s="41">
        <f>ROUND(Q37/5,5)</f>
        <v>2.2040000000000002</v>
      </c>
      <c r="X37" s="34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</row>
    <row r="38" spans="1:39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34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</row>
    <row r="39" spans="1:39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34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</row>
    <row r="40" spans="1:39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</row>
    <row r="41" spans="1:39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</row>
    <row r="42" spans="1:39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</row>
    <row r="43" spans="1:39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</row>
    <row r="44" spans="1:39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</row>
    <row r="45" spans="1:39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</row>
    <row r="46" spans="1:39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</row>
    <row r="47" spans="1:39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</row>
    <row r="48" spans="1:39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</row>
    <row r="49" spans="1:39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</row>
    <row r="50" spans="1:39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</row>
    <row r="51" spans="1:39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</row>
    <row r="52" spans="1:39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</row>
    <row r="53" spans="1:39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</row>
    <row r="54" spans="1:39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</row>
    <row r="55" spans="1:39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</row>
    <row r="56" spans="1:39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</row>
    <row r="57" spans="1:39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</row>
    <row r="58" spans="1:39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</row>
    <row r="59" spans="1:39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</row>
    <row r="60" spans="1:39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</row>
    <row r="61" spans="1:39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</row>
    <row r="62" spans="1:39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</row>
    <row r="63" spans="1:39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</row>
    <row r="64" spans="1:39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</row>
    <row r="65" spans="1:39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</row>
    <row r="66" spans="1:39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</row>
    <row r="67" spans="1:39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</row>
    <row r="68" spans="1:39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39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39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39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2">
    <mergeCell ref="G3:H3"/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rgb="FFFF66FF"/>
  </sheetPr>
  <dimension ref="A1:AR85"/>
  <sheetViews>
    <sheetView showGridLines="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53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1"/>
      <c r="E3" s="23"/>
      <c r="F3" s="23"/>
      <c r="G3" s="105" t="s">
        <v>0</v>
      </c>
      <c r="H3" s="106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G4" s="27" t="s">
        <v>14</v>
      </c>
      <c r="H4" s="27" t="s">
        <v>15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9" t="s">
        <v>78</v>
      </c>
      <c r="D5" s="25">
        <v>2.2999999999999998</v>
      </c>
      <c r="E5" s="25">
        <v>2.75</v>
      </c>
      <c r="F5" s="25">
        <v>1.8499999999999999</v>
      </c>
      <c r="G5" s="25">
        <v>2.4099999999999997</v>
      </c>
      <c r="H5" s="25">
        <v>2.19</v>
      </c>
      <c r="I5" s="22">
        <v>0.45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0.15</v>
      </c>
      <c r="AP5" s="20"/>
      <c r="AQ5" s="20"/>
      <c r="AR5" s="20"/>
    </row>
    <row r="6" spans="1:44" x14ac:dyDescent="0.2">
      <c r="AL6" s="20">
        <f>F5</f>
        <v>1.8499999999999999</v>
      </c>
      <c r="AM6" s="20"/>
      <c r="AN6" s="20"/>
      <c r="AO6" s="20"/>
      <c r="AP6" s="20"/>
      <c r="AQ6" s="20"/>
      <c r="AR6" s="20">
        <f>E5</f>
        <v>2.75</v>
      </c>
    </row>
    <row r="7" spans="1:44" ht="18" x14ac:dyDescent="0.25">
      <c r="A7" s="18" t="s">
        <v>5</v>
      </c>
      <c r="AL7" s="35">
        <f>AM7-$AO$8</f>
        <v>2.1500000000000004</v>
      </c>
      <c r="AM7" s="20">
        <f>AN7-$AO$8</f>
        <v>2.2000000000000002</v>
      </c>
      <c r="AN7" s="20">
        <f>AO7-$AO$8</f>
        <v>2.25</v>
      </c>
      <c r="AO7" s="35">
        <f>D5</f>
        <v>2.2999999999999998</v>
      </c>
      <c r="AP7" s="20">
        <f>AO7+$AO$8</f>
        <v>2.3499999999999996</v>
      </c>
      <c r="AQ7" s="20">
        <f>AP7+$AO$8</f>
        <v>2.3999999999999995</v>
      </c>
      <c r="AR7" s="35">
        <f>AQ7+$AO$8</f>
        <v>2.4499999999999993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0.05</v>
      </c>
      <c r="AP8" s="20"/>
      <c r="AQ8" s="20"/>
      <c r="AR8" s="20"/>
    </row>
    <row r="9" spans="1:44" x14ac:dyDescent="0.2">
      <c r="A9" s="4" t="s">
        <v>7</v>
      </c>
      <c r="B9" s="5">
        <v>2.3050600000000001</v>
      </c>
      <c r="C9" s="5">
        <v>2.29372</v>
      </c>
      <c r="D9" s="5">
        <v>2.2871999999999999</v>
      </c>
      <c r="E9" s="5">
        <v>2.2815400000000001</v>
      </c>
      <c r="F9" s="5">
        <v>2.2935199999999996</v>
      </c>
      <c r="G9" s="5">
        <v>2.2795200000000002</v>
      </c>
      <c r="H9" s="5">
        <v>2.2701399999999996</v>
      </c>
      <c r="I9" s="5">
        <v>2.27556</v>
      </c>
      <c r="J9" s="5">
        <v>2.3084800000000003</v>
      </c>
      <c r="K9" s="5"/>
      <c r="L9" s="5"/>
      <c r="M9" s="5"/>
      <c r="N9" s="5"/>
      <c r="P9" s="5">
        <v>2.3050600000000001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5.7656764121650057E-2</v>
      </c>
      <c r="C10" s="7">
        <v>4.8628554641595205E-2</v>
      </c>
      <c r="D10" s="7">
        <v>5.2695118466553247E-2</v>
      </c>
      <c r="E10" s="7">
        <v>6.1164618957734847E-2</v>
      </c>
      <c r="F10" s="7">
        <v>4.2149510370700562E-2</v>
      </c>
      <c r="G10" s="7">
        <v>4.6868570035183035E-2</v>
      </c>
      <c r="H10" s="7">
        <v>4.3120623409979887E-2</v>
      </c>
      <c r="I10" s="7">
        <v>5.4514615153242352E-2</v>
      </c>
      <c r="J10" s="7">
        <v>5.7363943734861214E-2</v>
      </c>
      <c r="K10" s="7"/>
      <c r="L10" s="7"/>
      <c r="M10" s="7"/>
      <c r="N10" s="7"/>
      <c r="P10" s="7">
        <v>5.7656764121650057E-2</v>
      </c>
    </row>
    <row r="11" spans="1:44" x14ac:dyDescent="0.2">
      <c r="A11" s="6" t="s">
        <v>9</v>
      </c>
      <c r="B11" s="7">
        <v>2.4220000000000002</v>
      </c>
      <c r="C11" s="7">
        <v>2.3839999999999999</v>
      </c>
      <c r="D11" s="7">
        <v>2.383</v>
      </c>
      <c r="E11" s="7">
        <v>2.4580000000000002</v>
      </c>
      <c r="F11" s="7">
        <v>2.3650000000000002</v>
      </c>
      <c r="G11" s="7">
        <v>2.3820000000000001</v>
      </c>
      <c r="H11" s="7">
        <v>2.34</v>
      </c>
      <c r="I11" s="7">
        <v>2.3839999999999999</v>
      </c>
      <c r="J11" s="7">
        <v>2.4129999999999998</v>
      </c>
      <c r="K11" s="8"/>
      <c r="L11" s="8"/>
      <c r="M11" s="8"/>
      <c r="N11" s="8"/>
      <c r="P11" s="102">
        <v>2.4220000000000002</v>
      </c>
    </row>
    <row r="12" spans="1:44" x14ac:dyDescent="0.2">
      <c r="A12" s="6" t="s">
        <v>10</v>
      </c>
      <c r="B12" s="7">
        <v>2.1150000000000002</v>
      </c>
      <c r="C12" s="7">
        <v>2.1680000000000001</v>
      </c>
      <c r="D12" s="7">
        <v>2.16</v>
      </c>
      <c r="E12" s="7">
        <v>2.1459999999999999</v>
      </c>
      <c r="F12" s="7">
        <v>2.2170000000000001</v>
      </c>
      <c r="G12" s="7">
        <v>2.1579999999999999</v>
      </c>
      <c r="H12" s="7">
        <v>2.1760000000000002</v>
      </c>
      <c r="I12" s="7">
        <v>2.1150000000000002</v>
      </c>
      <c r="J12" s="7">
        <v>2.1589999999999998</v>
      </c>
      <c r="K12" s="8"/>
      <c r="L12" s="8"/>
      <c r="M12" s="8"/>
      <c r="N12" s="8"/>
      <c r="P12" s="102">
        <v>2.1150000000000002</v>
      </c>
    </row>
    <row r="13" spans="1:44" x14ac:dyDescent="0.2">
      <c r="A13" s="9" t="s">
        <v>13</v>
      </c>
      <c r="B13" s="10">
        <f t="shared" ref="B13:J13" si="0">IFERROR(IF(B8="","",IF($E$5=0,((B9-$F$5)/3/B10),IF($F$5=0,(($E$5-B9)/3/B10),MIN(((($E$5)-B9)/(3*B10)),((B9-($F$5))/(3*B10)))))),"")</f>
        <v>2.5723492393781737</v>
      </c>
      <c r="C13" s="10">
        <f t="shared" si="0"/>
        <v>3.041560000225719</v>
      </c>
      <c r="D13" s="10">
        <f t="shared" si="0"/>
        <v>2.7655945669015529</v>
      </c>
      <c r="E13" s="10">
        <f t="shared" si="0"/>
        <v>2.3517953535534284</v>
      </c>
      <c r="F13" s="10">
        <f t="shared" si="0"/>
        <v>3.5075140541316485</v>
      </c>
      <c r="G13" s="10">
        <f t="shared" si="0"/>
        <v>3.0547834769837627</v>
      </c>
      <c r="H13" s="10">
        <f t="shared" si="0"/>
        <v>3.2477885427383226</v>
      </c>
      <c r="I13" s="10">
        <f t="shared" si="0"/>
        <v>2.6021156516390893</v>
      </c>
      <c r="J13" s="10">
        <f t="shared" si="0"/>
        <v>2.5656069605948839</v>
      </c>
      <c r="K13" s="10" t="str">
        <f>IFERROR(IF(K8="","",IF($E$5=0,((K9-$F$5)/3/K10),IF($F$5=0,(($E$5-K9)/3/K10),MIN(((($E$5)-K9)/(3*K10)),((K9-($F$5))/(3*K10)))))),"")</f>
        <v/>
      </c>
      <c r="L13" s="10" t="str">
        <f>IFERROR(IF(L8="","",IF($E$5=0,((L9-$F$5)/3/L10),IF($F$5=0,(($E$5-L9)/3/L10),MIN(((($E$5)-L9)/(3*L10)),((L9-($F$5))/(3*L10)))))),"")</f>
        <v/>
      </c>
      <c r="M13" s="10" t="str">
        <f>IFERROR(IF(M8="","",IF($E$5=0,((M9-$F$5)/3/M10),IF($F$5=0,(($E$5-M9)/3/M10),MIN(((($E$5)-M9)/(3*M10)),((M9-($F$5))/(3*M10)))))),"")</f>
        <v/>
      </c>
      <c r="N13" s="10" t="str">
        <f>IFERROR(IF(N8="","",IF($E$5=0,((N9-$F$5)/3/N10),IF($F$5=0,(($E$5-N9)/3/N10),MIN(((($E$5)-N9)/(3*N10)),((N9-($F$5))/(3*N10)))))),"")</f>
        <v/>
      </c>
      <c r="P13" s="10">
        <f>IFERROR(IF(P8="","",IF($E$5=0,((P9-$F$5)/3/P10),IF($F$5=0,(($E$5-P9)/3/P10),MIN(((($E$5)-P9)/(3*P10)),((P9-($F$5))/(3*P10)))))),"")</f>
        <v>2.5723492393781737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IFERROR(IF(B18="","",IF($E$5=0,((B19-$F$5)/3/B20),IF($F$5=0,(($E$5-B19)/3/B20),MIN(((($E$5)-B19)/(3*B20)),((B19-($F$5))/(3*B20)))))),"")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2.2999999999999998</v>
      </c>
      <c r="C24" s="20">
        <f t="shared" si="2"/>
        <v>2.2999999999999998</v>
      </c>
      <c r="D24" s="20">
        <f t="shared" si="2"/>
        <v>2.2999999999999998</v>
      </c>
      <c r="E24" s="20">
        <f t="shared" si="2"/>
        <v>2.2999999999999998</v>
      </c>
      <c r="F24" s="20">
        <f t="shared" si="2"/>
        <v>2.2999999999999998</v>
      </c>
      <c r="G24" s="20">
        <f t="shared" si="2"/>
        <v>2.2999999999999998</v>
      </c>
      <c r="H24" s="20">
        <f t="shared" si="2"/>
        <v>2.2999999999999998</v>
      </c>
      <c r="I24" s="20">
        <f t="shared" si="2"/>
        <v>2.2999999999999998</v>
      </c>
      <c r="J24" s="20">
        <f t="shared" si="2"/>
        <v>2.2999999999999998</v>
      </c>
      <c r="K24" s="20">
        <f t="shared" si="2"/>
        <v>2.2999999999999998</v>
      </c>
      <c r="L24" s="20">
        <f t="shared" si="2"/>
        <v>2.2999999999999998</v>
      </c>
      <c r="M24" s="20">
        <f t="shared" si="2"/>
        <v>2.2999999999999998</v>
      </c>
      <c r="N24" s="20">
        <f t="shared" si="2"/>
        <v>2.2999999999999998</v>
      </c>
    </row>
    <row r="25" spans="1:22" x14ac:dyDescent="0.2">
      <c r="A25" s="12" t="s">
        <v>14</v>
      </c>
      <c r="B25" s="20">
        <f t="shared" ref="B25:N25" si="3">$G$5</f>
        <v>2.4099999999999997</v>
      </c>
      <c r="C25" s="20">
        <f t="shared" si="3"/>
        <v>2.4099999999999997</v>
      </c>
      <c r="D25" s="20">
        <f t="shared" si="3"/>
        <v>2.4099999999999997</v>
      </c>
      <c r="E25" s="20">
        <f t="shared" si="3"/>
        <v>2.4099999999999997</v>
      </c>
      <c r="F25" s="20">
        <f t="shared" si="3"/>
        <v>2.4099999999999997</v>
      </c>
      <c r="G25" s="20">
        <f t="shared" si="3"/>
        <v>2.4099999999999997</v>
      </c>
      <c r="H25" s="20">
        <f t="shared" si="3"/>
        <v>2.4099999999999997</v>
      </c>
      <c r="I25" s="20">
        <f t="shared" si="3"/>
        <v>2.4099999999999997</v>
      </c>
      <c r="J25" s="20">
        <f t="shared" si="3"/>
        <v>2.4099999999999997</v>
      </c>
      <c r="K25" s="20">
        <f t="shared" si="3"/>
        <v>2.4099999999999997</v>
      </c>
      <c r="L25" s="20">
        <f t="shared" si="3"/>
        <v>2.4099999999999997</v>
      </c>
      <c r="M25" s="20">
        <f t="shared" si="3"/>
        <v>2.4099999999999997</v>
      </c>
      <c r="N25" s="20">
        <f t="shared" si="3"/>
        <v>2.4099999999999997</v>
      </c>
    </row>
    <row r="26" spans="1:22" x14ac:dyDescent="0.2">
      <c r="A26" s="12" t="s">
        <v>15</v>
      </c>
      <c r="B26" s="20">
        <f t="shared" ref="B26:N26" si="4">$H$5</f>
        <v>2.19</v>
      </c>
      <c r="C26" s="20">
        <f t="shared" si="4"/>
        <v>2.19</v>
      </c>
      <c r="D26" s="20">
        <f t="shared" si="4"/>
        <v>2.19</v>
      </c>
      <c r="E26" s="20">
        <f t="shared" si="4"/>
        <v>2.19</v>
      </c>
      <c r="F26" s="20">
        <f t="shared" si="4"/>
        <v>2.19</v>
      </c>
      <c r="G26" s="20">
        <f t="shared" si="4"/>
        <v>2.19</v>
      </c>
      <c r="H26" s="20">
        <f t="shared" si="4"/>
        <v>2.19</v>
      </c>
      <c r="I26" s="20">
        <f t="shared" si="4"/>
        <v>2.19</v>
      </c>
      <c r="J26" s="20">
        <f t="shared" si="4"/>
        <v>2.19</v>
      </c>
      <c r="K26" s="20">
        <f t="shared" si="4"/>
        <v>2.19</v>
      </c>
      <c r="L26" s="20">
        <f t="shared" si="4"/>
        <v>2.19</v>
      </c>
      <c r="M26" s="20">
        <f t="shared" si="4"/>
        <v>2.19</v>
      </c>
      <c r="N26" s="20">
        <f t="shared" si="4"/>
        <v>2.19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0.15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1.8499999999999999</v>
      </c>
      <c r="Q30" s="34"/>
      <c r="R30" s="34"/>
      <c r="S30" s="34" t="s">
        <v>0</v>
      </c>
      <c r="T30" s="34"/>
      <c r="U30" s="34"/>
      <c r="V30" s="34">
        <f>E5</f>
        <v>2.75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2.2850000000000001</v>
      </c>
      <c r="Q31" s="20">
        <f>R31-$S$32</f>
        <v>2.29</v>
      </c>
      <c r="R31" s="20">
        <f>S31-$S$32</f>
        <v>2.2949999999999999</v>
      </c>
      <c r="S31" s="35">
        <f>D5</f>
        <v>2.2999999999999998</v>
      </c>
      <c r="T31" s="20">
        <f>S31+$S$32</f>
        <v>2.3049999999999997</v>
      </c>
      <c r="U31" s="20">
        <f>T31+$S$32</f>
        <v>2.3099999999999996</v>
      </c>
      <c r="V31" s="35">
        <f>U31+$S$32</f>
        <v>2.3149999999999995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6.1164618957734847E-2</v>
      </c>
      <c r="Q36" s="40">
        <v>0.25</v>
      </c>
      <c r="R36" s="41">
        <f>ROUND(Q36/5,5)</f>
        <v>0.05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3.5075140541316485</v>
      </c>
      <c r="Q37" s="40">
        <v>7</v>
      </c>
      <c r="R37" s="41">
        <f>ROUND(Q37/5,5)</f>
        <v>1.4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2">
    <mergeCell ref="G3:H3"/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rgb="FFFF66FF"/>
  </sheetPr>
  <dimension ref="A1:AR85"/>
  <sheetViews>
    <sheetView showGridLines="0" topLeftCell="A13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54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1"/>
      <c r="E3" s="23"/>
      <c r="F3" s="23"/>
      <c r="G3" s="105" t="s">
        <v>0</v>
      </c>
      <c r="H3" s="106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G4" s="27" t="s">
        <v>14</v>
      </c>
      <c r="H4" s="27" t="s">
        <v>15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9" t="s">
        <v>77</v>
      </c>
      <c r="D5" s="25">
        <v>0</v>
      </c>
      <c r="E5" s="25">
        <v>0.35</v>
      </c>
      <c r="F5" s="25">
        <v>-0.35</v>
      </c>
      <c r="G5" s="25">
        <v>0.09</v>
      </c>
      <c r="H5" s="25">
        <v>-0.09</v>
      </c>
      <c r="I5" s="22">
        <v>0.35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0.11666666666666665</v>
      </c>
      <c r="AP5" s="20"/>
      <c r="AQ5" s="20"/>
      <c r="AR5" s="20"/>
    </row>
    <row r="6" spans="1:44" x14ac:dyDescent="0.2">
      <c r="AL6" s="20">
        <f>F5</f>
        <v>-0.35</v>
      </c>
      <c r="AM6" s="20"/>
      <c r="AN6" s="20"/>
      <c r="AO6" s="20"/>
      <c r="AP6" s="20"/>
      <c r="AQ6" s="20"/>
      <c r="AR6" s="20">
        <f>E5</f>
        <v>0.35</v>
      </c>
    </row>
    <row r="7" spans="1:44" ht="18" x14ac:dyDescent="0.25">
      <c r="A7" s="18" t="s">
        <v>5</v>
      </c>
      <c r="AL7" s="35">
        <f>AM7-$AO$8</f>
        <v>-0.12</v>
      </c>
      <c r="AM7" s="20">
        <f>AN7-$AO$8</f>
        <v>-0.08</v>
      </c>
      <c r="AN7" s="20">
        <f>AO7-$AO$8</f>
        <v>-0.04</v>
      </c>
      <c r="AO7" s="35">
        <f>D5</f>
        <v>0</v>
      </c>
      <c r="AP7" s="20">
        <f>AO7+$AO$8</f>
        <v>0.04</v>
      </c>
      <c r="AQ7" s="20">
        <f>AP7+$AO$8</f>
        <v>0.08</v>
      </c>
      <c r="AR7" s="35">
        <f>AQ7+$AO$8</f>
        <v>0.12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0.04</v>
      </c>
      <c r="AP8" s="20"/>
      <c r="AQ8" s="20"/>
      <c r="AR8" s="20"/>
    </row>
    <row r="9" spans="1:44" x14ac:dyDescent="0.2">
      <c r="A9" s="4" t="s">
        <v>7</v>
      </c>
      <c r="B9" s="5">
        <v>1.5319999999999999E-2</v>
      </c>
      <c r="C9" s="5">
        <v>-1.5200000000000003E-3</v>
      </c>
      <c r="D9" s="5">
        <v>-1.5600000000000001E-2</v>
      </c>
      <c r="E9" s="5">
        <v>-1.999999999999999E-4</v>
      </c>
      <c r="F9" s="5">
        <v>-4.1999999999999996E-4</v>
      </c>
      <c r="G9" s="5">
        <v>-2.0039999999999999E-2</v>
      </c>
      <c r="H9" s="5">
        <v>-3.0380000000000008E-2</v>
      </c>
      <c r="I9" s="5">
        <v>-1.6139999999999998E-2</v>
      </c>
      <c r="J9" s="5">
        <v>-2.2400000000000003E-2</v>
      </c>
      <c r="K9" s="5"/>
      <c r="L9" s="5"/>
      <c r="M9" s="5"/>
      <c r="N9" s="5"/>
      <c r="P9" s="5">
        <v>1.5319999999999999E-2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5.2957218004494079E-2</v>
      </c>
      <c r="C10" s="7">
        <v>6.6366096581840658E-2</v>
      </c>
      <c r="D10" s="7">
        <v>6.5594611525829544E-2</v>
      </c>
      <c r="E10" s="7">
        <v>6.2742102519531703E-2</v>
      </c>
      <c r="F10" s="7">
        <v>5.9962603992413648E-2</v>
      </c>
      <c r="G10" s="7">
        <v>5.5359662615463615E-2</v>
      </c>
      <c r="H10" s="7">
        <v>5.8043576170786357E-2</v>
      </c>
      <c r="I10" s="7">
        <v>5.4426887862976142E-2</v>
      </c>
      <c r="J10" s="7">
        <v>5.9972442651196209E-2</v>
      </c>
      <c r="K10" s="7"/>
      <c r="L10" s="7"/>
      <c r="M10" s="7"/>
      <c r="N10" s="7"/>
      <c r="P10" s="7">
        <v>5.2957218004494079E-2</v>
      </c>
    </row>
    <row r="11" spans="1:44" x14ac:dyDescent="0.2">
      <c r="A11" s="6" t="s">
        <v>9</v>
      </c>
      <c r="B11" s="7">
        <v>0.154</v>
      </c>
      <c r="C11" s="7">
        <v>0.13400000000000001</v>
      </c>
      <c r="D11" s="7">
        <v>0.11</v>
      </c>
      <c r="E11" s="7">
        <v>0.106</v>
      </c>
      <c r="F11" s="7">
        <v>0.11899999999999999</v>
      </c>
      <c r="G11" s="7">
        <v>0.11899999999999999</v>
      </c>
      <c r="H11" s="7">
        <v>9.7000000000000003E-2</v>
      </c>
      <c r="I11" s="7">
        <v>0.1</v>
      </c>
      <c r="J11" s="7">
        <v>0.121</v>
      </c>
      <c r="K11" s="8"/>
      <c r="L11" s="8"/>
      <c r="M11" s="8"/>
      <c r="N11" s="8"/>
      <c r="P11" s="102">
        <v>0.154</v>
      </c>
    </row>
    <row r="12" spans="1:44" x14ac:dyDescent="0.2">
      <c r="A12" s="6" t="s">
        <v>10</v>
      </c>
      <c r="B12" s="7">
        <v>-0.10199999999999999</v>
      </c>
      <c r="C12" s="7">
        <v>-0.192</v>
      </c>
      <c r="D12" s="7">
        <v>-0.161</v>
      </c>
      <c r="E12" s="7">
        <v>-0.13</v>
      </c>
      <c r="F12" s="7">
        <v>-0.155</v>
      </c>
      <c r="G12" s="7">
        <v>-0.13400000000000001</v>
      </c>
      <c r="H12" s="7">
        <v>-0.185</v>
      </c>
      <c r="I12" s="7">
        <v>-0.13500000000000001</v>
      </c>
      <c r="J12" s="7">
        <v>-0.158</v>
      </c>
      <c r="K12" s="8"/>
      <c r="L12" s="8"/>
      <c r="M12" s="8"/>
      <c r="N12" s="8"/>
      <c r="P12" s="102">
        <v>-0.10199999999999999</v>
      </c>
    </row>
    <row r="13" spans="1:44" x14ac:dyDescent="0.2">
      <c r="A13" s="9" t="s">
        <v>13</v>
      </c>
      <c r="B13" s="10">
        <f t="shared" ref="B13:J13" si="0">IFERROR(IF(B8="","",IF($E$5=0,((B9-$F$5)/3/B10),IF($F$5=0,(($E$5-B9)/3/B10),MIN(((($E$5)-B9)/(3*B10)),((B9-($F$5))/(3*B10)))))),"")</f>
        <v>2.1066061285646223</v>
      </c>
      <c r="C13" s="10">
        <f t="shared" si="0"/>
        <v>1.7502912779683373</v>
      </c>
      <c r="D13" s="10">
        <f t="shared" si="0"/>
        <v>1.6993265768907531</v>
      </c>
      <c r="E13" s="10">
        <f t="shared" si="0"/>
        <v>1.8584012221092252</v>
      </c>
      <c r="F13" s="10">
        <f t="shared" si="0"/>
        <v>1.9433223193810829</v>
      </c>
      <c r="G13" s="10">
        <f t="shared" si="0"/>
        <v>1.9867654799605674</v>
      </c>
      <c r="H13" s="10">
        <f t="shared" si="0"/>
        <v>1.8355175030311477</v>
      </c>
      <c r="I13" s="10">
        <f t="shared" si="0"/>
        <v>2.0447001663376265</v>
      </c>
      <c r="J13" s="10">
        <f t="shared" si="0"/>
        <v>1.8208362903461279</v>
      </c>
      <c r="K13" s="10" t="str">
        <f>IFERROR(IF(K8="","",IF($E$5=0,((K9-$F$5)/3/K10),IF($F$5=0,(($E$5-K9)/3/K10),MIN(((($E$5)-K9)/(3*K10)),((K9-($F$5))/(3*K10)))))),"")</f>
        <v/>
      </c>
      <c r="L13" s="10" t="str">
        <f>IFERROR(IF(L8="","",IF($E$5=0,((L9-$F$5)/3/L10),IF($F$5=0,(($E$5-L9)/3/L10),MIN(((($E$5)-L9)/(3*L10)),((L9-($F$5))/(3*L10)))))),"")</f>
        <v/>
      </c>
      <c r="M13" s="10" t="str">
        <f>IFERROR(IF(M8="","",IF($E$5=0,((M9-$F$5)/3/M10),IF($F$5=0,(($E$5-M9)/3/M10),MIN(((($E$5)-M9)/(3*M10)),((M9-($F$5))/(3*M10)))))),"")</f>
        <v/>
      </c>
      <c r="N13" s="10" t="str">
        <f>IFERROR(IF(N8="","",IF($E$5=0,((N9-$F$5)/3/N10),IF($F$5=0,(($E$5-N9)/3/N10),MIN(((($E$5)-N9)/(3*N10)),((N9-($F$5))/(3*N10)))))),"")</f>
        <v/>
      </c>
      <c r="P13" s="10">
        <f>IFERROR(IF(P8="","",IF($E$5=0,((P9-$F$5)/3/P10),IF($F$5=0,(($E$5-P9)/3/P10),MIN(((($E$5)-P9)/(3*P10)),((P9-($F$5))/(3*P10)))))),"")</f>
        <v>2.1066061285646223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IFERROR(IF(B18="","",IF($E$5=0,((B19-$F$5)/3/B20),IF($F$5=0,(($E$5-B19)/3/B20),MIN(((($E$5)-B19)/(3*B20)),((B19-($F$5))/(3*B20)))))),"")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0</v>
      </c>
      <c r="C24" s="20">
        <f t="shared" si="2"/>
        <v>0</v>
      </c>
      <c r="D24" s="20">
        <f t="shared" si="2"/>
        <v>0</v>
      </c>
      <c r="E24" s="20">
        <f t="shared" si="2"/>
        <v>0</v>
      </c>
      <c r="F24" s="20">
        <f t="shared" si="2"/>
        <v>0</v>
      </c>
      <c r="G24" s="20">
        <f t="shared" si="2"/>
        <v>0</v>
      </c>
      <c r="H24" s="20">
        <f t="shared" si="2"/>
        <v>0</v>
      </c>
      <c r="I24" s="20">
        <f t="shared" si="2"/>
        <v>0</v>
      </c>
      <c r="J24" s="20">
        <f t="shared" si="2"/>
        <v>0</v>
      </c>
      <c r="K24" s="20">
        <f t="shared" si="2"/>
        <v>0</v>
      </c>
      <c r="L24" s="20">
        <f t="shared" si="2"/>
        <v>0</v>
      </c>
      <c r="M24" s="20">
        <f t="shared" si="2"/>
        <v>0</v>
      </c>
      <c r="N24" s="20">
        <f t="shared" si="2"/>
        <v>0</v>
      </c>
    </row>
    <row r="25" spans="1:22" x14ac:dyDescent="0.2">
      <c r="A25" s="12" t="s">
        <v>14</v>
      </c>
      <c r="B25" s="20">
        <f t="shared" ref="B25:N25" si="3">$G$5</f>
        <v>0.09</v>
      </c>
      <c r="C25" s="20">
        <f t="shared" si="3"/>
        <v>0.09</v>
      </c>
      <c r="D25" s="20">
        <f t="shared" si="3"/>
        <v>0.09</v>
      </c>
      <c r="E25" s="20">
        <f t="shared" si="3"/>
        <v>0.09</v>
      </c>
      <c r="F25" s="20">
        <f t="shared" si="3"/>
        <v>0.09</v>
      </c>
      <c r="G25" s="20">
        <f t="shared" si="3"/>
        <v>0.09</v>
      </c>
      <c r="H25" s="20">
        <f t="shared" si="3"/>
        <v>0.09</v>
      </c>
      <c r="I25" s="20">
        <f t="shared" si="3"/>
        <v>0.09</v>
      </c>
      <c r="J25" s="20">
        <f t="shared" si="3"/>
        <v>0.09</v>
      </c>
      <c r="K25" s="20">
        <f t="shared" si="3"/>
        <v>0.09</v>
      </c>
      <c r="L25" s="20">
        <f t="shared" si="3"/>
        <v>0.09</v>
      </c>
      <c r="M25" s="20">
        <f t="shared" si="3"/>
        <v>0.09</v>
      </c>
      <c r="N25" s="20">
        <f t="shared" si="3"/>
        <v>0.09</v>
      </c>
    </row>
    <row r="26" spans="1:22" x14ac:dyDescent="0.2">
      <c r="A26" s="12" t="s">
        <v>15</v>
      </c>
      <c r="B26" s="20">
        <f t="shared" ref="B26:N26" si="4">$H$5</f>
        <v>-0.09</v>
      </c>
      <c r="C26" s="20">
        <f t="shared" si="4"/>
        <v>-0.09</v>
      </c>
      <c r="D26" s="20">
        <f t="shared" si="4"/>
        <v>-0.09</v>
      </c>
      <c r="E26" s="20">
        <f t="shared" si="4"/>
        <v>-0.09</v>
      </c>
      <c r="F26" s="20">
        <f t="shared" si="4"/>
        <v>-0.09</v>
      </c>
      <c r="G26" s="20">
        <f t="shared" si="4"/>
        <v>-0.09</v>
      </c>
      <c r="H26" s="20">
        <f t="shared" si="4"/>
        <v>-0.09</v>
      </c>
      <c r="I26" s="20">
        <f t="shared" si="4"/>
        <v>-0.09</v>
      </c>
      <c r="J26" s="20">
        <f t="shared" si="4"/>
        <v>-0.09</v>
      </c>
      <c r="K26" s="20">
        <f t="shared" si="4"/>
        <v>-0.09</v>
      </c>
      <c r="L26" s="20">
        <f t="shared" si="4"/>
        <v>-0.09</v>
      </c>
      <c r="M26" s="20">
        <f t="shared" si="4"/>
        <v>-0.09</v>
      </c>
      <c r="N26" s="20">
        <f t="shared" si="4"/>
        <v>-0.09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0.11666666666666665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-0.35</v>
      </c>
      <c r="Q30" s="34"/>
      <c r="R30" s="34"/>
      <c r="S30" s="34" t="s">
        <v>0</v>
      </c>
      <c r="T30" s="34"/>
      <c r="U30" s="34"/>
      <c r="V30" s="34">
        <f>E5</f>
        <v>0.35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-1.4999999999999999E-2</v>
      </c>
      <c r="Q31" s="20">
        <f>R31-$S$32</f>
        <v>-0.01</v>
      </c>
      <c r="R31" s="20">
        <f>S31-$S$32</f>
        <v>-5.0000000000000001E-3</v>
      </c>
      <c r="S31" s="35">
        <f>D5</f>
        <v>0</v>
      </c>
      <c r="T31" s="20">
        <f>S31+$S$32</f>
        <v>5.0000000000000001E-3</v>
      </c>
      <c r="U31" s="20">
        <f>T31+$S$32</f>
        <v>0.01</v>
      </c>
      <c r="V31" s="35">
        <f>U31+$S$32</f>
        <v>1.4999999999999999E-2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6.6366096581840658E-2</v>
      </c>
      <c r="Q36" s="40">
        <f>ROUND(P36*3,2)</f>
        <v>0.2</v>
      </c>
      <c r="R36" s="41">
        <f>ROUND(Q36/5,5)</f>
        <v>0.04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2.1066061285646223</v>
      </c>
      <c r="Q37" s="40">
        <v>7</v>
      </c>
      <c r="R37" s="41">
        <f>ROUND(Q37/5,5)</f>
        <v>1.4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2">
    <mergeCell ref="G3:H3"/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AR85"/>
  <sheetViews>
    <sheetView showGridLines="0" topLeftCell="A31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33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18</v>
      </c>
      <c r="D5" s="25">
        <v>0</v>
      </c>
      <c r="E5" s="25">
        <v>0.3</v>
      </c>
      <c r="F5" s="25">
        <v>-0.3</v>
      </c>
      <c r="G5" s="22"/>
      <c r="H5" s="22"/>
      <c r="I5" s="22">
        <v>0.3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9.9999999999999992E-2</v>
      </c>
      <c r="AP5" s="20"/>
      <c r="AQ5" s="20"/>
      <c r="AR5" s="20"/>
    </row>
    <row r="6" spans="1:44" x14ac:dyDescent="0.2">
      <c r="AL6" s="20">
        <f>F5</f>
        <v>-0.3</v>
      </c>
      <c r="AM6" s="20"/>
      <c r="AN6" s="20"/>
      <c r="AO6" s="20" t="s">
        <v>0</v>
      </c>
      <c r="AP6" s="20"/>
      <c r="AQ6" s="20"/>
      <c r="AR6" s="20">
        <f>E5</f>
        <v>0.3</v>
      </c>
    </row>
    <row r="7" spans="1:44" ht="18" x14ac:dyDescent="0.25">
      <c r="A7" s="18" t="s">
        <v>5</v>
      </c>
      <c r="AL7" s="35">
        <f>AM7-$AO$8</f>
        <v>-0.18</v>
      </c>
      <c r="AM7" s="20">
        <f>AN7-$AO$8</f>
        <v>-0.12</v>
      </c>
      <c r="AN7" s="20">
        <f>AO7-$AO$8</f>
        <v>-0.06</v>
      </c>
      <c r="AO7" s="35">
        <f>D5</f>
        <v>0</v>
      </c>
      <c r="AP7" s="20">
        <f>AO7+$AO$8</f>
        <v>0.06</v>
      </c>
      <c r="AQ7" s="20">
        <f>AP7+$AO$8</f>
        <v>0.12</v>
      </c>
      <c r="AR7" s="35">
        <f>AQ7+$AO$8</f>
        <v>0.18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0.06</v>
      </c>
      <c r="AP8" s="20"/>
      <c r="AQ8" s="20"/>
      <c r="AR8" s="20"/>
    </row>
    <row r="9" spans="1:44" x14ac:dyDescent="0.2">
      <c r="A9" s="4" t="s">
        <v>7</v>
      </c>
      <c r="B9" s="5">
        <v>-7.3791666666666667E-3</v>
      </c>
      <c r="C9" s="5">
        <v>-1.3454166666666665E-2</v>
      </c>
      <c r="D9" s="5">
        <v>6.9749999999999994E-3</v>
      </c>
      <c r="E9" s="5">
        <v>-1.137499999999999E-3</v>
      </c>
      <c r="F9" s="5">
        <v>-4.8708333333333321E-3</v>
      </c>
      <c r="G9" s="5">
        <v>-2.4408333333333334E-2</v>
      </c>
      <c r="H9" s="5">
        <v>-1.5766666666666665E-2</v>
      </c>
      <c r="I9" s="5">
        <v>-4.5250000000000012E-3</v>
      </c>
      <c r="J9" s="5">
        <v>-2.7712500000000001E-2</v>
      </c>
      <c r="K9" s="5"/>
      <c r="L9" s="5"/>
      <c r="M9" s="5"/>
      <c r="N9" s="5"/>
      <c r="P9" s="5">
        <v>-7.3791666666666667E-3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3.5249828604784261E-2</v>
      </c>
      <c r="C10" s="7">
        <v>3.5430311011982338E-2</v>
      </c>
      <c r="D10" s="7">
        <v>3.5749834295754616E-2</v>
      </c>
      <c r="E10" s="7">
        <v>3.4121035364534674E-2</v>
      </c>
      <c r="F10" s="7">
        <v>3.1028927305180001E-2</v>
      </c>
      <c r="G10" s="7">
        <v>3.3917353730177284E-2</v>
      </c>
      <c r="H10" s="7">
        <v>3.0646805162474384E-2</v>
      </c>
      <c r="I10" s="7">
        <v>3.678243023391798E-2</v>
      </c>
      <c r="J10" s="7">
        <v>4.2227049979841121E-2</v>
      </c>
      <c r="K10" s="7"/>
      <c r="L10" s="7"/>
      <c r="M10" s="7"/>
      <c r="N10" s="7"/>
      <c r="P10" s="7">
        <v>3.5249828604784261E-2</v>
      </c>
    </row>
    <row r="11" spans="1:44" x14ac:dyDescent="0.2">
      <c r="A11" s="6" t="s">
        <v>9</v>
      </c>
      <c r="B11" s="7">
        <v>4.1099999999999998E-2</v>
      </c>
      <c r="C11" s="7">
        <v>4.2500000000000003E-2</v>
      </c>
      <c r="D11" s="7">
        <v>9.8299999999999998E-2</v>
      </c>
      <c r="E11" s="7">
        <v>6.8699999999999997E-2</v>
      </c>
      <c r="F11" s="7">
        <v>5.7700000000000001E-2</v>
      </c>
      <c r="G11" s="7">
        <v>4.5600000000000002E-2</v>
      </c>
      <c r="H11" s="7">
        <v>3.9199999999999999E-2</v>
      </c>
      <c r="I11" s="7">
        <v>9.9500000000000005E-2</v>
      </c>
      <c r="J11" s="7">
        <v>4.6800000000000001E-2</v>
      </c>
      <c r="K11" s="8"/>
      <c r="L11" s="8"/>
      <c r="M11" s="8"/>
      <c r="N11" s="8"/>
      <c r="P11" s="102">
        <v>4.1099999999999998E-2</v>
      </c>
    </row>
    <row r="12" spans="1:44" x14ac:dyDescent="0.2">
      <c r="A12" s="6" t="s">
        <v>10</v>
      </c>
      <c r="B12" s="7">
        <v>-0.11849999999999999</v>
      </c>
      <c r="C12" s="7">
        <v>-0.1124</v>
      </c>
      <c r="D12" s="7">
        <v>-6.4799999999999996E-2</v>
      </c>
      <c r="E12" s="7">
        <v>-5.9700000000000003E-2</v>
      </c>
      <c r="F12" s="7">
        <v>-6.9599999999999995E-2</v>
      </c>
      <c r="G12" s="7">
        <v>-8.2699999999999996E-2</v>
      </c>
      <c r="H12" s="7">
        <v>-7.7499999999999999E-2</v>
      </c>
      <c r="I12" s="7">
        <v>-8.2299999999999998E-2</v>
      </c>
      <c r="J12" s="7">
        <v>-0.1321</v>
      </c>
      <c r="K12" s="8"/>
      <c r="L12" s="8"/>
      <c r="M12" s="8"/>
      <c r="N12" s="8"/>
      <c r="P12" s="102">
        <v>-0.11849999999999999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2.7671135332708876</v>
      </c>
      <c r="C13" s="10">
        <f t="shared" si="0"/>
        <v>2.6958633737500932</v>
      </c>
      <c r="D13" s="10">
        <f t="shared" si="0"/>
        <v>2.7321804960533522</v>
      </c>
      <c r="E13" s="10">
        <f t="shared" si="0"/>
        <v>2.9196310214220227</v>
      </c>
      <c r="F13" s="10">
        <f t="shared" si="0"/>
        <v>3.1704734076471226</v>
      </c>
      <c r="G13" s="10">
        <f t="shared" si="0"/>
        <v>2.7084627421022782</v>
      </c>
      <c r="H13" s="10">
        <f t="shared" si="0"/>
        <v>3.0914949842946338</v>
      </c>
      <c r="I13" s="10">
        <f t="shared" si="0"/>
        <v>2.6776824163142185</v>
      </c>
      <c r="J13" s="10">
        <f t="shared" si="0"/>
        <v>2.1493923928697209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2.7671135332708876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0</v>
      </c>
      <c r="C24" s="20">
        <f t="shared" si="2"/>
        <v>0</v>
      </c>
      <c r="D24" s="20">
        <f t="shared" si="2"/>
        <v>0</v>
      </c>
      <c r="E24" s="20">
        <f t="shared" si="2"/>
        <v>0</v>
      </c>
      <c r="F24" s="20">
        <f t="shared" si="2"/>
        <v>0</v>
      </c>
      <c r="G24" s="20">
        <f t="shared" si="2"/>
        <v>0</v>
      </c>
      <c r="H24" s="20">
        <f t="shared" si="2"/>
        <v>0</v>
      </c>
      <c r="I24" s="20">
        <f t="shared" si="2"/>
        <v>0</v>
      </c>
      <c r="J24" s="20">
        <f t="shared" si="2"/>
        <v>0</v>
      </c>
      <c r="K24" s="20">
        <f t="shared" si="2"/>
        <v>0</v>
      </c>
      <c r="L24" s="20">
        <f t="shared" si="2"/>
        <v>0</v>
      </c>
      <c r="M24" s="20">
        <f t="shared" si="2"/>
        <v>0</v>
      </c>
      <c r="N24" s="20">
        <f t="shared" si="2"/>
        <v>0</v>
      </c>
    </row>
    <row r="25" spans="1:22" x14ac:dyDescent="0.2">
      <c r="A25" s="12" t="s">
        <v>3</v>
      </c>
      <c r="B25" s="20">
        <f t="shared" ref="B25:N25" si="3">$E$5</f>
        <v>0.3</v>
      </c>
      <c r="C25" s="20">
        <f t="shared" si="3"/>
        <v>0.3</v>
      </c>
      <c r="D25" s="20">
        <f t="shared" si="3"/>
        <v>0.3</v>
      </c>
      <c r="E25" s="20">
        <f t="shared" si="3"/>
        <v>0.3</v>
      </c>
      <c r="F25" s="20">
        <f t="shared" si="3"/>
        <v>0.3</v>
      </c>
      <c r="G25" s="20">
        <f t="shared" si="3"/>
        <v>0.3</v>
      </c>
      <c r="H25" s="20">
        <f t="shared" si="3"/>
        <v>0.3</v>
      </c>
      <c r="I25" s="20">
        <f t="shared" si="3"/>
        <v>0.3</v>
      </c>
      <c r="J25" s="20">
        <f t="shared" si="3"/>
        <v>0.3</v>
      </c>
      <c r="K25" s="20">
        <f t="shared" si="3"/>
        <v>0.3</v>
      </c>
      <c r="L25" s="20">
        <f t="shared" si="3"/>
        <v>0.3</v>
      </c>
      <c r="M25" s="20">
        <f t="shared" si="3"/>
        <v>0.3</v>
      </c>
      <c r="N25" s="20">
        <f t="shared" si="3"/>
        <v>0.3</v>
      </c>
    </row>
    <row r="26" spans="1:22" x14ac:dyDescent="0.2">
      <c r="A26" s="12" t="s">
        <v>4</v>
      </c>
      <c r="B26" s="20">
        <f t="shared" ref="B26:N26" si="4">$F$5</f>
        <v>-0.3</v>
      </c>
      <c r="C26" s="20">
        <f t="shared" si="4"/>
        <v>-0.3</v>
      </c>
      <c r="D26" s="20">
        <f t="shared" si="4"/>
        <v>-0.3</v>
      </c>
      <c r="E26" s="20">
        <f t="shared" si="4"/>
        <v>-0.3</v>
      </c>
      <c r="F26" s="20">
        <f t="shared" si="4"/>
        <v>-0.3</v>
      </c>
      <c r="G26" s="20">
        <f t="shared" si="4"/>
        <v>-0.3</v>
      </c>
      <c r="H26" s="20">
        <f t="shared" si="4"/>
        <v>-0.3</v>
      </c>
      <c r="I26" s="20">
        <f t="shared" si="4"/>
        <v>-0.3</v>
      </c>
      <c r="J26" s="20">
        <f t="shared" si="4"/>
        <v>-0.3</v>
      </c>
      <c r="K26" s="20">
        <f t="shared" si="4"/>
        <v>-0.3</v>
      </c>
      <c r="L26" s="20">
        <f t="shared" si="4"/>
        <v>-0.3</v>
      </c>
      <c r="M26" s="20">
        <f t="shared" si="4"/>
        <v>-0.3</v>
      </c>
      <c r="N26" s="20">
        <f t="shared" si="4"/>
        <v>-0.3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9.9999999999999992E-2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-0.3</v>
      </c>
      <c r="Q30" s="34"/>
      <c r="R30" s="34"/>
      <c r="S30" s="34" t="s">
        <v>0</v>
      </c>
      <c r="T30" s="34"/>
      <c r="U30" s="34"/>
      <c r="V30" s="34">
        <f>E5</f>
        <v>0.3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-1.4999999999999999E-2</v>
      </c>
      <c r="Q31" s="20">
        <f>R31-$S$32</f>
        <v>-0.01</v>
      </c>
      <c r="R31" s="20">
        <f>S31-$S$32</f>
        <v>-5.0000000000000001E-3</v>
      </c>
      <c r="S31" s="35">
        <f>D5</f>
        <v>0</v>
      </c>
      <c r="T31" s="20">
        <f>S31+$S$32</f>
        <v>5.0000000000000001E-3</v>
      </c>
      <c r="U31" s="20">
        <f>T31+$S$32</f>
        <v>0.01</v>
      </c>
      <c r="V31" s="35">
        <f>U31+$S$32</f>
        <v>1.4999999999999999E-2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4.2227049979841121E-2</v>
      </c>
      <c r="Q36" s="40">
        <f>ROUND(P36*3,2)</f>
        <v>0.13</v>
      </c>
      <c r="R36" s="41">
        <f>ROUND(Q36/5,5)</f>
        <v>2.5999999999999999E-2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3.1704734076471226</v>
      </c>
      <c r="Q37" s="40">
        <v>7.5</v>
      </c>
      <c r="R37" s="41">
        <f>ROUND(Q37/5,5)</f>
        <v>1.5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AR85"/>
  <sheetViews>
    <sheetView showGridLines="0" topLeftCell="A16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55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83</v>
      </c>
      <c r="D5" s="25">
        <v>0.28499999999999998</v>
      </c>
      <c r="E5" s="25">
        <v>0.63500000000000001</v>
      </c>
      <c r="F5" s="25">
        <v>-6.5000000000000002E-2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-6.5000000000000002E-2</v>
      </c>
      <c r="AM6" s="20"/>
      <c r="AN6" s="20"/>
      <c r="AO6" s="20" t="s">
        <v>0</v>
      </c>
      <c r="AP6" s="20"/>
      <c r="AQ6" s="20"/>
      <c r="AR6" s="20">
        <f>E5</f>
        <v>0.63500000000000001</v>
      </c>
    </row>
    <row r="7" spans="1:44" ht="18" x14ac:dyDescent="0.25">
      <c r="A7" s="18" t="s">
        <v>5</v>
      </c>
      <c r="AL7" s="35">
        <f>AM7-$AO$8</f>
        <v>0.16499999999999995</v>
      </c>
      <c r="AM7" s="20">
        <f>AN7-$AO$8</f>
        <v>0.20499999999999996</v>
      </c>
      <c r="AN7" s="20">
        <f>AO7-$AO$8</f>
        <v>0.24499999999999997</v>
      </c>
      <c r="AO7" s="35">
        <f>D5</f>
        <v>0.28499999999999998</v>
      </c>
      <c r="AP7" s="20">
        <f>AO7+$AO$8</f>
        <v>0.32499999999999996</v>
      </c>
      <c r="AQ7" s="20">
        <f>AP7+$AO$8</f>
        <v>0.36499999999999994</v>
      </c>
      <c r="AR7" s="35">
        <f>AQ7+$AO$8</f>
        <v>0.40499999999999992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0.04</v>
      </c>
      <c r="AP8" s="20"/>
      <c r="AQ8" s="20"/>
      <c r="AR8" s="20"/>
    </row>
    <row r="9" spans="1:44" x14ac:dyDescent="0.2">
      <c r="A9" s="4" t="s">
        <v>7</v>
      </c>
      <c r="B9" s="5">
        <v>0.29052916666666667</v>
      </c>
      <c r="C9" s="5">
        <v>0.28936250000000002</v>
      </c>
      <c r="D9" s="5">
        <v>0.28803333333333331</v>
      </c>
      <c r="E9" s="5">
        <v>0.28475416666666664</v>
      </c>
      <c r="F9" s="5">
        <v>0.28583333333333333</v>
      </c>
      <c r="G9" s="5">
        <v>0.28473749999999998</v>
      </c>
      <c r="H9" s="5">
        <v>0.28541249999999996</v>
      </c>
      <c r="I9" s="5">
        <v>0.28722499999999995</v>
      </c>
      <c r="J9" s="5">
        <v>0.28978333333333345</v>
      </c>
      <c r="K9" s="5"/>
      <c r="L9" s="5"/>
      <c r="M9" s="5"/>
      <c r="N9" s="5"/>
      <c r="P9" s="5">
        <v>0.29052916666666667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1.3626952725378852E-3</v>
      </c>
      <c r="C10" s="7">
        <v>1.0704783571111949E-3</v>
      </c>
      <c r="D10" s="7">
        <v>1.4757950448801356E-3</v>
      </c>
      <c r="E10" s="7">
        <v>2.066077814660392E-3</v>
      </c>
      <c r="F10" s="7">
        <v>1.2733614079915886E-3</v>
      </c>
      <c r="G10" s="7">
        <v>1.2243232380806772E-3</v>
      </c>
      <c r="H10" s="7">
        <v>1.1144554138974019E-3</v>
      </c>
      <c r="I10" s="7">
        <v>2.2438805672316915E-3</v>
      </c>
      <c r="J10" s="7">
        <v>2.6267299337631822E-3</v>
      </c>
      <c r="K10" s="7"/>
      <c r="L10" s="7"/>
      <c r="M10" s="7"/>
      <c r="N10" s="7"/>
      <c r="P10" s="7">
        <v>1.3626952725378852E-3</v>
      </c>
    </row>
    <row r="11" spans="1:44" x14ac:dyDescent="0.2">
      <c r="A11" s="6" t="s">
        <v>9</v>
      </c>
      <c r="B11" s="7">
        <v>0.29339999999999999</v>
      </c>
      <c r="C11" s="7">
        <v>0.29089999999999999</v>
      </c>
      <c r="D11" s="7">
        <v>0.2903</v>
      </c>
      <c r="E11" s="7">
        <v>0.2883</v>
      </c>
      <c r="F11" s="7">
        <v>0.2893</v>
      </c>
      <c r="G11" s="7">
        <v>0.28749999999999998</v>
      </c>
      <c r="H11" s="7">
        <v>0.28720000000000001</v>
      </c>
      <c r="I11" s="7">
        <v>0.28989999999999999</v>
      </c>
      <c r="J11" s="7">
        <v>0.29420000000000002</v>
      </c>
      <c r="K11" s="8"/>
      <c r="L11" s="8"/>
      <c r="M11" s="8"/>
      <c r="N11" s="8"/>
      <c r="P11" s="102">
        <v>0.29339999999999999</v>
      </c>
    </row>
    <row r="12" spans="1:44" x14ac:dyDescent="0.2">
      <c r="A12" s="6" t="s">
        <v>10</v>
      </c>
      <c r="B12" s="7">
        <v>0.28699999999999998</v>
      </c>
      <c r="C12" s="7">
        <v>0.28699999999999998</v>
      </c>
      <c r="D12" s="7">
        <v>0.28549999999999998</v>
      </c>
      <c r="E12" s="7">
        <v>0.27950000000000003</v>
      </c>
      <c r="F12" s="7">
        <v>0.28370000000000001</v>
      </c>
      <c r="G12" s="7">
        <v>0.28239999999999998</v>
      </c>
      <c r="H12" s="7">
        <v>0.28289999999999998</v>
      </c>
      <c r="I12" s="7">
        <v>0.28239999999999998</v>
      </c>
      <c r="J12" s="7">
        <v>0.28570000000000001</v>
      </c>
      <c r="K12" s="8"/>
      <c r="L12" s="8"/>
      <c r="M12" s="8"/>
      <c r="N12" s="8"/>
      <c r="P12" s="102">
        <v>0.28699999999999998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84.26213360031953</v>
      </c>
      <c r="C13" s="10">
        <f t="shared" si="0"/>
        <v>107.62711757285197</v>
      </c>
      <c r="D13" s="10">
        <f t="shared" si="0"/>
        <v>78.368304566945554</v>
      </c>
      <c r="E13" s="10">
        <f t="shared" si="0"/>
        <v>56.42804031627707</v>
      </c>
      <c r="F13" s="10">
        <f t="shared" si="0"/>
        <v>91.402871296738496</v>
      </c>
      <c r="G13" s="10">
        <f t="shared" si="0"/>
        <v>95.219271382468548</v>
      </c>
      <c r="H13" s="10">
        <f t="shared" si="0"/>
        <v>104.56153311611486</v>
      </c>
      <c r="I13" s="10">
        <f t="shared" si="0"/>
        <v>51.662731828467322</v>
      </c>
      <c r="J13" s="10">
        <f t="shared" si="0"/>
        <v>43.808166474641752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84.26213360031953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M24" si="2">$D$5</f>
        <v>0.28499999999999998</v>
      </c>
      <c r="C24" s="20">
        <f t="shared" si="2"/>
        <v>0.28499999999999998</v>
      </c>
      <c r="D24" s="20">
        <f t="shared" si="2"/>
        <v>0.28499999999999998</v>
      </c>
      <c r="E24" s="20">
        <f t="shared" si="2"/>
        <v>0.28499999999999998</v>
      </c>
      <c r="F24" s="20">
        <f t="shared" si="2"/>
        <v>0.28499999999999998</v>
      </c>
      <c r="G24" s="20">
        <f t="shared" si="2"/>
        <v>0.28499999999999998</v>
      </c>
      <c r="H24" s="20">
        <f t="shared" si="2"/>
        <v>0.28499999999999998</v>
      </c>
      <c r="I24" s="20">
        <f t="shared" si="2"/>
        <v>0.28499999999999998</v>
      </c>
      <c r="J24" s="20">
        <f t="shared" si="2"/>
        <v>0.28499999999999998</v>
      </c>
      <c r="K24" s="20">
        <f t="shared" si="2"/>
        <v>0.28499999999999998</v>
      </c>
      <c r="L24" s="20">
        <f t="shared" si="2"/>
        <v>0.28499999999999998</v>
      </c>
      <c r="M24" s="20">
        <f t="shared" si="2"/>
        <v>0.28499999999999998</v>
      </c>
      <c r="N24" s="20">
        <f>$D$5</f>
        <v>0.28499999999999998</v>
      </c>
    </row>
    <row r="25" spans="1:22" x14ac:dyDescent="0.2">
      <c r="A25" s="12" t="s">
        <v>3</v>
      </c>
      <c r="B25" s="20">
        <f t="shared" ref="B25:M25" si="3">$E$5</f>
        <v>0.63500000000000001</v>
      </c>
      <c r="C25" s="20">
        <f t="shared" si="3"/>
        <v>0.63500000000000001</v>
      </c>
      <c r="D25" s="20">
        <f t="shared" si="3"/>
        <v>0.63500000000000001</v>
      </c>
      <c r="E25" s="20">
        <f t="shared" si="3"/>
        <v>0.63500000000000001</v>
      </c>
      <c r="F25" s="20">
        <f t="shared" si="3"/>
        <v>0.63500000000000001</v>
      </c>
      <c r="G25" s="20">
        <f t="shared" si="3"/>
        <v>0.63500000000000001</v>
      </c>
      <c r="H25" s="20">
        <f t="shared" si="3"/>
        <v>0.63500000000000001</v>
      </c>
      <c r="I25" s="20">
        <f t="shared" si="3"/>
        <v>0.63500000000000001</v>
      </c>
      <c r="J25" s="20">
        <f t="shared" si="3"/>
        <v>0.63500000000000001</v>
      </c>
      <c r="K25" s="20">
        <f t="shared" si="3"/>
        <v>0.63500000000000001</v>
      </c>
      <c r="L25" s="20">
        <f t="shared" si="3"/>
        <v>0.63500000000000001</v>
      </c>
      <c r="M25" s="20">
        <f t="shared" si="3"/>
        <v>0.63500000000000001</v>
      </c>
      <c r="N25" s="20">
        <f>$E$5</f>
        <v>0.63500000000000001</v>
      </c>
    </row>
    <row r="26" spans="1:22" x14ac:dyDescent="0.2">
      <c r="A26" s="12" t="s">
        <v>4</v>
      </c>
      <c r="B26" s="20">
        <f t="shared" ref="B26:M26" si="4">$F$5</f>
        <v>-6.5000000000000002E-2</v>
      </c>
      <c r="C26" s="20">
        <f t="shared" si="4"/>
        <v>-6.5000000000000002E-2</v>
      </c>
      <c r="D26" s="20">
        <f t="shared" si="4"/>
        <v>-6.5000000000000002E-2</v>
      </c>
      <c r="E26" s="20">
        <f t="shared" si="4"/>
        <v>-6.5000000000000002E-2</v>
      </c>
      <c r="F26" s="20">
        <f t="shared" si="4"/>
        <v>-6.5000000000000002E-2</v>
      </c>
      <c r="G26" s="20">
        <f t="shared" si="4"/>
        <v>-6.5000000000000002E-2</v>
      </c>
      <c r="H26" s="20">
        <f t="shared" si="4"/>
        <v>-6.5000000000000002E-2</v>
      </c>
      <c r="I26" s="20">
        <f t="shared" si="4"/>
        <v>-6.5000000000000002E-2</v>
      </c>
      <c r="J26" s="20">
        <f t="shared" si="4"/>
        <v>-6.5000000000000002E-2</v>
      </c>
      <c r="K26" s="20">
        <f t="shared" si="4"/>
        <v>-6.5000000000000002E-2</v>
      </c>
      <c r="L26" s="20">
        <f t="shared" si="4"/>
        <v>-6.5000000000000002E-2</v>
      </c>
      <c r="M26" s="20">
        <f t="shared" si="4"/>
        <v>-6.5000000000000002E-2</v>
      </c>
      <c r="N26" s="20">
        <f>$F$5</f>
        <v>-6.5000000000000002E-2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-6.5000000000000002E-2</v>
      </c>
      <c r="Q30" s="34"/>
      <c r="R30" s="34"/>
      <c r="S30" s="34" t="s">
        <v>0</v>
      </c>
      <c r="T30" s="34"/>
      <c r="U30" s="34"/>
      <c r="V30" s="34">
        <f>E5</f>
        <v>0.63500000000000001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0.26999999999999996</v>
      </c>
      <c r="Q31" s="20">
        <f>R31-$S$32</f>
        <v>0.27499999999999997</v>
      </c>
      <c r="R31" s="20">
        <f>S31-$S$32</f>
        <v>0.27999999999999997</v>
      </c>
      <c r="S31" s="35">
        <f>D5</f>
        <v>0.28499999999999998</v>
      </c>
      <c r="T31" s="20">
        <f>S31+$S$32</f>
        <v>0.28999999999999998</v>
      </c>
      <c r="U31" s="20">
        <f>T31+$S$32</f>
        <v>0.29499999999999998</v>
      </c>
      <c r="V31" s="35">
        <f>U31+$S$32</f>
        <v>0.3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2.6267299337631822E-3</v>
      </c>
      <c r="Q36" s="40">
        <f>ROUND(P36*3,2)</f>
        <v>0.01</v>
      </c>
      <c r="R36" s="41">
        <f>ROUND(Q36/5,5)</f>
        <v>2E-3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107.62711757285197</v>
      </c>
      <c r="Q37" s="40">
        <v>12</v>
      </c>
      <c r="R37" s="41">
        <f>ROUND(Q37/5,5)</f>
        <v>2.4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AR85"/>
  <sheetViews>
    <sheetView showGridLines="0" topLeftCell="A8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56</v>
      </c>
      <c r="D1" s="28"/>
      <c r="E1" s="30"/>
      <c r="F1" s="30"/>
      <c r="G1" s="22"/>
      <c r="H1" s="22"/>
      <c r="M1" s="22"/>
      <c r="N1" s="22"/>
      <c r="Q1" s="81" t="s">
        <v>5</v>
      </c>
      <c r="R1" s="81" t="s">
        <v>11</v>
      </c>
    </row>
    <row r="2" spans="1:44" x14ac:dyDescent="0.2">
      <c r="C2" s="1"/>
      <c r="D2" s="1"/>
      <c r="E2" s="1"/>
      <c r="F2" s="1" t="s">
        <v>41</v>
      </c>
      <c r="G2" s="22" t="s">
        <v>42</v>
      </c>
      <c r="H2" s="22"/>
      <c r="M2" s="22"/>
      <c r="N2" s="22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2" t="s">
        <v>40</v>
      </c>
      <c r="D3" s="21"/>
      <c r="E3" s="23"/>
      <c r="F3" s="23"/>
      <c r="G3" s="22"/>
      <c r="H3" s="22"/>
      <c r="I3" s="21" t="s">
        <v>11</v>
      </c>
      <c r="J3" s="21"/>
      <c r="K3" s="23"/>
      <c r="L3" s="23"/>
      <c r="M3" s="22"/>
      <c r="N3" s="22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G4" s="22"/>
      <c r="H4" s="22"/>
      <c r="I4" s="37" t="s">
        <v>1</v>
      </c>
      <c r="J4" s="37" t="s">
        <v>2</v>
      </c>
      <c r="K4" s="37" t="s">
        <v>3</v>
      </c>
      <c r="L4" s="37" t="s">
        <v>4</v>
      </c>
      <c r="M4" s="22"/>
      <c r="N4" s="22"/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9" t="s">
        <v>82</v>
      </c>
      <c r="D5" s="25">
        <v>28.207999999999998</v>
      </c>
      <c r="E5" s="25">
        <v>28.282999999999998</v>
      </c>
      <c r="F5" s="25">
        <v>28.132999999999999</v>
      </c>
      <c r="G5" s="22"/>
      <c r="H5" s="22"/>
      <c r="I5" s="29" t="s">
        <v>82</v>
      </c>
      <c r="J5" s="25">
        <v>28.207999999999998</v>
      </c>
      <c r="K5" s="25">
        <v>28.282999999999998</v>
      </c>
      <c r="L5" s="25">
        <v>28.132999999999999</v>
      </c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AO8/3</f>
        <v>0.03</v>
      </c>
      <c r="AP5" s="20"/>
      <c r="AQ5" s="20"/>
      <c r="AR5" s="20"/>
    </row>
    <row r="6" spans="1:44" x14ac:dyDescent="0.2">
      <c r="AL6" s="20">
        <f>F5</f>
        <v>28.132999999999999</v>
      </c>
      <c r="AM6" s="20"/>
      <c r="AN6" s="20"/>
      <c r="AO6" s="20" t="s">
        <v>0</v>
      </c>
      <c r="AP6" s="20"/>
      <c r="AQ6" s="20"/>
      <c r="AR6" s="20">
        <f>E5</f>
        <v>28.282999999999998</v>
      </c>
    </row>
    <row r="7" spans="1:44" ht="18" x14ac:dyDescent="0.25">
      <c r="A7" s="18" t="s">
        <v>5</v>
      </c>
      <c r="AL7" s="35">
        <f>AM7-$AO$8</f>
        <v>27.956</v>
      </c>
      <c r="AM7" s="20">
        <f>AN7-$AO$8</f>
        <v>28.045999999999999</v>
      </c>
      <c r="AN7" s="20">
        <f>AO7-$AO$8</f>
        <v>28.135999999999999</v>
      </c>
      <c r="AO7" s="35">
        <v>28.225999999999999</v>
      </c>
      <c r="AP7" s="20">
        <f>AO7+$AO$8</f>
        <v>28.315999999999999</v>
      </c>
      <c r="AQ7" s="20">
        <f>AP7+$AO$8</f>
        <v>28.405999999999999</v>
      </c>
      <c r="AR7" s="35">
        <f>AQ7+$AO$8</f>
        <v>28.495999999999999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0.09</v>
      </c>
      <c r="AP8" s="20"/>
      <c r="AQ8" s="20"/>
      <c r="AR8" s="20"/>
    </row>
    <row r="9" spans="1:44" x14ac:dyDescent="0.2">
      <c r="A9" s="4" t="s">
        <v>7</v>
      </c>
      <c r="B9" s="5">
        <v>28.207214285714283</v>
      </c>
      <c r="C9" s="5">
        <v>28.208310714285712</v>
      </c>
      <c r="D9" s="5">
        <v>28.211774999999992</v>
      </c>
      <c r="E9" s="5">
        <v>28.207753571428576</v>
      </c>
      <c r="F9" s="5">
        <v>28.211475000000004</v>
      </c>
      <c r="G9" s="5">
        <v>28.211642857142852</v>
      </c>
      <c r="H9" s="5">
        <v>28.209589285714291</v>
      </c>
      <c r="I9" s="5">
        <v>28.20630357142857</v>
      </c>
      <c r="J9" s="5">
        <v>28.209875000000004</v>
      </c>
      <c r="K9" s="5"/>
      <c r="L9" s="5"/>
      <c r="M9" s="5"/>
      <c r="N9" s="5"/>
      <c r="P9" s="5">
        <v>28.207214285714283</v>
      </c>
    </row>
    <row r="10" spans="1:44" x14ac:dyDescent="0.2">
      <c r="A10" s="6" t="s">
        <v>8</v>
      </c>
      <c r="B10" s="7">
        <v>3.891178464330397E-3</v>
      </c>
      <c r="C10" s="7">
        <v>4.8782464431175792E-3</v>
      </c>
      <c r="D10" s="7">
        <v>2.381351157081435E-3</v>
      </c>
      <c r="E10" s="7">
        <v>3.1365801313907038E-3</v>
      </c>
      <c r="F10" s="7">
        <v>2.4290868578467672E-3</v>
      </c>
      <c r="G10" s="7">
        <v>3.6314907225165898E-3</v>
      </c>
      <c r="H10" s="7">
        <v>3.0060850984373151E-3</v>
      </c>
      <c r="I10" s="7">
        <v>4.2915491585086103E-3</v>
      </c>
      <c r="J10" s="7">
        <v>3.5261588586302825E-3</v>
      </c>
      <c r="K10" s="7"/>
      <c r="L10" s="7"/>
      <c r="M10" s="7"/>
      <c r="N10" s="7"/>
      <c r="P10" s="7">
        <v>3.891178464330397E-3</v>
      </c>
    </row>
    <row r="11" spans="1:44" x14ac:dyDescent="0.2">
      <c r="A11" s="6" t="s">
        <v>9</v>
      </c>
      <c r="B11" s="7">
        <v>28.213799999999999</v>
      </c>
      <c r="C11" s="7">
        <v>28.217199999999998</v>
      </c>
      <c r="D11" s="7">
        <v>28.218399999999999</v>
      </c>
      <c r="E11" s="7">
        <v>28.213200000000001</v>
      </c>
      <c r="F11" s="7">
        <v>28.216100000000001</v>
      </c>
      <c r="G11" s="7">
        <v>28.2197</v>
      </c>
      <c r="H11" s="7">
        <v>28.215</v>
      </c>
      <c r="I11" s="7">
        <v>28.212900000000001</v>
      </c>
      <c r="J11" s="7">
        <v>28.215699999999998</v>
      </c>
      <c r="K11" s="8"/>
      <c r="L11" s="8"/>
      <c r="M11" s="8"/>
      <c r="N11" s="8"/>
      <c r="P11" s="102">
        <v>28.213799999999999</v>
      </c>
    </row>
    <row r="12" spans="1:44" x14ac:dyDescent="0.2">
      <c r="A12" s="6" t="s">
        <v>10</v>
      </c>
      <c r="B12" s="7">
        <v>28.198499999999999</v>
      </c>
      <c r="C12" s="7">
        <v>28.200099999999999</v>
      </c>
      <c r="D12" s="7">
        <v>28.206299999999999</v>
      </c>
      <c r="E12" s="7">
        <v>28.2</v>
      </c>
      <c r="F12" s="7">
        <v>28.204699999999999</v>
      </c>
      <c r="G12" s="7">
        <v>28.2011</v>
      </c>
      <c r="H12" s="7">
        <v>28.203600000000002</v>
      </c>
      <c r="I12" s="7">
        <v>28.1967</v>
      </c>
      <c r="J12" s="7">
        <v>28.202200000000001</v>
      </c>
      <c r="K12" s="8"/>
      <c r="L12" s="8"/>
      <c r="M12" s="8"/>
      <c r="N12" s="8"/>
      <c r="P12" s="102">
        <v>28.198499999999999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6.3574815354431671</v>
      </c>
      <c r="C13" s="10">
        <f t="shared" si="0"/>
        <v>5.1035610565664031</v>
      </c>
      <c r="D13" s="10">
        <f t="shared" si="0"/>
        <v>9.9698301932782023</v>
      </c>
      <c r="E13" s="10">
        <f t="shared" si="0"/>
        <v>7.9442756438716522</v>
      </c>
      <c r="F13" s="10">
        <f t="shared" si="0"/>
        <v>9.8150737548342875</v>
      </c>
      <c r="G13" s="10">
        <f t="shared" si="0"/>
        <v>6.5498485617035813</v>
      </c>
      <c r="H13" s="10">
        <f t="shared" si="0"/>
        <v>8.1402346553516711</v>
      </c>
      <c r="I13" s="10">
        <f t="shared" si="0"/>
        <v>5.6936371708754194</v>
      </c>
      <c r="J13" s="10">
        <f t="shared" si="0"/>
        <v>6.9126210636653793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6.3574815354431671</v>
      </c>
    </row>
    <row r="15" spans="1:44" s="17" customFormat="1" ht="6.75" customHeight="1" x14ac:dyDescent="0.2"/>
    <row r="17" spans="1:28" ht="18" x14ac:dyDescent="0.25">
      <c r="A17" s="16" t="s">
        <v>11</v>
      </c>
    </row>
    <row r="18" spans="1:28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8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8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8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8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8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8" x14ac:dyDescent="0.2">
      <c r="A24" s="12" t="s">
        <v>2</v>
      </c>
      <c r="B24" s="38">
        <f>$D$5</f>
        <v>28.207999999999998</v>
      </c>
      <c r="C24" s="38">
        <f t="shared" ref="C24:N24" si="2">$D$5</f>
        <v>28.207999999999998</v>
      </c>
      <c r="D24" s="38">
        <f t="shared" si="2"/>
        <v>28.207999999999998</v>
      </c>
      <c r="E24" s="38">
        <f t="shared" si="2"/>
        <v>28.207999999999998</v>
      </c>
      <c r="F24" s="38">
        <f t="shared" si="2"/>
        <v>28.207999999999998</v>
      </c>
      <c r="G24" s="38">
        <f t="shared" si="2"/>
        <v>28.207999999999998</v>
      </c>
      <c r="H24" s="38">
        <f t="shared" si="2"/>
        <v>28.207999999999998</v>
      </c>
      <c r="I24" s="38">
        <f t="shared" si="2"/>
        <v>28.207999999999998</v>
      </c>
      <c r="J24" s="38">
        <f t="shared" si="2"/>
        <v>28.207999999999998</v>
      </c>
      <c r="K24" s="38">
        <f t="shared" si="2"/>
        <v>28.207999999999998</v>
      </c>
      <c r="L24" s="38">
        <f t="shared" si="2"/>
        <v>28.207999999999998</v>
      </c>
      <c r="M24" s="38">
        <f t="shared" si="2"/>
        <v>28.207999999999998</v>
      </c>
      <c r="N24" s="38">
        <f t="shared" si="2"/>
        <v>28.207999999999998</v>
      </c>
      <c r="O24" s="12" t="s">
        <v>2</v>
      </c>
      <c r="P24" s="39">
        <f t="shared" ref="P24:AB24" si="3">$J$5</f>
        <v>28.207999999999998</v>
      </c>
      <c r="Q24" s="39">
        <f t="shared" si="3"/>
        <v>28.207999999999998</v>
      </c>
      <c r="R24" s="39">
        <f t="shared" si="3"/>
        <v>28.207999999999998</v>
      </c>
      <c r="S24" s="39">
        <f t="shared" si="3"/>
        <v>28.207999999999998</v>
      </c>
      <c r="T24" s="39">
        <f t="shared" si="3"/>
        <v>28.207999999999998</v>
      </c>
      <c r="U24" s="39">
        <f t="shared" si="3"/>
        <v>28.207999999999998</v>
      </c>
      <c r="V24" s="39">
        <f t="shared" si="3"/>
        <v>28.207999999999998</v>
      </c>
      <c r="W24" s="39">
        <f t="shared" si="3"/>
        <v>28.207999999999998</v>
      </c>
      <c r="X24" s="39">
        <f t="shared" si="3"/>
        <v>28.207999999999998</v>
      </c>
      <c r="Y24" s="39">
        <f t="shared" si="3"/>
        <v>28.207999999999998</v>
      </c>
      <c r="Z24" s="39">
        <f t="shared" si="3"/>
        <v>28.207999999999998</v>
      </c>
      <c r="AA24" s="39">
        <f t="shared" si="3"/>
        <v>28.207999999999998</v>
      </c>
      <c r="AB24" s="39">
        <f t="shared" si="3"/>
        <v>28.207999999999998</v>
      </c>
    </row>
    <row r="25" spans="1:28" x14ac:dyDescent="0.2">
      <c r="A25" s="12" t="s">
        <v>3</v>
      </c>
      <c r="B25" s="38">
        <f>$E$5</f>
        <v>28.282999999999998</v>
      </c>
      <c r="C25" s="38">
        <f t="shared" ref="C25:N25" si="4">$E$5</f>
        <v>28.282999999999998</v>
      </c>
      <c r="D25" s="38">
        <f t="shared" si="4"/>
        <v>28.282999999999998</v>
      </c>
      <c r="E25" s="38">
        <f t="shared" si="4"/>
        <v>28.282999999999998</v>
      </c>
      <c r="F25" s="38">
        <f t="shared" si="4"/>
        <v>28.282999999999998</v>
      </c>
      <c r="G25" s="38">
        <f t="shared" si="4"/>
        <v>28.282999999999998</v>
      </c>
      <c r="H25" s="38">
        <f t="shared" si="4"/>
        <v>28.282999999999998</v>
      </c>
      <c r="I25" s="38">
        <f t="shared" si="4"/>
        <v>28.282999999999998</v>
      </c>
      <c r="J25" s="38">
        <f t="shared" si="4"/>
        <v>28.282999999999998</v>
      </c>
      <c r="K25" s="38">
        <f t="shared" si="4"/>
        <v>28.282999999999998</v>
      </c>
      <c r="L25" s="38">
        <f t="shared" si="4"/>
        <v>28.282999999999998</v>
      </c>
      <c r="M25" s="38">
        <f t="shared" si="4"/>
        <v>28.282999999999998</v>
      </c>
      <c r="N25" s="38">
        <f t="shared" si="4"/>
        <v>28.282999999999998</v>
      </c>
      <c r="O25" s="12" t="s">
        <v>3</v>
      </c>
      <c r="P25" s="39">
        <f>$K$5</f>
        <v>28.282999999999998</v>
      </c>
      <c r="Q25" s="39">
        <f t="shared" ref="Q25:AB25" si="5">$K$5</f>
        <v>28.282999999999998</v>
      </c>
      <c r="R25" s="39">
        <f t="shared" si="5"/>
        <v>28.282999999999998</v>
      </c>
      <c r="S25" s="39">
        <f t="shared" si="5"/>
        <v>28.282999999999998</v>
      </c>
      <c r="T25" s="39">
        <f t="shared" si="5"/>
        <v>28.282999999999998</v>
      </c>
      <c r="U25" s="39">
        <f t="shared" si="5"/>
        <v>28.282999999999998</v>
      </c>
      <c r="V25" s="39">
        <f t="shared" si="5"/>
        <v>28.282999999999998</v>
      </c>
      <c r="W25" s="39">
        <f t="shared" si="5"/>
        <v>28.282999999999998</v>
      </c>
      <c r="X25" s="39">
        <f t="shared" si="5"/>
        <v>28.282999999999998</v>
      </c>
      <c r="Y25" s="39">
        <f t="shared" si="5"/>
        <v>28.282999999999998</v>
      </c>
      <c r="Z25" s="39">
        <f t="shared" si="5"/>
        <v>28.282999999999998</v>
      </c>
      <c r="AA25" s="39">
        <f t="shared" si="5"/>
        <v>28.282999999999998</v>
      </c>
      <c r="AB25" s="39">
        <f t="shared" si="5"/>
        <v>28.282999999999998</v>
      </c>
    </row>
    <row r="26" spans="1:28" x14ac:dyDescent="0.2">
      <c r="A26" s="12" t="s">
        <v>4</v>
      </c>
      <c r="B26" s="38">
        <f>$F$5</f>
        <v>28.132999999999999</v>
      </c>
      <c r="C26" s="38">
        <f t="shared" ref="C26:N26" si="6">$F$5</f>
        <v>28.132999999999999</v>
      </c>
      <c r="D26" s="38">
        <f t="shared" si="6"/>
        <v>28.132999999999999</v>
      </c>
      <c r="E26" s="38">
        <f t="shared" si="6"/>
        <v>28.132999999999999</v>
      </c>
      <c r="F26" s="38">
        <f t="shared" si="6"/>
        <v>28.132999999999999</v>
      </c>
      <c r="G26" s="38">
        <f t="shared" si="6"/>
        <v>28.132999999999999</v>
      </c>
      <c r="H26" s="38">
        <f t="shared" si="6"/>
        <v>28.132999999999999</v>
      </c>
      <c r="I26" s="38">
        <f t="shared" si="6"/>
        <v>28.132999999999999</v>
      </c>
      <c r="J26" s="38">
        <f t="shared" si="6"/>
        <v>28.132999999999999</v>
      </c>
      <c r="K26" s="38">
        <f t="shared" si="6"/>
        <v>28.132999999999999</v>
      </c>
      <c r="L26" s="38">
        <f t="shared" si="6"/>
        <v>28.132999999999999</v>
      </c>
      <c r="M26" s="38">
        <f t="shared" si="6"/>
        <v>28.132999999999999</v>
      </c>
      <c r="N26" s="38">
        <f t="shared" si="6"/>
        <v>28.132999999999999</v>
      </c>
      <c r="O26" s="12" t="s">
        <v>4</v>
      </c>
      <c r="P26" s="39">
        <f>$L$5</f>
        <v>28.132999999999999</v>
      </c>
      <c r="Q26" s="39">
        <f t="shared" ref="Q26:AB26" si="7">$L$5</f>
        <v>28.132999999999999</v>
      </c>
      <c r="R26" s="39">
        <f t="shared" si="7"/>
        <v>28.132999999999999</v>
      </c>
      <c r="S26" s="39">
        <f t="shared" si="7"/>
        <v>28.132999999999999</v>
      </c>
      <c r="T26" s="39">
        <f t="shared" si="7"/>
        <v>28.132999999999999</v>
      </c>
      <c r="U26" s="39">
        <f t="shared" si="7"/>
        <v>28.132999999999999</v>
      </c>
      <c r="V26" s="39">
        <f t="shared" si="7"/>
        <v>28.132999999999999</v>
      </c>
      <c r="W26" s="39">
        <f t="shared" si="7"/>
        <v>28.132999999999999</v>
      </c>
      <c r="X26" s="39">
        <f t="shared" si="7"/>
        <v>28.132999999999999</v>
      </c>
      <c r="Y26" s="39">
        <f t="shared" si="7"/>
        <v>28.132999999999999</v>
      </c>
      <c r="Z26" s="39">
        <f t="shared" si="7"/>
        <v>28.132999999999999</v>
      </c>
      <c r="AA26" s="39">
        <f t="shared" si="7"/>
        <v>28.132999999999999</v>
      </c>
      <c r="AB26" s="39">
        <f t="shared" si="7"/>
        <v>28.132999999999999</v>
      </c>
    </row>
    <row r="27" spans="1:28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3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</row>
    <row r="29" spans="1:28" x14ac:dyDescent="0.2">
      <c r="A29" s="19"/>
      <c r="P29" s="34"/>
      <c r="Q29" s="34"/>
      <c r="R29" s="34"/>
      <c r="S29" s="34" t="e">
        <f>I5/3</f>
        <v>#VALUE!</v>
      </c>
      <c r="T29" s="34"/>
      <c r="U29" s="34"/>
      <c r="V29" s="34"/>
    </row>
    <row r="30" spans="1:28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28.132999999999999</v>
      </c>
      <c r="Q30" s="34"/>
      <c r="R30" s="34"/>
      <c r="S30" s="34" t="s">
        <v>0</v>
      </c>
      <c r="T30" s="34"/>
      <c r="U30" s="34"/>
      <c r="V30" s="34">
        <f>E5</f>
        <v>28.282999999999998</v>
      </c>
    </row>
    <row r="31" spans="1:28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28.193000000000001</v>
      </c>
      <c r="Q31" s="20">
        <f>R31-$S$32</f>
        <v>28.198</v>
      </c>
      <c r="R31" s="20">
        <f>S31-$S$32</f>
        <v>28.202999999999999</v>
      </c>
      <c r="S31" s="35">
        <f>D5</f>
        <v>28.207999999999998</v>
      </c>
      <c r="T31" s="20">
        <f>S31+$S$32</f>
        <v>28.212999999999997</v>
      </c>
      <c r="U31" s="20">
        <f>T31+$S$32</f>
        <v>28.217999999999996</v>
      </c>
      <c r="V31" s="35">
        <f>U31+$S$32</f>
        <v>28.222999999999995</v>
      </c>
    </row>
    <row r="32" spans="1:28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18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18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18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</row>
    <row r="36" spans="1:18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4.8782464431175792E-3</v>
      </c>
      <c r="Q36" s="40">
        <f>ROUND(P36*3,2)</f>
        <v>0.01</v>
      </c>
      <c r="R36" s="41">
        <f>ROUND(Q36/5,5)</f>
        <v>2E-3</v>
      </c>
    </row>
    <row r="37" spans="1:18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9.9698301932782023</v>
      </c>
      <c r="Q37" s="40">
        <f>ROUND(P37*3,2)</f>
        <v>29.91</v>
      </c>
      <c r="R37" s="41">
        <f>ROUND(Q37/5,5)</f>
        <v>5.9820000000000002</v>
      </c>
    </row>
    <row r="38" spans="1:18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</row>
    <row r="39" spans="1:18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</row>
    <row r="40" spans="1:18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18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</row>
    <row r="42" spans="1:18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18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18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18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</row>
    <row r="46" spans="1:18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18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18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1"/>
  <dimension ref="A1:AR85"/>
  <sheetViews>
    <sheetView showGridLines="0" zoomScale="80" zoomScaleNormal="80" workbookViewId="0">
      <selection activeCell="P14" sqref="P14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57</v>
      </c>
      <c r="D1" s="28"/>
      <c r="E1" s="30"/>
      <c r="F1" s="30"/>
      <c r="G1" s="22"/>
      <c r="H1" s="22"/>
      <c r="M1" s="22"/>
      <c r="N1" s="22"/>
      <c r="Q1" s="81" t="s">
        <v>5</v>
      </c>
      <c r="R1" s="81" t="s">
        <v>11</v>
      </c>
    </row>
    <row r="2" spans="1:44" x14ac:dyDescent="0.2">
      <c r="C2" s="1"/>
      <c r="D2" s="1"/>
      <c r="E2" s="1"/>
      <c r="F2" s="1" t="s">
        <v>41</v>
      </c>
      <c r="G2" s="22" t="s">
        <v>42</v>
      </c>
      <c r="H2" s="22"/>
      <c r="M2" s="22"/>
      <c r="N2" s="22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2" t="s">
        <v>40</v>
      </c>
      <c r="D3" s="21"/>
      <c r="E3" s="23"/>
      <c r="F3" s="23"/>
      <c r="G3" s="22"/>
      <c r="H3" s="22"/>
      <c r="I3" s="21" t="s">
        <v>11</v>
      </c>
      <c r="J3" s="21"/>
      <c r="K3" s="23"/>
      <c r="L3" s="23"/>
      <c r="M3" s="22"/>
      <c r="N3" s="22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G4" s="22"/>
      <c r="H4" s="22"/>
      <c r="I4" s="37" t="s">
        <v>1</v>
      </c>
      <c r="J4" s="37" t="s">
        <v>2</v>
      </c>
      <c r="K4" s="37" t="s">
        <v>3</v>
      </c>
      <c r="L4" s="37" t="s">
        <v>4</v>
      </c>
      <c r="M4" s="22"/>
      <c r="N4" s="22"/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9" t="s">
        <v>81</v>
      </c>
      <c r="D5" s="25">
        <v>7.1070000000000002</v>
      </c>
      <c r="E5" s="25">
        <v>7.3570000000000002</v>
      </c>
      <c r="F5" s="25">
        <v>6.8570000000000002</v>
      </c>
      <c r="G5" s="22"/>
      <c r="H5" s="22"/>
      <c r="I5" s="29" t="s">
        <v>65</v>
      </c>
      <c r="J5" s="25">
        <v>7.12</v>
      </c>
      <c r="K5" s="25">
        <v>7.37</v>
      </c>
      <c r="L5" s="25">
        <v>6.87</v>
      </c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AO8/3</f>
        <v>0.03</v>
      </c>
      <c r="AP5" s="20"/>
      <c r="AQ5" s="20"/>
      <c r="AR5" s="20"/>
    </row>
    <row r="6" spans="1:44" x14ac:dyDescent="0.2">
      <c r="AL6" s="20">
        <f>F5</f>
        <v>6.8570000000000002</v>
      </c>
      <c r="AM6" s="20"/>
      <c r="AN6" s="20"/>
      <c r="AO6" s="20" t="s">
        <v>0</v>
      </c>
      <c r="AP6" s="20"/>
      <c r="AQ6" s="20"/>
      <c r="AR6" s="20">
        <f>E5</f>
        <v>7.3570000000000002</v>
      </c>
    </row>
    <row r="7" spans="1:44" ht="18" x14ac:dyDescent="0.25">
      <c r="A7" s="18" t="s">
        <v>5</v>
      </c>
      <c r="AL7" s="35">
        <f>AM7-$AO$8</f>
        <v>27.956</v>
      </c>
      <c r="AM7" s="20">
        <f>AN7-$AO$8</f>
        <v>28.045999999999999</v>
      </c>
      <c r="AN7" s="20">
        <f>AO7-$AO$8</f>
        <v>28.135999999999999</v>
      </c>
      <c r="AO7" s="35">
        <v>28.225999999999999</v>
      </c>
      <c r="AP7" s="20">
        <f>AO7+$AO$8</f>
        <v>28.315999999999999</v>
      </c>
      <c r="AQ7" s="20">
        <f>AP7+$AO$8</f>
        <v>28.405999999999999</v>
      </c>
      <c r="AR7" s="35">
        <f>AQ7+$AO$8</f>
        <v>28.495999999999999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0.09</v>
      </c>
      <c r="AP8" s="20"/>
      <c r="AQ8" s="20"/>
      <c r="AR8" s="20"/>
    </row>
    <row r="9" spans="1:44" x14ac:dyDescent="0.2">
      <c r="A9" s="4" t="s">
        <v>7</v>
      </c>
      <c r="B9" s="5">
        <v>7.0839357142857136</v>
      </c>
      <c r="C9" s="5">
        <v>7.0723535714285708</v>
      </c>
      <c r="D9" s="5">
        <v>7.0672142857142877</v>
      </c>
      <c r="E9" s="5">
        <v>7.0771178571428575</v>
      </c>
      <c r="F9" s="5">
        <v>7.0737857142857168</v>
      </c>
      <c r="G9" s="5">
        <v>7.0673428571428598</v>
      </c>
      <c r="H9" s="5">
        <v>7.0777071428571423</v>
      </c>
      <c r="I9" s="5">
        <v>7.0787464285714288</v>
      </c>
      <c r="J9" s="5">
        <v>7.0737071428571436</v>
      </c>
      <c r="K9" s="5"/>
      <c r="L9" s="5"/>
      <c r="M9" s="5"/>
      <c r="N9" s="5"/>
      <c r="P9" s="5">
        <v>7.0839357142857136</v>
      </c>
    </row>
    <row r="10" spans="1:44" x14ac:dyDescent="0.2">
      <c r="A10" s="6" t="s">
        <v>8</v>
      </c>
      <c r="B10" s="7">
        <v>1.4830379588201992E-2</v>
      </c>
      <c r="C10" s="7">
        <v>1.6337901450600191E-2</v>
      </c>
      <c r="D10" s="7">
        <v>9.2635771942517122E-3</v>
      </c>
      <c r="E10" s="7">
        <v>1.2125670766369561E-2</v>
      </c>
      <c r="F10" s="7">
        <v>1.2396436593297325E-2</v>
      </c>
      <c r="G10" s="7">
        <v>1.3033956466246992E-2</v>
      </c>
      <c r="H10" s="7">
        <v>1.4358709540990793E-2</v>
      </c>
      <c r="I10" s="7">
        <v>1.6556088331685027E-2</v>
      </c>
      <c r="J10" s="7">
        <v>1.4916134157383337E-2</v>
      </c>
      <c r="K10" s="7"/>
      <c r="L10" s="7"/>
      <c r="M10" s="7"/>
      <c r="N10" s="7"/>
      <c r="P10" s="7">
        <v>1.4830379588201992E-2</v>
      </c>
    </row>
    <row r="11" spans="1:44" x14ac:dyDescent="0.2">
      <c r="A11" s="6" t="s">
        <v>9</v>
      </c>
      <c r="B11" s="7">
        <v>7.125</v>
      </c>
      <c r="C11" s="7">
        <v>7.1059999999999999</v>
      </c>
      <c r="D11" s="7">
        <v>7.085</v>
      </c>
      <c r="E11" s="7">
        <v>7.1086</v>
      </c>
      <c r="F11" s="7">
        <v>7.1045999999999996</v>
      </c>
      <c r="G11" s="7">
        <v>7.0949</v>
      </c>
      <c r="H11" s="7">
        <v>7.1026999999999996</v>
      </c>
      <c r="I11" s="7">
        <v>7.1098999999999997</v>
      </c>
      <c r="J11" s="7">
        <v>7.1073000000000004</v>
      </c>
      <c r="K11" s="8"/>
      <c r="L11" s="8"/>
      <c r="M11" s="8"/>
      <c r="N11" s="8"/>
      <c r="P11" s="102">
        <v>7.125</v>
      </c>
    </row>
    <row r="12" spans="1:44" x14ac:dyDescent="0.2">
      <c r="A12" s="6" t="s">
        <v>10</v>
      </c>
      <c r="B12" s="7">
        <v>7.0625</v>
      </c>
      <c r="C12" s="7">
        <v>7.0389999999999997</v>
      </c>
      <c r="D12" s="7">
        <v>7.0490000000000004</v>
      </c>
      <c r="E12" s="7">
        <v>7.0627000000000004</v>
      </c>
      <c r="F12" s="7">
        <v>7.0519999999999996</v>
      </c>
      <c r="G12" s="7">
        <v>7.0460000000000003</v>
      </c>
      <c r="H12" s="7">
        <v>7.0525000000000002</v>
      </c>
      <c r="I12" s="7">
        <v>7.0486000000000004</v>
      </c>
      <c r="J12" s="7">
        <v>7.0586000000000002</v>
      </c>
      <c r="K12" s="8"/>
      <c r="L12" s="8"/>
      <c r="M12" s="8"/>
      <c r="N12" s="8"/>
      <c r="P12" s="102">
        <v>7.0625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5.1006946683560157</v>
      </c>
      <c r="C13" s="10">
        <f t="shared" si="0"/>
        <v>4.3937420008667294</v>
      </c>
      <c r="D13" s="10">
        <f t="shared" si="0"/>
        <v>7.5641868256800713</v>
      </c>
      <c r="E13" s="10">
        <f t="shared" si="0"/>
        <v>6.0510152767067851</v>
      </c>
      <c r="F13" s="10">
        <f t="shared" si="0"/>
        <v>5.8292481244954768</v>
      </c>
      <c r="G13" s="10">
        <f t="shared" si="0"/>
        <v>5.3793555238469581</v>
      </c>
      <c r="H13" s="10">
        <f t="shared" si="0"/>
        <v>5.1236531673702821</v>
      </c>
      <c r="I13" s="10">
        <f t="shared" si="0"/>
        <v>4.4645495185609034</v>
      </c>
      <c r="J13" s="10">
        <f t="shared" si="0"/>
        <v>4.8427905999999687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5.1006946683560157</v>
      </c>
    </row>
    <row r="15" spans="1:44" s="17" customFormat="1" ht="6.75" customHeight="1" x14ac:dyDescent="0.2"/>
    <row r="17" spans="1:28" ht="18" x14ac:dyDescent="0.25">
      <c r="A17" s="16" t="s">
        <v>11</v>
      </c>
    </row>
    <row r="18" spans="1:28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8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8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8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8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8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8" x14ac:dyDescent="0.2">
      <c r="A24" s="12" t="s">
        <v>2</v>
      </c>
      <c r="B24" s="38">
        <f>$D$5</f>
        <v>7.1070000000000002</v>
      </c>
      <c r="C24" s="38">
        <f t="shared" ref="C24:N24" si="2">$D$5</f>
        <v>7.1070000000000002</v>
      </c>
      <c r="D24" s="38">
        <f t="shared" si="2"/>
        <v>7.1070000000000002</v>
      </c>
      <c r="E24" s="38">
        <f t="shared" si="2"/>
        <v>7.1070000000000002</v>
      </c>
      <c r="F24" s="38">
        <f t="shared" si="2"/>
        <v>7.1070000000000002</v>
      </c>
      <c r="G24" s="38">
        <f t="shared" si="2"/>
        <v>7.1070000000000002</v>
      </c>
      <c r="H24" s="38">
        <f t="shared" si="2"/>
        <v>7.1070000000000002</v>
      </c>
      <c r="I24" s="38">
        <f t="shared" si="2"/>
        <v>7.1070000000000002</v>
      </c>
      <c r="J24" s="38">
        <f t="shared" si="2"/>
        <v>7.1070000000000002</v>
      </c>
      <c r="K24" s="38">
        <f t="shared" si="2"/>
        <v>7.1070000000000002</v>
      </c>
      <c r="L24" s="38">
        <f t="shared" si="2"/>
        <v>7.1070000000000002</v>
      </c>
      <c r="M24" s="38">
        <f t="shared" si="2"/>
        <v>7.1070000000000002</v>
      </c>
      <c r="N24" s="38">
        <f t="shared" si="2"/>
        <v>7.1070000000000002</v>
      </c>
      <c r="O24" s="12" t="s">
        <v>2</v>
      </c>
      <c r="P24" s="39">
        <f t="shared" ref="P24:AB24" si="3">$J$5</f>
        <v>7.12</v>
      </c>
      <c r="Q24" s="39">
        <f t="shared" si="3"/>
        <v>7.12</v>
      </c>
      <c r="R24" s="39">
        <f t="shared" si="3"/>
        <v>7.12</v>
      </c>
      <c r="S24" s="39">
        <f t="shared" si="3"/>
        <v>7.12</v>
      </c>
      <c r="T24" s="39">
        <f t="shared" si="3"/>
        <v>7.12</v>
      </c>
      <c r="U24" s="39">
        <f t="shared" si="3"/>
        <v>7.12</v>
      </c>
      <c r="V24" s="39">
        <f t="shared" si="3"/>
        <v>7.12</v>
      </c>
      <c r="W24" s="39">
        <f t="shared" si="3"/>
        <v>7.12</v>
      </c>
      <c r="X24" s="39">
        <f t="shared" si="3"/>
        <v>7.12</v>
      </c>
      <c r="Y24" s="39">
        <f t="shared" si="3"/>
        <v>7.12</v>
      </c>
      <c r="Z24" s="39">
        <f t="shared" si="3"/>
        <v>7.12</v>
      </c>
      <c r="AA24" s="39">
        <f t="shared" si="3"/>
        <v>7.12</v>
      </c>
      <c r="AB24" s="39">
        <f t="shared" si="3"/>
        <v>7.12</v>
      </c>
    </row>
    <row r="25" spans="1:28" x14ac:dyDescent="0.2">
      <c r="A25" s="12" t="s">
        <v>3</v>
      </c>
      <c r="B25" s="38">
        <f>$E$5</f>
        <v>7.3570000000000002</v>
      </c>
      <c r="C25" s="38">
        <f t="shared" ref="C25:N25" si="4">$E$5</f>
        <v>7.3570000000000002</v>
      </c>
      <c r="D25" s="38">
        <f t="shared" si="4"/>
        <v>7.3570000000000002</v>
      </c>
      <c r="E25" s="38">
        <f t="shared" si="4"/>
        <v>7.3570000000000002</v>
      </c>
      <c r="F25" s="38">
        <f t="shared" si="4"/>
        <v>7.3570000000000002</v>
      </c>
      <c r="G25" s="38">
        <f t="shared" si="4"/>
        <v>7.3570000000000002</v>
      </c>
      <c r="H25" s="38">
        <f t="shared" si="4"/>
        <v>7.3570000000000002</v>
      </c>
      <c r="I25" s="38">
        <f t="shared" si="4"/>
        <v>7.3570000000000002</v>
      </c>
      <c r="J25" s="38">
        <f t="shared" si="4"/>
        <v>7.3570000000000002</v>
      </c>
      <c r="K25" s="38">
        <f t="shared" si="4"/>
        <v>7.3570000000000002</v>
      </c>
      <c r="L25" s="38">
        <f t="shared" si="4"/>
        <v>7.3570000000000002</v>
      </c>
      <c r="M25" s="38">
        <f t="shared" si="4"/>
        <v>7.3570000000000002</v>
      </c>
      <c r="N25" s="38">
        <f t="shared" si="4"/>
        <v>7.3570000000000002</v>
      </c>
      <c r="O25" s="12" t="s">
        <v>3</v>
      </c>
      <c r="P25" s="39">
        <f>$K$5</f>
        <v>7.37</v>
      </c>
      <c r="Q25" s="39">
        <f t="shared" ref="Q25:AB25" si="5">$K$5</f>
        <v>7.37</v>
      </c>
      <c r="R25" s="39">
        <f t="shared" si="5"/>
        <v>7.37</v>
      </c>
      <c r="S25" s="39">
        <f t="shared" si="5"/>
        <v>7.37</v>
      </c>
      <c r="T25" s="39">
        <f t="shared" si="5"/>
        <v>7.37</v>
      </c>
      <c r="U25" s="39">
        <f t="shared" si="5"/>
        <v>7.37</v>
      </c>
      <c r="V25" s="39">
        <f t="shared" si="5"/>
        <v>7.37</v>
      </c>
      <c r="W25" s="39">
        <f t="shared" si="5"/>
        <v>7.37</v>
      </c>
      <c r="X25" s="39">
        <f t="shared" si="5"/>
        <v>7.37</v>
      </c>
      <c r="Y25" s="39">
        <f t="shared" si="5"/>
        <v>7.37</v>
      </c>
      <c r="Z25" s="39">
        <f t="shared" si="5"/>
        <v>7.37</v>
      </c>
      <c r="AA25" s="39">
        <f t="shared" si="5"/>
        <v>7.37</v>
      </c>
      <c r="AB25" s="39">
        <f t="shared" si="5"/>
        <v>7.37</v>
      </c>
    </row>
    <row r="26" spans="1:28" x14ac:dyDescent="0.2">
      <c r="A26" s="12" t="s">
        <v>4</v>
      </c>
      <c r="B26" s="38">
        <f>$F$5</f>
        <v>6.8570000000000002</v>
      </c>
      <c r="C26" s="38">
        <f t="shared" ref="C26:N26" si="6">$F$5</f>
        <v>6.8570000000000002</v>
      </c>
      <c r="D26" s="38">
        <f t="shared" si="6"/>
        <v>6.8570000000000002</v>
      </c>
      <c r="E26" s="38">
        <f t="shared" si="6"/>
        <v>6.8570000000000002</v>
      </c>
      <c r="F26" s="38">
        <f t="shared" si="6"/>
        <v>6.8570000000000002</v>
      </c>
      <c r="G26" s="38">
        <f t="shared" si="6"/>
        <v>6.8570000000000002</v>
      </c>
      <c r="H26" s="38">
        <f t="shared" si="6"/>
        <v>6.8570000000000002</v>
      </c>
      <c r="I26" s="38">
        <f t="shared" si="6"/>
        <v>6.8570000000000002</v>
      </c>
      <c r="J26" s="38">
        <f t="shared" si="6"/>
        <v>6.8570000000000002</v>
      </c>
      <c r="K26" s="38">
        <f t="shared" si="6"/>
        <v>6.8570000000000002</v>
      </c>
      <c r="L26" s="38">
        <f t="shared" si="6"/>
        <v>6.8570000000000002</v>
      </c>
      <c r="M26" s="38">
        <f t="shared" si="6"/>
        <v>6.8570000000000002</v>
      </c>
      <c r="N26" s="38">
        <f t="shared" si="6"/>
        <v>6.8570000000000002</v>
      </c>
      <c r="O26" s="12" t="s">
        <v>4</v>
      </c>
      <c r="P26" s="39">
        <f>$L$5</f>
        <v>6.87</v>
      </c>
      <c r="Q26" s="39">
        <f t="shared" ref="Q26:AB26" si="7">$L$5</f>
        <v>6.87</v>
      </c>
      <c r="R26" s="39">
        <f t="shared" si="7"/>
        <v>6.87</v>
      </c>
      <c r="S26" s="39">
        <f t="shared" si="7"/>
        <v>6.87</v>
      </c>
      <c r="T26" s="39">
        <f t="shared" si="7"/>
        <v>6.87</v>
      </c>
      <c r="U26" s="39">
        <f t="shared" si="7"/>
        <v>6.87</v>
      </c>
      <c r="V26" s="39">
        <f t="shared" si="7"/>
        <v>6.87</v>
      </c>
      <c r="W26" s="39">
        <f t="shared" si="7"/>
        <v>6.87</v>
      </c>
      <c r="X26" s="39">
        <f t="shared" si="7"/>
        <v>6.87</v>
      </c>
      <c r="Y26" s="39">
        <f t="shared" si="7"/>
        <v>6.87</v>
      </c>
      <c r="Z26" s="39">
        <f t="shared" si="7"/>
        <v>6.87</v>
      </c>
      <c r="AA26" s="39">
        <f t="shared" si="7"/>
        <v>6.87</v>
      </c>
      <c r="AB26" s="39">
        <f t="shared" si="7"/>
        <v>6.87</v>
      </c>
    </row>
    <row r="27" spans="1:28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3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</row>
    <row r="29" spans="1:28" x14ac:dyDescent="0.2">
      <c r="A29" s="19"/>
      <c r="P29" s="34"/>
      <c r="Q29" s="34"/>
      <c r="R29" s="34"/>
      <c r="S29" s="34" t="e">
        <f>I5/3</f>
        <v>#VALUE!</v>
      </c>
      <c r="T29" s="34"/>
      <c r="U29" s="34"/>
      <c r="V29" s="34"/>
    </row>
    <row r="30" spans="1:28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6.8570000000000002</v>
      </c>
      <c r="Q30" s="34"/>
      <c r="R30" s="34"/>
      <c r="S30" s="34" t="s">
        <v>0</v>
      </c>
      <c r="T30" s="34"/>
      <c r="U30" s="34"/>
      <c r="V30" s="34">
        <f>E5</f>
        <v>7.3570000000000002</v>
      </c>
    </row>
    <row r="31" spans="1:28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7.0920000000000005</v>
      </c>
      <c r="Q31" s="20">
        <f>R31-$S$32</f>
        <v>7.0970000000000004</v>
      </c>
      <c r="R31" s="20">
        <f>S31-$S$32</f>
        <v>7.1020000000000003</v>
      </c>
      <c r="S31" s="35">
        <f>D5</f>
        <v>7.1070000000000002</v>
      </c>
      <c r="T31" s="20">
        <f>S31+$S$32</f>
        <v>7.1120000000000001</v>
      </c>
      <c r="U31" s="20">
        <f>T31+$S$32</f>
        <v>7.117</v>
      </c>
      <c r="V31" s="35">
        <f>U31+$S$32</f>
        <v>7.1219999999999999</v>
      </c>
    </row>
    <row r="32" spans="1:28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18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18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18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</row>
    <row r="36" spans="1:18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1.6556088331685027E-2</v>
      </c>
      <c r="Q36" s="40">
        <f>ROUND(P36*3,2)</f>
        <v>0.05</v>
      </c>
      <c r="R36" s="41">
        <f>ROUND(Q36/5,5)</f>
        <v>0.01</v>
      </c>
    </row>
    <row r="37" spans="1:18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7.5641868256800713</v>
      </c>
      <c r="Q37" s="40">
        <f>ROUND(P37*3,2)</f>
        <v>22.69</v>
      </c>
      <c r="R37" s="41">
        <f>ROUND(Q37/5,5)</f>
        <v>4.5380000000000003</v>
      </c>
    </row>
    <row r="38" spans="1:18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</row>
    <row r="39" spans="1:18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</row>
    <row r="40" spans="1:18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18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</row>
    <row r="42" spans="1:18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18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18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18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</row>
    <row r="46" spans="1:18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18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18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R85"/>
  <sheetViews>
    <sheetView showGridLines="0" topLeftCell="A16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37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80</v>
      </c>
      <c r="D5" s="25">
        <v>1.857</v>
      </c>
      <c r="E5" s="25">
        <v>1.8659999999999999</v>
      </c>
      <c r="F5" s="25">
        <v>1.8480000000000001</v>
      </c>
      <c r="G5" s="22"/>
      <c r="H5" s="22"/>
      <c r="I5" s="22">
        <v>8.9999999999999993E-3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2.9999999999999996E-3</v>
      </c>
      <c r="AP5" s="20"/>
      <c r="AQ5" s="20"/>
      <c r="AR5" s="20"/>
    </row>
    <row r="6" spans="1:44" x14ac:dyDescent="0.2">
      <c r="AL6" s="20">
        <f>F5</f>
        <v>1.8480000000000001</v>
      </c>
      <c r="AM6" s="20"/>
      <c r="AN6" s="20"/>
      <c r="AO6" s="20" t="s">
        <v>0</v>
      </c>
      <c r="AP6" s="20"/>
      <c r="AQ6" s="20"/>
      <c r="AR6" s="20">
        <f>E5</f>
        <v>1.8659999999999999</v>
      </c>
    </row>
    <row r="7" spans="1:44" ht="18" x14ac:dyDescent="0.25">
      <c r="A7" s="18" t="s">
        <v>5</v>
      </c>
      <c r="AL7" s="35">
        <f>AM7-$AO$8</f>
        <v>1.8120000000000003</v>
      </c>
      <c r="AM7" s="20">
        <f>AN7-$AO$8</f>
        <v>1.8270000000000002</v>
      </c>
      <c r="AN7" s="20">
        <f>AO7-$AO$8</f>
        <v>1.8420000000000001</v>
      </c>
      <c r="AO7" s="35">
        <f>D5</f>
        <v>1.857</v>
      </c>
      <c r="AP7" s="20">
        <f>AO7+$AO$8</f>
        <v>1.8719999999999999</v>
      </c>
      <c r="AQ7" s="20">
        <f>AP7+$AO$8</f>
        <v>1.8869999999999998</v>
      </c>
      <c r="AR7" s="35">
        <f>AQ7+$AO$8</f>
        <v>1.9019999999999997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1.8570714285714287</v>
      </c>
      <c r="C9" s="5">
        <v>1.8563678571428568</v>
      </c>
      <c r="D9" s="5">
        <v>1.8579999999999999</v>
      </c>
      <c r="E9" s="5">
        <v>1.857010714285714</v>
      </c>
      <c r="F9" s="5">
        <v>1.8572857142857144</v>
      </c>
      <c r="G9" s="5">
        <v>1.8577214285714287</v>
      </c>
      <c r="H9" s="5">
        <v>1.8585392857142857</v>
      </c>
      <c r="I9" s="5">
        <v>1.8578535714285713</v>
      </c>
      <c r="J9" s="5">
        <v>1.8575964285714284</v>
      </c>
      <c r="K9" s="5"/>
      <c r="L9" s="5"/>
      <c r="M9" s="5"/>
      <c r="N9" s="5"/>
      <c r="P9" s="5">
        <v>1.8570714285714287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1.6781509098381163E-3</v>
      </c>
      <c r="C10" s="7">
        <v>1.0495337841256837E-3</v>
      </c>
      <c r="D10" s="7">
        <v>1.3567390098101805E-3</v>
      </c>
      <c r="E10" s="7">
        <v>1.4045796222870212E-3</v>
      </c>
      <c r="F10" s="7">
        <v>1.6989570407915072E-3</v>
      </c>
      <c r="G10" s="7">
        <v>1.4813300187124475E-3</v>
      </c>
      <c r="H10" s="7">
        <v>1.5966027093927229E-3</v>
      </c>
      <c r="I10" s="7">
        <v>1.7434495697083805E-3</v>
      </c>
      <c r="J10" s="7">
        <v>1.2553536148881433E-3</v>
      </c>
      <c r="K10" s="7"/>
      <c r="L10" s="7"/>
      <c r="M10" s="7"/>
      <c r="N10" s="7"/>
      <c r="P10" s="7">
        <v>1.6781509098381163E-3</v>
      </c>
    </row>
    <row r="11" spans="1:44" x14ac:dyDescent="0.2">
      <c r="A11" s="6" t="s">
        <v>9</v>
      </c>
      <c r="B11" s="7">
        <v>1.8594999999999999</v>
      </c>
      <c r="C11" s="7">
        <v>1.8579000000000001</v>
      </c>
      <c r="D11" s="7">
        <v>1.8613</v>
      </c>
      <c r="E11" s="7">
        <v>1.8603000000000001</v>
      </c>
      <c r="F11" s="7">
        <v>1.86</v>
      </c>
      <c r="G11" s="7">
        <v>1.8605</v>
      </c>
      <c r="H11" s="7">
        <v>1.8613</v>
      </c>
      <c r="I11" s="7">
        <v>1.8614999999999999</v>
      </c>
      <c r="J11" s="7">
        <v>1.8599000000000001</v>
      </c>
      <c r="K11" s="8"/>
      <c r="L11" s="8"/>
      <c r="M11" s="8"/>
      <c r="N11" s="8"/>
      <c r="P11" s="102">
        <v>1.8594999999999999</v>
      </c>
    </row>
    <row r="12" spans="1:44" x14ac:dyDescent="0.2">
      <c r="A12" s="6" t="s">
        <v>10</v>
      </c>
      <c r="B12" s="7">
        <v>1.8531</v>
      </c>
      <c r="C12" s="7">
        <v>1.8534999999999999</v>
      </c>
      <c r="D12" s="7">
        <v>1.8560000000000001</v>
      </c>
      <c r="E12" s="7">
        <v>1.8542000000000001</v>
      </c>
      <c r="F12" s="7">
        <v>1.8541000000000001</v>
      </c>
      <c r="G12" s="7">
        <v>1.8544</v>
      </c>
      <c r="H12" s="7">
        <v>1.8560000000000001</v>
      </c>
      <c r="I12" s="7">
        <v>1.8522000000000001</v>
      </c>
      <c r="J12" s="7">
        <v>1.8548</v>
      </c>
      <c r="K12" s="8"/>
      <c r="L12" s="8"/>
      <c r="M12" s="8"/>
      <c r="N12" s="8"/>
      <c r="P12" s="102">
        <v>1.8531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1.7734939442826934</v>
      </c>
      <c r="C13" s="10">
        <f t="shared" si="0"/>
        <v>2.6576426185357991</v>
      </c>
      <c r="D13" s="10">
        <f t="shared" si="0"/>
        <v>1.96549715706911</v>
      </c>
      <c r="E13" s="10">
        <f t="shared" si="0"/>
        <v>2.133327668921805</v>
      </c>
      <c r="F13" s="10">
        <f t="shared" si="0"/>
        <v>1.7097324034800503</v>
      </c>
      <c r="G13" s="10">
        <f t="shared" si="0"/>
        <v>1.862869026256724</v>
      </c>
      <c r="H13" s="10">
        <f t="shared" si="0"/>
        <v>1.5576227869803794</v>
      </c>
      <c r="I13" s="10">
        <f t="shared" si="0"/>
        <v>1.5575306780627967</v>
      </c>
      <c r="J13" s="10">
        <f t="shared" si="0"/>
        <v>2.2313955549808169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1.7734939442826934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1.857</v>
      </c>
      <c r="C24" s="20">
        <f t="shared" si="2"/>
        <v>1.857</v>
      </c>
      <c r="D24" s="20">
        <f t="shared" si="2"/>
        <v>1.857</v>
      </c>
      <c r="E24" s="20">
        <f t="shared" si="2"/>
        <v>1.857</v>
      </c>
      <c r="F24" s="20">
        <f t="shared" si="2"/>
        <v>1.857</v>
      </c>
      <c r="G24" s="20">
        <f t="shared" si="2"/>
        <v>1.857</v>
      </c>
      <c r="H24" s="20">
        <f t="shared" si="2"/>
        <v>1.857</v>
      </c>
      <c r="I24" s="20">
        <f t="shared" si="2"/>
        <v>1.857</v>
      </c>
      <c r="J24" s="20">
        <f t="shared" si="2"/>
        <v>1.857</v>
      </c>
      <c r="K24" s="20">
        <f t="shared" si="2"/>
        <v>1.857</v>
      </c>
      <c r="L24" s="20">
        <f t="shared" si="2"/>
        <v>1.857</v>
      </c>
      <c r="M24" s="20">
        <f t="shared" si="2"/>
        <v>1.857</v>
      </c>
      <c r="N24" s="20">
        <f t="shared" si="2"/>
        <v>1.857</v>
      </c>
    </row>
    <row r="25" spans="1:22" x14ac:dyDescent="0.2">
      <c r="A25" s="12" t="s">
        <v>3</v>
      </c>
      <c r="B25" s="20">
        <f t="shared" ref="B25:N25" si="3">$E$5</f>
        <v>1.8659999999999999</v>
      </c>
      <c r="C25" s="20">
        <f t="shared" si="3"/>
        <v>1.8659999999999999</v>
      </c>
      <c r="D25" s="20">
        <f t="shared" si="3"/>
        <v>1.8659999999999999</v>
      </c>
      <c r="E25" s="20">
        <f t="shared" si="3"/>
        <v>1.8659999999999999</v>
      </c>
      <c r="F25" s="20">
        <f t="shared" si="3"/>
        <v>1.8659999999999999</v>
      </c>
      <c r="G25" s="20">
        <f t="shared" si="3"/>
        <v>1.8659999999999999</v>
      </c>
      <c r="H25" s="20">
        <f t="shared" si="3"/>
        <v>1.8659999999999999</v>
      </c>
      <c r="I25" s="20">
        <f t="shared" si="3"/>
        <v>1.8659999999999999</v>
      </c>
      <c r="J25" s="20">
        <f t="shared" si="3"/>
        <v>1.8659999999999999</v>
      </c>
      <c r="K25" s="20">
        <f t="shared" si="3"/>
        <v>1.8659999999999999</v>
      </c>
      <c r="L25" s="20">
        <f t="shared" si="3"/>
        <v>1.8659999999999999</v>
      </c>
      <c r="M25" s="20">
        <f t="shared" si="3"/>
        <v>1.8659999999999999</v>
      </c>
      <c r="N25" s="20">
        <f t="shared" si="3"/>
        <v>1.8659999999999999</v>
      </c>
    </row>
    <row r="26" spans="1:22" x14ac:dyDescent="0.2">
      <c r="A26" s="12" t="s">
        <v>4</v>
      </c>
      <c r="B26" s="20">
        <f t="shared" ref="B26:N26" si="4">$F$5</f>
        <v>1.8480000000000001</v>
      </c>
      <c r="C26" s="20">
        <f t="shared" si="4"/>
        <v>1.8480000000000001</v>
      </c>
      <c r="D26" s="20">
        <f t="shared" si="4"/>
        <v>1.8480000000000001</v>
      </c>
      <c r="E26" s="20">
        <f t="shared" si="4"/>
        <v>1.8480000000000001</v>
      </c>
      <c r="F26" s="20">
        <f t="shared" si="4"/>
        <v>1.8480000000000001</v>
      </c>
      <c r="G26" s="20">
        <f t="shared" si="4"/>
        <v>1.8480000000000001</v>
      </c>
      <c r="H26" s="20">
        <f t="shared" si="4"/>
        <v>1.8480000000000001</v>
      </c>
      <c r="I26" s="20">
        <f t="shared" si="4"/>
        <v>1.8480000000000001</v>
      </c>
      <c r="J26" s="20">
        <f t="shared" si="4"/>
        <v>1.8480000000000001</v>
      </c>
      <c r="K26" s="20">
        <f t="shared" si="4"/>
        <v>1.8480000000000001</v>
      </c>
      <c r="L26" s="20">
        <f t="shared" si="4"/>
        <v>1.8480000000000001</v>
      </c>
      <c r="M26" s="20">
        <f t="shared" si="4"/>
        <v>1.8480000000000001</v>
      </c>
      <c r="N26" s="20">
        <f t="shared" si="4"/>
        <v>1.8480000000000001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2.9999999999999996E-3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1.8480000000000001</v>
      </c>
      <c r="Q30" s="34"/>
      <c r="R30" s="34"/>
      <c r="S30" s="34" t="s">
        <v>0</v>
      </c>
      <c r="T30" s="34"/>
      <c r="U30" s="34"/>
      <c r="V30" s="34">
        <f>E5</f>
        <v>1.8659999999999999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1.8420000000000003</v>
      </c>
      <c r="Q31" s="20">
        <f>R31-$S$32</f>
        <v>1.8470000000000002</v>
      </c>
      <c r="R31" s="20">
        <f>S31-$S$32</f>
        <v>1.8520000000000001</v>
      </c>
      <c r="S31" s="35">
        <f>D5</f>
        <v>1.857</v>
      </c>
      <c r="T31" s="20">
        <f>S31+$S$32</f>
        <v>1.8619999999999999</v>
      </c>
      <c r="U31" s="20">
        <f>T31+$S$32</f>
        <v>1.8669999999999998</v>
      </c>
      <c r="V31" s="35">
        <f>U31+$S$32</f>
        <v>1.8719999999999997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1.7434495697083805E-3</v>
      </c>
      <c r="Q36" s="40">
        <v>6.0000000000000001E-3</v>
      </c>
      <c r="R36" s="41">
        <f>ROUND(Q36/5,5)</f>
        <v>1.1999999999999999E-3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2.6576426185357991</v>
      </c>
      <c r="Q37" s="40">
        <f>ROUND(P37*3,2)</f>
        <v>7.97</v>
      </c>
      <c r="R37" s="41">
        <f>ROUND(Q37/5,5)</f>
        <v>1.5940000000000001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AR85"/>
  <sheetViews>
    <sheetView showGridLines="0" topLeftCell="A22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36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80</v>
      </c>
      <c r="D5" s="25">
        <v>1.857</v>
      </c>
      <c r="E5" s="25">
        <v>1.8659999999999999</v>
      </c>
      <c r="F5" s="25">
        <v>1.8480000000000001</v>
      </c>
      <c r="G5" s="22"/>
      <c r="H5" s="22"/>
      <c r="I5" s="22">
        <v>8.9999999999999993E-3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2.9999999999999996E-3</v>
      </c>
      <c r="AP5" s="20"/>
      <c r="AQ5" s="20"/>
      <c r="AR5" s="20"/>
    </row>
    <row r="6" spans="1:44" x14ac:dyDescent="0.2">
      <c r="AL6" s="20">
        <f>F5</f>
        <v>1.8480000000000001</v>
      </c>
      <c r="AM6" s="20"/>
      <c r="AN6" s="20"/>
      <c r="AO6" s="20" t="s">
        <v>0</v>
      </c>
      <c r="AP6" s="20"/>
      <c r="AQ6" s="20"/>
      <c r="AR6" s="20">
        <f>E5</f>
        <v>1.8659999999999999</v>
      </c>
    </row>
    <row r="7" spans="1:44" ht="18" x14ac:dyDescent="0.25">
      <c r="A7" s="18" t="s">
        <v>5</v>
      </c>
      <c r="AL7" s="35">
        <f>AM7-$AO$8</f>
        <v>1.8120000000000003</v>
      </c>
      <c r="AM7" s="20">
        <f>AN7-$AO$8</f>
        <v>1.8270000000000002</v>
      </c>
      <c r="AN7" s="20">
        <f>AO7-$AO$8</f>
        <v>1.8420000000000001</v>
      </c>
      <c r="AO7" s="35">
        <f>D5</f>
        <v>1.857</v>
      </c>
      <c r="AP7" s="20">
        <f>AO7+$AO$8</f>
        <v>1.8719999999999999</v>
      </c>
      <c r="AQ7" s="20">
        <f>AP7+$AO$8</f>
        <v>1.8869999999999998</v>
      </c>
      <c r="AR7" s="35">
        <f>AQ7+$AO$8</f>
        <v>1.9019999999999997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1.8576035714285712</v>
      </c>
      <c r="C9" s="5">
        <v>1.8570714285714287</v>
      </c>
      <c r="D9" s="5">
        <v>1.8589357142857144</v>
      </c>
      <c r="E9" s="5">
        <v>1.8582714285714288</v>
      </c>
      <c r="F9" s="5">
        <v>1.8575035714285713</v>
      </c>
      <c r="G9" s="5">
        <v>1.8582214285714287</v>
      </c>
      <c r="H9" s="5">
        <v>1.8592571428571427</v>
      </c>
      <c r="I9" s="5">
        <v>1.858435714285714</v>
      </c>
      <c r="J9" s="5">
        <v>1.8590107142857144</v>
      </c>
      <c r="K9" s="5"/>
      <c r="L9" s="5"/>
      <c r="M9" s="5"/>
      <c r="N9" s="5"/>
      <c r="P9" s="5">
        <v>1.8576035714285712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1.668772479189892E-3</v>
      </c>
      <c r="C10" s="7">
        <v>1.0589502638819563E-3</v>
      </c>
      <c r="D10" s="7">
        <v>1.4606478232250311E-3</v>
      </c>
      <c r="E10" s="7">
        <v>1.2021145390849303E-3</v>
      </c>
      <c r="F10" s="7">
        <v>1.547634310059081E-3</v>
      </c>
      <c r="G10" s="7">
        <v>1.0826432478505527E-3</v>
      </c>
      <c r="H10" s="7">
        <v>1.4823476304006934E-3</v>
      </c>
      <c r="I10" s="7">
        <v>1.608821580631881E-3</v>
      </c>
      <c r="J10" s="7">
        <v>1.2126919201189276E-3</v>
      </c>
      <c r="K10" s="7"/>
      <c r="L10" s="7"/>
      <c r="M10" s="7"/>
      <c r="N10" s="7"/>
      <c r="P10" s="7">
        <v>1.668772479189892E-3</v>
      </c>
    </row>
    <row r="11" spans="1:44" x14ac:dyDescent="0.2">
      <c r="A11" s="6" t="s">
        <v>9</v>
      </c>
      <c r="B11" s="7">
        <v>1.8602000000000001</v>
      </c>
      <c r="C11" s="7">
        <v>1.859</v>
      </c>
      <c r="D11" s="7">
        <v>1.8627</v>
      </c>
      <c r="E11" s="7">
        <v>1.861</v>
      </c>
      <c r="F11" s="7">
        <v>1.86</v>
      </c>
      <c r="G11" s="7">
        <v>1.8603000000000001</v>
      </c>
      <c r="H11" s="7">
        <v>1.8621000000000001</v>
      </c>
      <c r="I11" s="7">
        <v>1.8609</v>
      </c>
      <c r="J11" s="7">
        <v>1.8613999999999999</v>
      </c>
      <c r="K11" s="8"/>
      <c r="L11" s="8"/>
      <c r="M11" s="8"/>
      <c r="N11" s="8"/>
      <c r="P11" s="102">
        <v>1.8602000000000001</v>
      </c>
    </row>
    <row r="12" spans="1:44" x14ac:dyDescent="0.2">
      <c r="A12" s="6" t="s">
        <v>10</v>
      </c>
      <c r="B12" s="7">
        <v>1.8537999999999999</v>
      </c>
      <c r="C12" s="7">
        <v>1.8547</v>
      </c>
      <c r="D12" s="7">
        <v>1.8562000000000001</v>
      </c>
      <c r="E12" s="7">
        <v>1.8564000000000001</v>
      </c>
      <c r="F12" s="7">
        <v>1.8552999999999999</v>
      </c>
      <c r="G12" s="7">
        <v>1.8560000000000001</v>
      </c>
      <c r="H12" s="7">
        <v>1.8568</v>
      </c>
      <c r="I12" s="7">
        <v>1.8527</v>
      </c>
      <c r="J12" s="7">
        <v>1.8556999999999999</v>
      </c>
      <c r="K12" s="8"/>
      <c r="L12" s="8"/>
      <c r="M12" s="8"/>
      <c r="N12" s="8"/>
      <c r="P12" s="102">
        <v>1.8537999999999999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1.6771666351833845</v>
      </c>
      <c r="C13" s="10">
        <f t="shared" si="0"/>
        <v>2.8105101605812099</v>
      </c>
      <c r="D13" s="10">
        <f t="shared" si="0"/>
        <v>1.6121352918341771</v>
      </c>
      <c r="E13" s="10">
        <f t="shared" si="0"/>
        <v>2.1430490959300772</v>
      </c>
      <c r="F13" s="10">
        <f t="shared" si="0"/>
        <v>1.8299819529296675</v>
      </c>
      <c r="G13" s="10">
        <f t="shared" si="0"/>
        <v>2.3949321699505761</v>
      </c>
      <c r="H13" s="10">
        <f t="shared" si="0"/>
        <v>1.5162563770628485</v>
      </c>
      <c r="I13" s="10">
        <f t="shared" si="0"/>
        <v>1.5672518331326217</v>
      </c>
      <c r="J13" s="10">
        <f t="shared" si="0"/>
        <v>1.9211490289581112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1.6771666351833845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1.857</v>
      </c>
      <c r="C24" s="20">
        <f t="shared" si="2"/>
        <v>1.857</v>
      </c>
      <c r="D24" s="20">
        <f t="shared" si="2"/>
        <v>1.857</v>
      </c>
      <c r="E24" s="20">
        <f t="shared" si="2"/>
        <v>1.857</v>
      </c>
      <c r="F24" s="20">
        <f t="shared" si="2"/>
        <v>1.857</v>
      </c>
      <c r="G24" s="20">
        <f t="shared" si="2"/>
        <v>1.857</v>
      </c>
      <c r="H24" s="20">
        <f t="shared" si="2"/>
        <v>1.857</v>
      </c>
      <c r="I24" s="20">
        <f t="shared" si="2"/>
        <v>1.857</v>
      </c>
      <c r="J24" s="20">
        <f t="shared" si="2"/>
        <v>1.857</v>
      </c>
      <c r="K24" s="20">
        <f t="shared" si="2"/>
        <v>1.857</v>
      </c>
      <c r="L24" s="20">
        <f t="shared" si="2"/>
        <v>1.857</v>
      </c>
      <c r="M24" s="20">
        <f t="shared" si="2"/>
        <v>1.857</v>
      </c>
      <c r="N24" s="20">
        <f t="shared" si="2"/>
        <v>1.857</v>
      </c>
    </row>
    <row r="25" spans="1:22" x14ac:dyDescent="0.2">
      <c r="A25" s="12" t="s">
        <v>3</v>
      </c>
      <c r="B25" s="20">
        <f t="shared" ref="B25:N25" si="3">$E$5</f>
        <v>1.8659999999999999</v>
      </c>
      <c r="C25" s="20">
        <f t="shared" si="3"/>
        <v>1.8659999999999999</v>
      </c>
      <c r="D25" s="20">
        <f t="shared" si="3"/>
        <v>1.8659999999999999</v>
      </c>
      <c r="E25" s="20">
        <f t="shared" si="3"/>
        <v>1.8659999999999999</v>
      </c>
      <c r="F25" s="20">
        <f t="shared" si="3"/>
        <v>1.8659999999999999</v>
      </c>
      <c r="G25" s="20">
        <f t="shared" si="3"/>
        <v>1.8659999999999999</v>
      </c>
      <c r="H25" s="20">
        <f t="shared" si="3"/>
        <v>1.8659999999999999</v>
      </c>
      <c r="I25" s="20">
        <f t="shared" si="3"/>
        <v>1.8659999999999999</v>
      </c>
      <c r="J25" s="20">
        <f t="shared" si="3"/>
        <v>1.8659999999999999</v>
      </c>
      <c r="K25" s="20">
        <f t="shared" si="3"/>
        <v>1.8659999999999999</v>
      </c>
      <c r="L25" s="20">
        <f t="shared" si="3"/>
        <v>1.8659999999999999</v>
      </c>
      <c r="M25" s="20">
        <f t="shared" si="3"/>
        <v>1.8659999999999999</v>
      </c>
      <c r="N25" s="20">
        <f t="shared" si="3"/>
        <v>1.8659999999999999</v>
      </c>
    </row>
    <row r="26" spans="1:22" x14ac:dyDescent="0.2">
      <c r="A26" s="12" t="s">
        <v>4</v>
      </c>
      <c r="B26" s="20">
        <f t="shared" ref="B26:N26" si="4">$F$5</f>
        <v>1.8480000000000001</v>
      </c>
      <c r="C26" s="20">
        <f t="shared" si="4"/>
        <v>1.8480000000000001</v>
      </c>
      <c r="D26" s="20">
        <f t="shared" si="4"/>
        <v>1.8480000000000001</v>
      </c>
      <c r="E26" s="20">
        <f t="shared" si="4"/>
        <v>1.8480000000000001</v>
      </c>
      <c r="F26" s="20">
        <f t="shared" si="4"/>
        <v>1.8480000000000001</v>
      </c>
      <c r="G26" s="20">
        <f t="shared" si="4"/>
        <v>1.8480000000000001</v>
      </c>
      <c r="H26" s="20">
        <f t="shared" si="4"/>
        <v>1.8480000000000001</v>
      </c>
      <c r="I26" s="20">
        <f t="shared" si="4"/>
        <v>1.8480000000000001</v>
      </c>
      <c r="J26" s="20">
        <f t="shared" si="4"/>
        <v>1.8480000000000001</v>
      </c>
      <c r="K26" s="20">
        <f t="shared" si="4"/>
        <v>1.8480000000000001</v>
      </c>
      <c r="L26" s="20">
        <f t="shared" si="4"/>
        <v>1.8480000000000001</v>
      </c>
      <c r="M26" s="20">
        <f t="shared" si="4"/>
        <v>1.8480000000000001</v>
      </c>
      <c r="N26" s="20">
        <f t="shared" si="4"/>
        <v>1.8480000000000001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2.9999999999999996E-3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1.8480000000000001</v>
      </c>
      <c r="Q30" s="34"/>
      <c r="R30" s="34"/>
      <c r="S30" s="34" t="s">
        <v>0</v>
      </c>
      <c r="T30" s="34"/>
      <c r="U30" s="34"/>
      <c r="V30" s="34">
        <f>E5</f>
        <v>1.8659999999999999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1.845</v>
      </c>
      <c r="Q31" s="20">
        <f>R31-$S$32</f>
        <v>1.849</v>
      </c>
      <c r="R31" s="20">
        <f>S31-$S$32</f>
        <v>1.853</v>
      </c>
      <c r="S31" s="35">
        <f>D5</f>
        <v>1.857</v>
      </c>
      <c r="T31" s="20">
        <f>S31+$S$32</f>
        <v>1.861</v>
      </c>
      <c r="U31" s="20">
        <f>T31+$S$32</f>
        <v>1.865</v>
      </c>
      <c r="V31" s="35">
        <f>U31+$S$32</f>
        <v>1.869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4.0000000000000001E-3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1.668772479189892E-3</v>
      </c>
      <c r="Q36" s="40">
        <v>8.0000000000000002E-3</v>
      </c>
      <c r="R36" s="41">
        <f>ROUND(Q36/5,5)</f>
        <v>1.6000000000000001E-3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2.8105101605812099</v>
      </c>
      <c r="Q37" s="40">
        <f>ROUND(P37*3,2)</f>
        <v>8.43</v>
      </c>
      <c r="R37" s="41">
        <f>ROUND(Q37/5,5)</f>
        <v>1.6859999999999999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R85"/>
  <sheetViews>
    <sheetView showGridLines="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35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79</v>
      </c>
      <c r="D5" s="25">
        <v>0.52100000000000002</v>
      </c>
      <c r="E5" s="25">
        <v>0.53300000000000003</v>
      </c>
      <c r="F5" s="25">
        <v>0.50900000000000001</v>
      </c>
      <c r="G5" s="22"/>
      <c r="H5" s="22"/>
      <c r="I5" s="22">
        <v>1.2E-2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4.0000000000000001E-3</v>
      </c>
      <c r="AP5" s="20"/>
      <c r="AQ5" s="20"/>
      <c r="AR5" s="20"/>
    </row>
    <row r="6" spans="1:44" x14ac:dyDescent="0.2">
      <c r="AL6" s="20">
        <f>F5</f>
        <v>0.50900000000000001</v>
      </c>
      <c r="AM6" s="20"/>
      <c r="AN6" s="20"/>
      <c r="AO6" s="20" t="s">
        <v>0</v>
      </c>
      <c r="AP6" s="20"/>
      <c r="AQ6" s="20"/>
      <c r="AR6" s="20">
        <f>E5</f>
        <v>0.53300000000000003</v>
      </c>
    </row>
    <row r="7" spans="1:44" ht="18" x14ac:dyDescent="0.25">
      <c r="A7" s="18" t="s">
        <v>5</v>
      </c>
      <c r="AL7" s="35">
        <f>AM7-$AO$8</f>
        <v>0.50750000000000017</v>
      </c>
      <c r="AM7" s="20">
        <f>AN7-$AO$8</f>
        <v>0.51200000000000012</v>
      </c>
      <c r="AN7" s="20">
        <f>AO7-$AO$8</f>
        <v>0.51650000000000007</v>
      </c>
      <c r="AO7" s="35">
        <f>D5</f>
        <v>0.52100000000000002</v>
      </c>
      <c r="AP7" s="20">
        <f>AO7+$AO$8</f>
        <v>0.52549999999999997</v>
      </c>
      <c r="AQ7" s="20">
        <f>AP7+$AO$8</f>
        <v>0.52999999999999992</v>
      </c>
      <c r="AR7" s="35">
        <f>AQ7+$AO$8</f>
        <v>0.53449999999999986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4.4999999999999997E-3</v>
      </c>
      <c r="AP8" s="20"/>
      <c r="AQ8" s="20"/>
      <c r="AR8" s="20"/>
    </row>
    <row r="9" spans="1:44" x14ac:dyDescent="0.2">
      <c r="A9" s="4" t="s">
        <v>7</v>
      </c>
      <c r="B9" s="5">
        <v>0.51879642857142882</v>
      </c>
      <c r="C9" s="5">
        <v>0.5197964285714286</v>
      </c>
      <c r="D9" s="5">
        <v>0.52089642857142848</v>
      </c>
      <c r="E9" s="5">
        <v>0.52102499999999996</v>
      </c>
      <c r="F9" s="5">
        <v>0.51937499999999992</v>
      </c>
      <c r="G9" s="5">
        <v>0.51828214285714291</v>
      </c>
      <c r="H9" s="5">
        <v>0.51989642857142848</v>
      </c>
      <c r="I9" s="5">
        <v>0.52006428571428565</v>
      </c>
      <c r="J9" s="5">
        <v>0.52029642857142855</v>
      </c>
      <c r="K9" s="5"/>
      <c r="L9" s="5"/>
      <c r="M9" s="5"/>
      <c r="N9" s="5"/>
      <c r="P9" s="5">
        <v>0.51879642857142882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2.1394845593960608E-3</v>
      </c>
      <c r="C10" s="7">
        <v>1.8252310138632338E-3</v>
      </c>
      <c r="D10" s="7">
        <v>1.5583662249308626E-3</v>
      </c>
      <c r="E10" s="7">
        <v>2.3106236131143162E-3</v>
      </c>
      <c r="F10" s="7">
        <v>1.8472451961812741E-3</v>
      </c>
      <c r="G10" s="7">
        <v>2.0446956798703445E-3</v>
      </c>
      <c r="H10" s="7">
        <v>1.9604387533968281E-3</v>
      </c>
      <c r="I10" s="7">
        <v>1.1975945909333456E-3</v>
      </c>
      <c r="J10" s="7">
        <v>1.4338454234723802E-3</v>
      </c>
      <c r="K10" s="7"/>
      <c r="L10" s="7"/>
      <c r="M10" s="7"/>
      <c r="N10" s="7"/>
      <c r="P10" s="7">
        <v>2.1394845593960608E-3</v>
      </c>
    </row>
    <row r="11" spans="1:44" x14ac:dyDescent="0.2">
      <c r="A11" s="6" t="s">
        <v>9</v>
      </c>
      <c r="B11" s="7">
        <v>0.52339999999999998</v>
      </c>
      <c r="C11" s="7">
        <v>0.52270000000000005</v>
      </c>
      <c r="D11" s="7">
        <v>0.52449999999999997</v>
      </c>
      <c r="E11" s="7">
        <v>0.52500000000000002</v>
      </c>
      <c r="F11" s="7">
        <v>0.52359999999999995</v>
      </c>
      <c r="G11" s="7">
        <v>0.52180000000000004</v>
      </c>
      <c r="H11" s="7">
        <v>0.5242</v>
      </c>
      <c r="I11" s="7">
        <v>0.52249999999999996</v>
      </c>
      <c r="J11" s="7">
        <v>0.52239999999999998</v>
      </c>
      <c r="K11" s="8"/>
      <c r="L11" s="8"/>
      <c r="M11" s="8"/>
      <c r="N11" s="8"/>
      <c r="P11" s="102">
        <v>0.52339999999999998</v>
      </c>
    </row>
    <row r="12" spans="1:44" x14ac:dyDescent="0.2">
      <c r="A12" s="6" t="s">
        <v>10</v>
      </c>
      <c r="B12" s="7">
        <v>0.5141</v>
      </c>
      <c r="C12" s="7">
        <v>0.51570000000000005</v>
      </c>
      <c r="D12" s="7">
        <v>0.51770000000000005</v>
      </c>
      <c r="E12" s="7">
        <v>0.51629999999999998</v>
      </c>
      <c r="F12" s="7">
        <v>0.51670000000000005</v>
      </c>
      <c r="G12" s="7">
        <v>0.5141</v>
      </c>
      <c r="H12" s="7">
        <v>0.51719999999999999</v>
      </c>
      <c r="I12" s="7">
        <v>0.51759999999999995</v>
      </c>
      <c r="J12" s="7">
        <v>0.51700000000000002</v>
      </c>
      <c r="K12" s="8"/>
      <c r="L12" s="8"/>
      <c r="M12" s="8"/>
      <c r="N12" s="8"/>
      <c r="P12" s="102">
        <v>0.5141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1.52629107610763</v>
      </c>
      <c r="C13" s="10">
        <f t="shared" si="0"/>
        <v>1.9717008403185032</v>
      </c>
      <c r="D13" s="10">
        <f t="shared" si="0"/>
        <v>2.5446368940985535</v>
      </c>
      <c r="E13" s="10">
        <f t="shared" si="0"/>
        <v>1.7275278604491631</v>
      </c>
      <c r="F13" s="10">
        <f t="shared" si="0"/>
        <v>1.8721571670520833</v>
      </c>
      <c r="G13" s="10">
        <f t="shared" si="0"/>
        <v>1.5132069038478289</v>
      </c>
      <c r="H13" s="10">
        <f t="shared" si="0"/>
        <v>1.8527193725636442</v>
      </c>
      <c r="I13" s="10">
        <f t="shared" si="0"/>
        <v>3.0795857513191458</v>
      </c>
      <c r="J13" s="10">
        <f t="shared" si="0"/>
        <v>2.6261381658262923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1.52629107610763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0.52100000000000002</v>
      </c>
      <c r="C24" s="20">
        <f t="shared" si="2"/>
        <v>0.52100000000000002</v>
      </c>
      <c r="D24" s="20">
        <f t="shared" si="2"/>
        <v>0.52100000000000002</v>
      </c>
      <c r="E24" s="20">
        <f t="shared" si="2"/>
        <v>0.52100000000000002</v>
      </c>
      <c r="F24" s="20">
        <f t="shared" si="2"/>
        <v>0.52100000000000002</v>
      </c>
      <c r="G24" s="20">
        <f t="shared" si="2"/>
        <v>0.52100000000000002</v>
      </c>
      <c r="H24" s="20">
        <f t="shared" si="2"/>
        <v>0.52100000000000002</v>
      </c>
      <c r="I24" s="20">
        <f t="shared" si="2"/>
        <v>0.52100000000000002</v>
      </c>
      <c r="J24" s="20">
        <f t="shared" si="2"/>
        <v>0.52100000000000002</v>
      </c>
      <c r="K24" s="20">
        <f t="shared" si="2"/>
        <v>0.52100000000000002</v>
      </c>
      <c r="L24" s="20">
        <f t="shared" si="2"/>
        <v>0.52100000000000002</v>
      </c>
      <c r="M24" s="20">
        <f t="shared" si="2"/>
        <v>0.52100000000000002</v>
      </c>
      <c r="N24" s="20">
        <f t="shared" si="2"/>
        <v>0.52100000000000002</v>
      </c>
    </row>
    <row r="25" spans="1:22" x14ac:dyDescent="0.2">
      <c r="A25" s="12" t="s">
        <v>3</v>
      </c>
      <c r="B25" s="20">
        <f t="shared" ref="B25:N25" si="3">$E$5</f>
        <v>0.53300000000000003</v>
      </c>
      <c r="C25" s="20">
        <f t="shared" si="3"/>
        <v>0.53300000000000003</v>
      </c>
      <c r="D25" s="20">
        <f t="shared" si="3"/>
        <v>0.53300000000000003</v>
      </c>
      <c r="E25" s="20">
        <f t="shared" si="3"/>
        <v>0.53300000000000003</v>
      </c>
      <c r="F25" s="20">
        <f t="shared" si="3"/>
        <v>0.53300000000000003</v>
      </c>
      <c r="G25" s="20">
        <f t="shared" si="3"/>
        <v>0.53300000000000003</v>
      </c>
      <c r="H25" s="20">
        <f t="shared" si="3"/>
        <v>0.53300000000000003</v>
      </c>
      <c r="I25" s="20">
        <f t="shared" si="3"/>
        <v>0.53300000000000003</v>
      </c>
      <c r="J25" s="20">
        <f t="shared" si="3"/>
        <v>0.53300000000000003</v>
      </c>
      <c r="K25" s="20">
        <f t="shared" si="3"/>
        <v>0.53300000000000003</v>
      </c>
      <c r="L25" s="20">
        <f t="shared" si="3"/>
        <v>0.53300000000000003</v>
      </c>
      <c r="M25" s="20">
        <f t="shared" si="3"/>
        <v>0.53300000000000003</v>
      </c>
      <c r="N25" s="20">
        <f t="shared" si="3"/>
        <v>0.53300000000000003</v>
      </c>
    </row>
    <row r="26" spans="1:22" x14ac:dyDescent="0.2">
      <c r="A26" s="12" t="s">
        <v>4</v>
      </c>
      <c r="B26" s="20">
        <f t="shared" ref="B26:N26" si="4">$F$5</f>
        <v>0.50900000000000001</v>
      </c>
      <c r="C26" s="20">
        <f t="shared" si="4"/>
        <v>0.50900000000000001</v>
      </c>
      <c r="D26" s="20">
        <f t="shared" si="4"/>
        <v>0.50900000000000001</v>
      </c>
      <c r="E26" s="20">
        <f t="shared" si="4"/>
        <v>0.50900000000000001</v>
      </c>
      <c r="F26" s="20">
        <f t="shared" si="4"/>
        <v>0.50900000000000001</v>
      </c>
      <c r="G26" s="20">
        <f t="shared" si="4"/>
        <v>0.50900000000000001</v>
      </c>
      <c r="H26" s="20">
        <f t="shared" si="4"/>
        <v>0.50900000000000001</v>
      </c>
      <c r="I26" s="20">
        <f t="shared" si="4"/>
        <v>0.50900000000000001</v>
      </c>
      <c r="J26" s="20">
        <f t="shared" si="4"/>
        <v>0.50900000000000001</v>
      </c>
      <c r="K26" s="20">
        <f t="shared" si="4"/>
        <v>0.50900000000000001</v>
      </c>
      <c r="L26" s="20">
        <f t="shared" si="4"/>
        <v>0.50900000000000001</v>
      </c>
      <c r="M26" s="20">
        <f t="shared" si="4"/>
        <v>0.50900000000000001</v>
      </c>
      <c r="N26" s="20">
        <f t="shared" si="4"/>
        <v>0.50900000000000001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4.0000000000000001E-3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0.50900000000000001</v>
      </c>
      <c r="Q30" s="34"/>
      <c r="R30" s="34"/>
      <c r="S30" s="34" t="s">
        <v>0</v>
      </c>
      <c r="T30" s="34"/>
      <c r="U30" s="34"/>
      <c r="V30" s="34">
        <f>E5</f>
        <v>0.53300000000000003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0.50600000000000001</v>
      </c>
      <c r="Q31" s="20">
        <f>R31-$S$32</f>
        <v>0.51100000000000001</v>
      </c>
      <c r="R31" s="20">
        <f>S31-$S$32</f>
        <v>0.51600000000000001</v>
      </c>
      <c r="S31" s="35">
        <f>D5</f>
        <v>0.52100000000000002</v>
      </c>
      <c r="T31" s="20">
        <f>S31+$S$32</f>
        <v>0.52600000000000002</v>
      </c>
      <c r="U31" s="20">
        <f>T31+$S$32</f>
        <v>0.53100000000000003</v>
      </c>
      <c r="V31" s="35">
        <f>U31+$S$32</f>
        <v>0.53600000000000003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2.3106236131143162E-3</v>
      </c>
      <c r="Q36" s="40">
        <f>ROUND(P36*3,2)</f>
        <v>0.01</v>
      </c>
      <c r="R36" s="41">
        <f>ROUND(Q36/5,5)</f>
        <v>2E-3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3.0795857513191458</v>
      </c>
      <c r="Q37" s="40">
        <f>ROUND(P37*3,2)</f>
        <v>9.24</v>
      </c>
      <c r="R37" s="41">
        <f>ROUND(Q37/5,5)</f>
        <v>1.8480000000000001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AR85"/>
  <sheetViews>
    <sheetView showGridLines="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34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79</v>
      </c>
      <c r="D5" s="25">
        <v>0.52100000000000002</v>
      </c>
      <c r="E5" s="25">
        <v>0.53300000000000003</v>
      </c>
      <c r="F5" s="25">
        <v>0.50900000000000001</v>
      </c>
      <c r="G5" s="22"/>
      <c r="H5" s="22"/>
      <c r="I5" s="22">
        <v>1.2E-2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4.0000000000000001E-3</v>
      </c>
      <c r="AP5" s="20"/>
      <c r="AQ5" s="20"/>
      <c r="AR5" s="20"/>
    </row>
    <row r="6" spans="1:44" x14ac:dyDescent="0.2">
      <c r="AL6" s="20">
        <f>F5</f>
        <v>0.50900000000000001</v>
      </c>
      <c r="AM6" s="20"/>
      <c r="AN6" s="20"/>
      <c r="AO6" s="20" t="s">
        <v>0</v>
      </c>
      <c r="AP6" s="20"/>
      <c r="AQ6" s="20"/>
      <c r="AR6" s="20">
        <f>E5</f>
        <v>0.53300000000000003</v>
      </c>
    </row>
    <row r="7" spans="1:44" ht="18" x14ac:dyDescent="0.25">
      <c r="A7" s="18" t="s">
        <v>5</v>
      </c>
      <c r="AL7" s="35">
        <f>AM7-$AO$8</f>
        <v>0.47599999999999998</v>
      </c>
      <c r="AM7" s="20">
        <f>AN7-$AO$8</f>
        <v>0.49099999999999999</v>
      </c>
      <c r="AN7" s="20">
        <f>AO7-$AO$8</f>
        <v>0.50600000000000001</v>
      </c>
      <c r="AO7" s="35">
        <f>D5</f>
        <v>0.52100000000000002</v>
      </c>
      <c r="AP7" s="20">
        <f>AO7+$AO$8</f>
        <v>0.53600000000000003</v>
      </c>
      <c r="AQ7" s="20">
        <f>AP7+$AO$8</f>
        <v>0.55100000000000005</v>
      </c>
      <c r="AR7" s="35">
        <f>AQ7+$AO$8</f>
        <v>0.56600000000000006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0.52403571428571427</v>
      </c>
      <c r="C9" s="5">
        <v>0.52302857142857151</v>
      </c>
      <c r="D9" s="5">
        <v>0.52183928571428573</v>
      </c>
      <c r="E9" s="5">
        <v>0.52179285714285728</v>
      </c>
      <c r="F9" s="5">
        <v>0.52346071428571417</v>
      </c>
      <c r="G9" s="5">
        <v>0.52448214285714301</v>
      </c>
      <c r="H9" s="5">
        <v>0.52297857142857151</v>
      </c>
      <c r="I9" s="5">
        <v>0.52279999999999993</v>
      </c>
      <c r="J9" s="5">
        <v>0.52250714285714306</v>
      </c>
      <c r="K9" s="5"/>
      <c r="L9" s="5"/>
      <c r="M9" s="5"/>
      <c r="N9" s="5"/>
      <c r="P9" s="5">
        <v>0.52403571428571427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1.7695394432647713E-3</v>
      </c>
      <c r="C10" s="7">
        <v>1.8122744340575592E-3</v>
      </c>
      <c r="D10" s="7">
        <v>1.6187190376193582E-3</v>
      </c>
      <c r="E10" s="7">
        <v>2.3962823940782371E-3</v>
      </c>
      <c r="F10" s="7">
        <v>1.7959500293539649E-3</v>
      </c>
      <c r="G10" s="7">
        <v>1.8587238894882925E-3</v>
      </c>
      <c r="H10" s="7">
        <v>1.9091120958992919E-3</v>
      </c>
      <c r="I10" s="7">
        <v>1.2150293396853858E-3</v>
      </c>
      <c r="J10" s="7">
        <v>1.4329272219064143E-3</v>
      </c>
      <c r="K10" s="7"/>
      <c r="L10" s="7"/>
      <c r="M10" s="7"/>
      <c r="N10" s="7"/>
      <c r="P10" s="7">
        <v>1.7695394432647713E-3</v>
      </c>
    </row>
    <row r="11" spans="1:44" x14ac:dyDescent="0.2">
      <c r="A11" s="6" t="s">
        <v>9</v>
      </c>
      <c r="B11" s="7">
        <v>0.52869999999999995</v>
      </c>
      <c r="C11" s="7">
        <v>0.52729999999999999</v>
      </c>
      <c r="D11" s="7">
        <v>0.52510000000000001</v>
      </c>
      <c r="E11" s="7">
        <v>0.52639999999999998</v>
      </c>
      <c r="F11" s="7">
        <v>0.52580000000000005</v>
      </c>
      <c r="G11" s="7">
        <v>0.52859999999999996</v>
      </c>
      <c r="H11" s="7">
        <v>0.52549999999999997</v>
      </c>
      <c r="I11" s="7">
        <v>0.52529999999999999</v>
      </c>
      <c r="J11" s="7">
        <v>0.52590000000000003</v>
      </c>
      <c r="K11" s="8"/>
      <c r="L11" s="8"/>
      <c r="M11" s="8"/>
      <c r="N11" s="8"/>
      <c r="P11" s="102">
        <v>0.52869999999999995</v>
      </c>
    </row>
    <row r="12" spans="1:44" x14ac:dyDescent="0.2">
      <c r="A12" s="6" t="s">
        <v>10</v>
      </c>
      <c r="B12" s="7">
        <v>0.52049999999999996</v>
      </c>
      <c r="C12" s="7">
        <v>0.5202</v>
      </c>
      <c r="D12" s="7">
        <v>0.51819999999999999</v>
      </c>
      <c r="E12" s="7">
        <v>0.5181</v>
      </c>
      <c r="F12" s="7">
        <v>0.51929999999999998</v>
      </c>
      <c r="G12" s="7">
        <v>0.52110000000000001</v>
      </c>
      <c r="H12" s="7">
        <v>0.51890000000000003</v>
      </c>
      <c r="I12" s="7">
        <v>0.52059999999999995</v>
      </c>
      <c r="J12" s="7">
        <v>0.52059999999999995</v>
      </c>
      <c r="K12" s="8"/>
      <c r="L12" s="8"/>
      <c r="M12" s="8"/>
      <c r="N12" s="8"/>
      <c r="P12" s="102">
        <v>0.52049999999999996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1.6886287838728622</v>
      </c>
      <c r="C13" s="10">
        <f t="shared" si="0"/>
        <v>1.8340541925362392</v>
      </c>
      <c r="D13" s="10">
        <f t="shared" si="0"/>
        <v>2.2982605435403021</v>
      </c>
      <c r="E13" s="10">
        <f t="shared" si="0"/>
        <v>1.5589624557381281</v>
      </c>
      <c r="F13" s="10">
        <f t="shared" si="0"/>
        <v>1.7705180282247444</v>
      </c>
      <c r="G13" s="10">
        <f t="shared" si="0"/>
        <v>1.5275457158229835</v>
      </c>
      <c r="H13" s="10">
        <f t="shared" si="0"/>
        <v>1.7497538241213815</v>
      </c>
      <c r="I13" s="10">
        <f t="shared" si="0"/>
        <v>2.79828633675662</v>
      </c>
      <c r="J13" s="10">
        <f t="shared" si="0"/>
        <v>2.4408909218471266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1.6886287838728622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0.52100000000000002</v>
      </c>
      <c r="C24" s="20">
        <f t="shared" si="2"/>
        <v>0.52100000000000002</v>
      </c>
      <c r="D24" s="20">
        <f t="shared" si="2"/>
        <v>0.52100000000000002</v>
      </c>
      <c r="E24" s="20">
        <f t="shared" si="2"/>
        <v>0.52100000000000002</v>
      </c>
      <c r="F24" s="20">
        <f t="shared" si="2"/>
        <v>0.52100000000000002</v>
      </c>
      <c r="G24" s="20">
        <f t="shared" si="2"/>
        <v>0.52100000000000002</v>
      </c>
      <c r="H24" s="20">
        <f t="shared" si="2"/>
        <v>0.52100000000000002</v>
      </c>
      <c r="I24" s="20">
        <f t="shared" si="2"/>
        <v>0.52100000000000002</v>
      </c>
      <c r="J24" s="20">
        <f t="shared" si="2"/>
        <v>0.52100000000000002</v>
      </c>
      <c r="K24" s="20">
        <f t="shared" si="2"/>
        <v>0.52100000000000002</v>
      </c>
      <c r="L24" s="20">
        <f t="shared" si="2"/>
        <v>0.52100000000000002</v>
      </c>
      <c r="M24" s="20">
        <f t="shared" si="2"/>
        <v>0.52100000000000002</v>
      </c>
      <c r="N24" s="20">
        <f t="shared" si="2"/>
        <v>0.52100000000000002</v>
      </c>
    </row>
    <row r="25" spans="1:22" x14ac:dyDescent="0.2">
      <c r="A25" s="12" t="s">
        <v>3</v>
      </c>
      <c r="B25" s="20">
        <f t="shared" ref="B25:N25" si="3">$E$5</f>
        <v>0.53300000000000003</v>
      </c>
      <c r="C25" s="20">
        <f t="shared" si="3"/>
        <v>0.53300000000000003</v>
      </c>
      <c r="D25" s="20">
        <f t="shared" si="3"/>
        <v>0.53300000000000003</v>
      </c>
      <c r="E25" s="20">
        <f t="shared" si="3"/>
        <v>0.53300000000000003</v>
      </c>
      <c r="F25" s="20">
        <f t="shared" si="3"/>
        <v>0.53300000000000003</v>
      </c>
      <c r="G25" s="20">
        <f t="shared" si="3"/>
        <v>0.53300000000000003</v>
      </c>
      <c r="H25" s="20">
        <f t="shared" si="3"/>
        <v>0.53300000000000003</v>
      </c>
      <c r="I25" s="20">
        <f t="shared" si="3"/>
        <v>0.53300000000000003</v>
      </c>
      <c r="J25" s="20">
        <f t="shared" si="3"/>
        <v>0.53300000000000003</v>
      </c>
      <c r="K25" s="20">
        <f t="shared" si="3"/>
        <v>0.53300000000000003</v>
      </c>
      <c r="L25" s="20">
        <f t="shared" si="3"/>
        <v>0.53300000000000003</v>
      </c>
      <c r="M25" s="20">
        <f t="shared" si="3"/>
        <v>0.53300000000000003</v>
      </c>
      <c r="N25" s="20">
        <f t="shared" si="3"/>
        <v>0.53300000000000003</v>
      </c>
    </row>
    <row r="26" spans="1:22" x14ac:dyDescent="0.2">
      <c r="A26" s="12" t="s">
        <v>4</v>
      </c>
      <c r="B26" s="20">
        <f t="shared" ref="B26:N26" si="4">$F$5</f>
        <v>0.50900000000000001</v>
      </c>
      <c r="C26" s="20">
        <f t="shared" si="4"/>
        <v>0.50900000000000001</v>
      </c>
      <c r="D26" s="20">
        <f t="shared" si="4"/>
        <v>0.50900000000000001</v>
      </c>
      <c r="E26" s="20">
        <f t="shared" si="4"/>
        <v>0.50900000000000001</v>
      </c>
      <c r="F26" s="20">
        <f t="shared" si="4"/>
        <v>0.50900000000000001</v>
      </c>
      <c r="G26" s="20">
        <f t="shared" si="4"/>
        <v>0.50900000000000001</v>
      </c>
      <c r="H26" s="20">
        <f t="shared" si="4"/>
        <v>0.50900000000000001</v>
      </c>
      <c r="I26" s="20">
        <f t="shared" si="4"/>
        <v>0.50900000000000001</v>
      </c>
      <c r="J26" s="20">
        <f t="shared" si="4"/>
        <v>0.50900000000000001</v>
      </c>
      <c r="K26" s="20">
        <f t="shared" si="4"/>
        <v>0.50900000000000001</v>
      </c>
      <c r="L26" s="20">
        <f t="shared" si="4"/>
        <v>0.50900000000000001</v>
      </c>
      <c r="M26" s="20">
        <f t="shared" si="4"/>
        <v>0.50900000000000001</v>
      </c>
      <c r="N26" s="20">
        <f t="shared" si="4"/>
        <v>0.50900000000000001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4.0000000000000001E-3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0.50900000000000001</v>
      </c>
      <c r="Q30" s="34"/>
      <c r="R30" s="34"/>
      <c r="S30" s="34" t="s">
        <v>0</v>
      </c>
      <c r="T30" s="34"/>
      <c r="U30" s="34"/>
      <c r="V30" s="34">
        <f>E5</f>
        <v>0.53300000000000003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0.50600000000000001</v>
      </c>
      <c r="Q31" s="20">
        <f>R31-$S$32</f>
        <v>0.51100000000000001</v>
      </c>
      <c r="R31" s="20">
        <f>S31-$S$32</f>
        <v>0.51600000000000001</v>
      </c>
      <c r="S31" s="35">
        <f>D5</f>
        <v>0.52100000000000002</v>
      </c>
      <c r="T31" s="20">
        <f>S31+$S$32</f>
        <v>0.52600000000000002</v>
      </c>
      <c r="U31" s="20">
        <f>T31+$S$32</f>
        <v>0.53100000000000003</v>
      </c>
      <c r="V31" s="35">
        <f>U31+$S$32</f>
        <v>0.53600000000000003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2.3962823940782371E-3</v>
      </c>
      <c r="Q36" s="40">
        <v>8.0000000000000002E-3</v>
      </c>
      <c r="R36" s="41">
        <f>ROUND(Q36/5,5)</f>
        <v>1.6000000000000001E-3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2.79828633675662</v>
      </c>
      <c r="Q37" s="40">
        <f>ROUND(P37*3,2)</f>
        <v>8.39</v>
      </c>
      <c r="R37" s="41">
        <f>ROUND(Q37/5,5)</f>
        <v>1.6779999999999999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3"/>
  <dimension ref="A1:AR85"/>
  <sheetViews>
    <sheetView showGridLines="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84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/>
      <c r="F5" s="25">
        <v>0.37</v>
      </c>
      <c r="G5" s="22"/>
      <c r="H5" s="22"/>
      <c r="I5" s="22">
        <f>I4/3</f>
        <v>0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0.37</v>
      </c>
      <c r="AM6" s="20"/>
      <c r="AN6" s="20"/>
      <c r="AO6" s="20" t="s">
        <v>0</v>
      </c>
      <c r="AP6" s="20"/>
      <c r="AQ6" s="20"/>
      <c r="AR6" s="20">
        <f>E5</f>
        <v>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0.48636999999999997</v>
      </c>
      <c r="C9" s="5">
        <v>0.49097999999999997</v>
      </c>
      <c r="D9" s="5">
        <v>0.49534</v>
      </c>
      <c r="E9" s="5">
        <v>0.50232999999999994</v>
      </c>
      <c r="F9" s="5">
        <v>0.50453999999999988</v>
      </c>
      <c r="G9" s="5">
        <v>0.50630000000000008</v>
      </c>
      <c r="H9" s="5">
        <v>0.50086000000000008</v>
      </c>
      <c r="I9" s="5">
        <v>0.49973000000000012</v>
      </c>
      <c r="J9" s="5">
        <v>0.50804000000000005</v>
      </c>
      <c r="K9" s="5"/>
      <c r="L9" s="5"/>
      <c r="M9" s="5"/>
      <c r="N9" s="5"/>
      <c r="P9" s="5">
        <v>0.48636999999999997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4.8263282570132366E-3</v>
      </c>
      <c r="C10" s="7">
        <v>7.882441810054085E-3</v>
      </c>
      <c r="D10" s="7">
        <v>5.2162566399031112E-3</v>
      </c>
      <c r="E10" s="7">
        <v>6.1958857316771129E-3</v>
      </c>
      <c r="F10" s="7">
        <v>7.9685771767751788E-3</v>
      </c>
      <c r="G10" s="7">
        <v>6.2303914626432597E-3</v>
      </c>
      <c r="H10" s="7">
        <v>5.8059739349512647E-3</v>
      </c>
      <c r="I10" s="7">
        <v>5.0844097221036536E-3</v>
      </c>
      <c r="J10" s="7">
        <v>5.6882334691888414E-3</v>
      </c>
      <c r="K10" s="7"/>
      <c r="L10" s="7"/>
      <c r="M10" s="7"/>
      <c r="N10" s="7"/>
      <c r="P10" s="7">
        <v>4.8263282570132366E-3</v>
      </c>
    </row>
    <row r="11" spans="1:44" x14ac:dyDescent="0.2">
      <c r="A11" s="6" t="s">
        <v>9</v>
      </c>
      <c r="B11" s="7">
        <v>0.4929</v>
      </c>
      <c r="C11" s="7">
        <v>0.50629999999999997</v>
      </c>
      <c r="D11" s="7">
        <v>0.50029999999999997</v>
      </c>
      <c r="E11" s="7">
        <v>0.5111</v>
      </c>
      <c r="F11" s="7">
        <v>0.5151</v>
      </c>
      <c r="G11" s="7">
        <v>0.51670000000000005</v>
      </c>
      <c r="H11" s="7">
        <v>0.51160000000000005</v>
      </c>
      <c r="I11" s="7">
        <v>0.50649999999999995</v>
      </c>
      <c r="J11" s="7">
        <v>0.52210000000000001</v>
      </c>
      <c r="K11" s="7"/>
      <c r="L11" s="7"/>
      <c r="M11" s="7"/>
      <c r="N11" s="8"/>
      <c r="P11" s="102">
        <v>0.4929</v>
      </c>
    </row>
    <row r="12" spans="1:44" x14ac:dyDescent="0.2">
      <c r="A12" s="6" t="s">
        <v>10</v>
      </c>
      <c r="B12" s="7">
        <v>0.47839999999999999</v>
      </c>
      <c r="C12" s="7">
        <v>0.47860000000000003</v>
      </c>
      <c r="D12" s="7">
        <v>0.4824</v>
      </c>
      <c r="E12" s="7">
        <v>0.4909</v>
      </c>
      <c r="F12" s="7">
        <v>0.4899</v>
      </c>
      <c r="G12" s="7">
        <v>0.49469999999999997</v>
      </c>
      <c r="H12" s="7">
        <v>0.49030000000000001</v>
      </c>
      <c r="I12" s="7">
        <v>0.49159999999999998</v>
      </c>
      <c r="J12" s="7">
        <v>0.503</v>
      </c>
      <c r="K12" s="7"/>
      <c r="L12" s="7"/>
      <c r="M12" s="7"/>
      <c r="N12" s="8"/>
      <c r="P12" s="102">
        <v>0.47839999999999999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8.0371657157039511</v>
      </c>
      <c r="C13" s="10">
        <f t="shared" si="0"/>
        <v>5.116011971725543</v>
      </c>
      <c r="D13" s="10">
        <f t="shared" si="0"/>
        <v>8.0095752345452169</v>
      </c>
      <c r="E13" s="10">
        <f t="shared" si="0"/>
        <v>7.1192403976211178</v>
      </c>
      <c r="F13" s="10">
        <f t="shared" si="0"/>
        <v>5.6279390500696289</v>
      </c>
      <c r="G13" s="10">
        <f t="shared" si="0"/>
        <v>7.2922116701248418</v>
      </c>
      <c r="H13" s="10">
        <f t="shared" si="0"/>
        <v>7.51295139949094</v>
      </c>
      <c r="I13" s="10">
        <f t="shared" si="0"/>
        <v>8.5050843061171761</v>
      </c>
      <c r="J13" s="10">
        <f t="shared" si="0"/>
        <v>8.0892132122514635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8.0371657157039511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</row>
    <row r="26" spans="1:22" x14ac:dyDescent="0.2">
      <c r="A26" s="12" t="s">
        <v>4</v>
      </c>
      <c r="B26" s="20">
        <f t="shared" ref="B26:N26" si="2">$F$5</f>
        <v>0.37</v>
      </c>
      <c r="C26" s="20">
        <f t="shared" si="2"/>
        <v>0.37</v>
      </c>
      <c r="D26" s="20">
        <f t="shared" si="2"/>
        <v>0.37</v>
      </c>
      <c r="E26" s="20">
        <f t="shared" si="2"/>
        <v>0.37</v>
      </c>
      <c r="F26" s="20">
        <f t="shared" si="2"/>
        <v>0.37</v>
      </c>
      <c r="G26" s="20">
        <f t="shared" si="2"/>
        <v>0.37</v>
      </c>
      <c r="H26" s="20">
        <f t="shared" si="2"/>
        <v>0.37</v>
      </c>
      <c r="I26" s="20">
        <f t="shared" si="2"/>
        <v>0.37</v>
      </c>
      <c r="J26" s="20">
        <f t="shared" si="2"/>
        <v>0.37</v>
      </c>
      <c r="K26" s="20">
        <f t="shared" si="2"/>
        <v>0.37</v>
      </c>
      <c r="L26" s="20">
        <f t="shared" si="2"/>
        <v>0.37</v>
      </c>
      <c r="M26" s="20">
        <f t="shared" si="2"/>
        <v>0.37</v>
      </c>
      <c r="N26" s="20">
        <f t="shared" si="2"/>
        <v>0.37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0.37</v>
      </c>
      <c r="Q30" s="34"/>
      <c r="R30" s="34"/>
      <c r="S30" s="34" t="s">
        <v>0</v>
      </c>
      <c r="T30" s="34"/>
      <c r="U30" s="34"/>
      <c r="V30" s="34">
        <f>E5</f>
        <v>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7.9685771767751788E-3</v>
      </c>
      <c r="Q36" s="40">
        <f>ROUND(P36*3,2)</f>
        <v>0.02</v>
      </c>
      <c r="R36" s="41">
        <f>ROUND(Q36/5,5)</f>
        <v>4.0000000000000001E-3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8.5050843061171761</v>
      </c>
      <c r="Q37" s="40">
        <v>25</v>
      </c>
      <c r="R37" s="41">
        <f>ROUND(Q37/5,5)</f>
        <v>5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4"/>
  <dimension ref="A1:AR85"/>
  <sheetViews>
    <sheetView showGridLines="0" topLeftCell="A31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95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0</v>
      </c>
      <c r="F5" s="25">
        <v>0.37</v>
      </c>
      <c r="G5" s="22"/>
      <c r="H5" s="22"/>
      <c r="I5" s="22">
        <f>I4/3</f>
        <v>0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0.37</v>
      </c>
      <c r="AM6" s="20"/>
      <c r="AN6" s="20"/>
      <c r="AO6" s="20" t="s">
        <v>0</v>
      </c>
      <c r="AP6" s="20"/>
      <c r="AQ6" s="20"/>
      <c r="AR6" s="20">
        <f>E5</f>
        <v>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0.48662</v>
      </c>
      <c r="C9" s="5">
        <v>0.49451999999999996</v>
      </c>
      <c r="D9" s="5">
        <v>0.50515999999999994</v>
      </c>
      <c r="E9" s="5">
        <v>0.50888999999999995</v>
      </c>
      <c r="F9" s="5">
        <v>0.50507000000000013</v>
      </c>
      <c r="G9" s="5">
        <v>0.51105999999999996</v>
      </c>
      <c r="H9" s="5">
        <v>0.50925999999999993</v>
      </c>
      <c r="I9" s="5">
        <v>0.50836999999999999</v>
      </c>
      <c r="J9" s="5">
        <v>0.51794000000000007</v>
      </c>
      <c r="K9" s="5"/>
      <c r="L9" s="5"/>
      <c r="M9" s="5"/>
      <c r="N9" s="5"/>
      <c r="P9" s="5">
        <v>0.48662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7.8955402320269111E-3</v>
      </c>
      <c r="C10" s="7">
        <v>5.5481328190462066E-3</v>
      </c>
      <c r="D10" s="7">
        <v>5.1381362812253752E-3</v>
      </c>
      <c r="E10" s="7">
        <v>7.3872938963541416E-3</v>
      </c>
      <c r="F10" s="7">
        <v>7.9302585077663298E-3</v>
      </c>
      <c r="G10" s="7">
        <v>5.2283840715846427E-3</v>
      </c>
      <c r="H10" s="7">
        <v>8.5423389979299939E-3</v>
      </c>
      <c r="I10" s="7">
        <v>7.5101486891627645E-3</v>
      </c>
      <c r="J10" s="7">
        <v>5.0122516563583189E-3</v>
      </c>
      <c r="K10" s="7"/>
      <c r="L10" s="7"/>
      <c r="M10" s="7"/>
      <c r="N10" s="7"/>
      <c r="P10" s="7">
        <v>7.8955402320269111E-3</v>
      </c>
    </row>
    <row r="11" spans="1:44" x14ac:dyDescent="0.2">
      <c r="A11" s="6" t="s">
        <v>9</v>
      </c>
      <c r="B11" s="7">
        <v>0.49330000000000002</v>
      </c>
      <c r="C11" s="7">
        <v>0.50229999999999997</v>
      </c>
      <c r="D11" s="7">
        <v>0.51139999999999997</v>
      </c>
      <c r="E11" s="7">
        <v>0.51690000000000003</v>
      </c>
      <c r="F11" s="7">
        <v>0.5151</v>
      </c>
      <c r="G11" s="7">
        <v>0.51849999999999996</v>
      </c>
      <c r="H11" s="7">
        <v>0.52229999999999999</v>
      </c>
      <c r="I11" s="7">
        <v>0.51629999999999998</v>
      </c>
      <c r="J11" s="7">
        <v>0.52590000000000003</v>
      </c>
      <c r="K11" s="7"/>
      <c r="L11" s="7"/>
      <c r="M11" s="7"/>
      <c r="N11" s="8"/>
      <c r="P11" s="102">
        <v>0.49330000000000002</v>
      </c>
    </row>
    <row r="12" spans="1:44" x14ac:dyDescent="0.2">
      <c r="A12" s="6" t="s">
        <v>10</v>
      </c>
      <c r="B12" s="7">
        <v>0.4703</v>
      </c>
      <c r="C12" s="7">
        <v>0.48220000000000002</v>
      </c>
      <c r="D12" s="7">
        <v>0.49519999999999997</v>
      </c>
      <c r="E12" s="7">
        <v>0.49509999999999998</v>
      </c>
      <c r="F12" s="7">
        <v>0.49519999999999997</v>
      </c>
      <c r="G12" s="7">
        <v>0.50229999999999997</v>
      </c>
      <c r="H12" s="7">
        <v>0.49740000000000001</v>
      </c>
      <c r="I12" s="7">
        <v>0.49170000000000003</v>
      </c>
      <c r="J12" s="7">
        <v>0.51039999999999996</v>
      </c>
      <c r="K12" s="7"/>
      <c r="L12" s="7"/>
      <c r="M12" s="7"/>
      <c r="N12" s="8"/>
      <c r="P12" s="102">
        <v>0.4703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4.92345453141386</v>
      </c>
      <c r="C13" s="10">
        <f t="shared" si="0"/>
        <v>7.4811955698281523</v>
      </c>
      <c r="D13" s="10">
        <f t="shared" si="0"/>
        <v>8.7684192998066433</v>
      </c>
      <c r="E13" s="10">
        <f t="shared" si="0"/>
        <v>6.2670671177053743</v>
      </c>
      <c r="F13" s="10">
        <f t="shared" si="0"/>
        <v>5.6774105521580083</v>
      </c>
      <c r="G13" s="10">
        <f t="shared" si="0"/>
        <v>8.9932184315887387</v>
      </c>
      <c r="H13" s="10">
        <f t="shared" si="0"/>
        <v>5.4341088560461746</v>
      </c>
      <c r="I13" s="10">
        <f t="shared" si="0"/>
        <v>6.1414673986268546</v>
      </c>
      <c r="J13" s="10">
        <f t="shared" si="0"/>
        <v>9.838558938032703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4.92345453141386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</row>
    <row r="26" spans="1:22" x14ac:dyDescent="0.2">
      <c r="A26" s="12" t="s">
        <v>4</v>
      </c>
      <c r="B26" s="20">
        <f t="shared" ref="B26:N26" si="2">$F$5</f>
        <v>0.37</v>
      </c>
      <c r="C26" s="20">
        <f t="shared" si="2"/>
        <v>0.37</v>
      </c>
      <c r="D26" s="20">
        <f t="shared" si="2"/>
        <v>0.37</v>
      </c>
      <c r="E26" s="20">
        <f t="shared" si="2"/>
        <v>0.37</v>
      </c>
      <c r="F26" s="20">
        <f t="shared" si="2"/>
        <v>0.37</v>
      </c>
      <c r="G26" s="20">
        <f t="shared" si="2"/>
        <v>0.37</v>
      </c>
      <c r="H26" s="20">
        <f t="shared" si="2"/>
        <v>0.37</v>
      </c>
      <c r="I26" s="20">
        <f t="shared" si="2"/>
        <v>0.37</v>
      </c>
      <c r="J26" s="20">
        <f t="shared" si="2"/>
        <v>0.37</v>
      </c>
      <c r="K26" s="20">
        <f t="shared" si="2"/>
        <v>0.37</v>
      </c>
      <c r="L26" s="20">
        <f t="shared" si="2"/>
        <v>0.37</v>
      </c>
      <c r="M26" s="20">
        <f t="shared" si="2"/>
        <v>0.37</v>
      </c>
      <c r="N26" s="20">
        <f t="shared" si="2"/>
        <v>0.37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0.37</v>
      </c>
      <c r="Q30" s="34"/>
      <c r="R30" s="34"/>
      <c r="S30" s="34" t="s">
        <v>0</v>
      </c>
      <c r="T30" s="34"/>
      <c r="U30" s="34"/>
      <c r="V30" s="34">
        <f>E5</f>
        <v>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8.5423389979299939E-3</v>
      </c>
      <c r="Q36" s="40">
        <f>ROUND(P36*3,2)</f>
        <v>0.03</v>
      </c>
      <c r="R36" s="41">
        <f>ROUND(Q36/5,5)</f>
        <v>6.0000000000000001E-3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9.838558938032703</v>
      </c>
      <c r="Q37" s="40">
        <f>ROUND(P37*3,2)</f>
        <v>29.52</v>
      </c>
      <c r="R37" s="41">
        <f>ROUND(Q37/5,5)</f>
        <v>5.9039999999999999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5"/>
  <dimension ref="A1:AR85"/>
  <sheetViews>
    <sheetView showGridLines="0" topLeftCell="A22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94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0</v>
      </c>
      <c r="F5" s="25">
        <v>60</v>
      </c>
      <c r="G5" s="22"/>
      <c r="H5" s="22"/>
      <c r="I5" s="22">
        <f>I4/3</f>
        <v>0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60</v>
      </c>
      <c r="AM6" s="20"/>
      <c r="AN6" s="20"/>
      <c r="AO6" s="20" t="s">
        <v>0</v>
      </c>
      <c r="AP6" s="20"/>
      <c r="AQ6" s="20"/>
      <c r="AR6" s="20">
        <f>E5</f>
        <v>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117.71</v>
      </c>
      <c r="C9" s="5">
        <v>113.28</v>
      </c>
      <c r="D9" s="5">
        <v>113.21</v>
      </c>
      <c r="E9" s="5">
        <v>108.84</v>
      </c>
      <c r="F9" s="5">
        <v>108.85999999999999</v>
      </c>
      <c r="G9" s="5">
        <v>106.5</v>
      </c>
      <c r="H9" s="5">
        <v>114.98000000000002</v>
      </c>
      <c r="I9" s="5">
        <v>112.73999999999998</v>
      </c>
      <c r="J9" s="5">
        <v>105.73999999999998</v>
      </c>
      <c r="K9" s="5"/>
      <c r="L9" s="5"/>
      <c r="M9" s="5"/>
      <c r="N9" s="5"/>
      <c r="P9" s="5">
        <v>117.71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2.9243992735451023</v>
      </c>
      <c r="C10" s="7">
        <v>2.5138726211873901</v>
      </c>
      <c r="D10" s="7">
        <v>3.1441126640825785</v>
      </c>
      <c r="E10" s="7">
        <v>4.3004392540504233</v>
      </c>
      <c r="F10" s="7">
        <v>3.2229041424018661</v>
      </c>
      <c r="G10" s="7">
        <v>4.4885038338701095</v>
      </c>
      <c r="H10" s="7">
        <v>3.7540496652134054</v>
      </c>
      <c r="I10" s="7">
        <v>4.5884395798329702</v>
      </c>
      <c r="J10" s="7">
        <v>3.8297664564710869</v>
      </c>
      <c r="K10" s="7"/>
      <c r="L10" s="7"/>
      <c r="M10" s="7"/>
      <c r="N10" s="7"/>
      <c r="P10" s="7">
        <v>2.9243992735451023</v>
      </c>
    </row>
    <row r="11" spans="1:44" x14ac:dyDescent="0.2">
      <c r="A11" s="6" t="s">
        <v>9</v>
      </c>
      <c r="B11" s="7">
        <v>122</v>
      </c>
      <c r="C11" s="7">
        <v>117.9</v>
      </c>
      <c r="D11" s="7">
        <v>119.6</v>
      </c>
      <c r="E11" s="7">
        <v>115.6</v>
      </c>
      <c r="F11" s="7">
        <v>115.2</v>
      </c>
      <c r="G11" s="7">
        <v>115.9</v>
      </c>
      <c r="H11" s="7">
        <v>123</v>
      </c>
      <c r="I11" s="7">
        <v>119.2</v>
      </c>
      <c r="J11" s="7">
        <v>113.5</v>
      </c>
      <c r="K11" s="7"/>
      <c r="L11" s="7"/>
      <c r="M11" s="7"/>
      <c r="N11" s="8"/>
      <c r="P11" s="102">
        <v>122</v>
      </c>
    </row>
    <row r="12" spans="1:44" x14ac:dyDescent="0.2">
      <c r="A12" s="6" t="s">
        <v>10</v>
      </c>
      <c r="B12" s="7">
        <v>115</v>
      </c>
      <c r="C12" s="7">
        <v>109.7</v>
      </c>
      <c r="D12" s="7">
        <v>109.6</v>
      </c>
      <c r="E12" s="7">
        <v>101.7</v>
      </c>
      <c r="F12" s="7">
        <v>105.4</v>
      </c>
      <c r="G12" s="7">
        <v>99.3</v>
      </c>
      <c r="H12" s="7">
        <v>111.6</v>
      </c>
      <c r="I12" s="7">
        <v>105.7</v>
      </c>
      <c r="J12" s="7">
        <v>101</v>
      </c>
      <c r="K12" s="7"/>
      <c r="L12" s="7"/>
      <c r="M12" s="7"/>
      <c r="N12" s="8"/>
      <c r="P12" s="102">
        <v>115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6.5779891414577669</v>
      </c>
      <c r="C13" s="10">
        <f t="shared" si="0"/>
        <v>7.0647970984350561</v>
      </c>
      <c r="D13" s="10">
        <f t="shared" si="0"/>
        <v>5.641231266705276</v>
      </c>
      <c r="E13" s="10">
        <f t="shared" si="0"/>
        <v>3.7856597985116234</v>
      </c>
      <c r="F13" s="10">
        <f t="shared" si="0"/>
        <v>5.0534133027391377</v>
      </c>
      <c r="G13" s="10">
        <f t="shared" si="0"/>
        <v>3.4532665167928531</v>
      </c>
      <c r="H13" s="10">
        <f t="shared" si="0"/>
        <v>4.8818391606507587</v>
      </c>
      <c r="I13" s="10">
        <f t="shared" si="0"/>
        <v>3.8313678744441368</v>
      </c>
      <c r="J13" s="10">
        <f t="shared" si="0"/>
        <v>3.9810956725323665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6.5779891414577669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</row>
    <row r="26" spans="1:22" x14ac:dyDescent="0.2">
      <c r="A26" s="12" t="s">
        <v>4</v>
      </c>
      <c r="B26" s="20">
        <f t="shared" ref="B26:N26" si="2">$F$5</f>
        <v>60</v>
      </c>
      <c r="C26" s="20">
        <f t="shared" si="2"/>
        <v>60</v>
      </c>
      <c r="D26" s="20">
        <f t="shared" si="2"/>
        <v>60</v>
      </c>
      <c r="E26" s="20">
        <f t="shared" si="2"/>
        <v>60</v>
      </c>
      <c r="F26" s="20">
        <f t="shared" si="2"/>
        <v>60</v>
      </c>
      <c r="G26" s="20">
        <f t="shared" si="2"/>
        <v>60</v>
      </c>
      <c r="H26" s="20">
        <f t="shared" si="2"/>
        <v>60</v>
      </c>
      <c r="I26" s="20">
        <f t="shared" si="2"/>
        <v>60</v>
      </c>
      <c r="J26" s="20">
        <f t="shared" si="2"/>
        <v>60</v>
      </c>
      <c r="K26" s="20">
        <f t="shared" si="2"/>
        <v>60</v>
      </c>
      <c r="L26" s="20">
        <f t="shared" si="2"/>
        <v>60</v>
      </c>
      <c r="M26" s="20">
        <f t="shared" si="2"/>
        <v>60</v>
      </c>
      <c r="N26" s="20">
        <f t="shared" si="2"/>
        <v>60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60</v>
      </c>
      <c r="Q30" s="34"/>
      <c r="R30" s="34"/>
      <c r="S30" s="34" t="s">
        <v>0</v>
      </c>
      <c r="T30" s="34"/>
      <c r="U30" s="34"/>
      <c r="V30" s="34">
        <f>E5</f>
        <v>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4.5884395798329702</v>
      </c>
      <c r="Q36" s="40">
        <v>15</v>
      </c>
      <c r="R36" s="41">
        <f>ROUND(Q36/5,5)</f>
        <v>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7.0647970984350561</v>
      </c>
      <c r="Q37" s="40">
        <v>12</v>
      </c>
      <c r="R37" s="41">
        <f>ROUND(Q37/5,5)</f>
        <v>2.4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6"/>
  <dimension ref="A1:AR85"/>
  <sheetViews>
    <sheetView showGridLines="0" topLeftCell="A25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93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0</v>
      </c>
      <c r="F5" s="25">
        <v>60</v>
      </c>
      <c r="G5" s="22"/>
      <c r="H5" s="22"/>
      <c r="I5" s="22">
        <f>I4/3</f>
        <v>0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60</v>
      </c>
      <c r="AM6" s="20"/>
      <c r="AN6" s="20"/>
      <c r="AO6" s="20" t="s">
        <v>0</v>
      </c>
      <c r="AP6" s="20"/>
      <c r="AQ6" s="20"/>
      <c r="AR6" s="20">
        <f>E5</f>
        <v>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112.35</v>
      </c>
      <c r="C9" s="5">
        <v>109.92999999999999</v>
      </c>
      <c r="D9" s="5">
        <v>105.54</v>
      </c>
      <c r="E9" s="5">
        <v>104.30999999999999</v>
      </c>
      <c r="F9" s="5">
        <v>105</v>
      </c>
      <c r="G9" s="5">
        <v>102.49000000000001</v>
      </c>
      <c r="H9" s="5">
        <v>106.13</v>
      </c>
      <c r="I9" s="5">
        <v>104.73000000000002</v>
      </c>
      <c r="J9" s="5">
        <v>100.37</v>
      </c>
      <c r="K9" s="5"/>
      <c r="L9" s="5"/>
      <c r="M9" s="5"/>
      <c r="N9" s="5"/>
      <c r="P9" s="5">
        <v>112.35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3.0649451689857159</v>
      </c>
      <c r="C10" s="7">
        <v>2.3233357245324857</v>
      </c>
      <c r="D10" s="7">
        <v>2.6717451641618486</v>
      </c>
      <c r="E10" s="7">
        <v>4.0078949864264466</v>
      </c>
      <c r="F10" s="7">
        <v>3.953620000848729</v>
      </c>
      <c r="G10" s="7">
        <v>3.6158447606794915</v>
      </c>
      <c r="H10" s="7">
        <v>5.326464326569945</v>
      </c>
      <c r="I10" s="7">
        <v>4.7807600511494668</v>
      </c>
      <c r="J10" s="7">
        <v>2.5320391431062497</v>
      </c>
      <c r="K10" s="7"/>
      <c r="L10" s="7"/>
      <c r="M10" s="7"/>
      <c r="N10" s="7"/>
      <c r="P10" s="7">
        <v>3.0649451689857159</v>
      </c>
    </row>
    <row r="11" spans="1:44" x14ac:dyDescent="0.2">
      <c r="A11" s="6" t="s">
        <v>9</v>
      </c>
      <c r="B11" s="7">
        <v>115.3</v>
      </c>
      <c r="C11" s="7">
        <v>112.7</v>
      </c>
      <c r="D11" s="7">
        <v>110.5</v>
      </c>
      <c r="E11" s="7">
        <v>113.9</v>
      </c>
      <c r="F11" s="7">
        <v>110.1</v>
      </c>
      <c r="G11" s="7">
        <v>107.8</v>
      </c>
      <c r="H11" s="7">
        <v>114.8</v>
      </c>
      <c r="I11" s="7">
        <v>114</v>
      </c>
      <c r="J11" s="7">
        <v>103.1</v>
      </c>
      <c r="K11" s="7"/>
      <c r="L11" s="7"/>
      <c r="M11" s="7"/>
      <c r="N11" s="8"/>
      <c r="P11" s="102">
        <v>115.3</v>
      </c>
    </row>
    <row r="12" spans="1:44" x14ac:dyDescent="0.2">
      <c r="A12" s="6" t="s">
        <v>10</v>
      </c>
      <c r="B12" s="7">
        <v>107.2</v>
      </c>
      <c r="C12" s="7">
        <v>105.7</v>
      </c>
      <c r="D12" s="7">
        <v>102.5</v>
      </c>
      <c r="E12" s="7">
        <v>99.3</v>
      </c>
      <c r="F12" s="7">
        <v>98.7</v>
      </c>
      <c r="G12" s="7">
        <v>96.6</v>
      </c>
      <c r="H12" s="7">
        <v>98.5</v>
      </c>
      <c r="I12" s="7">
        <v>96.7</v>
      </c>
      <c r="J12" s="7">
        <v>94.6</v>
      </c>
      <c r="K12" s="7"/>
      <c r="L12" s="7"/>
      <c r="M12" s="7"/>
      <c r="N12" s="8"/>
      <c r="P12" s="102">
        <v>107.2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5.693413434138118</v>
      </c>
      <c r="C13" s="10">
        <f t="shared" si="0"/>
        <v>7.1635507333673845</v>
      </c>
      <c r="D13" s="10">
        <f t="shared" si="0"/>
        <v>5.6816796016404911</v>
      </c>
      <c r="E13" s="10">
        <f t="shared" si="0"/>
        <v>3.6852262971014991</v>
      </c>
      <c r="F13" s="10">
        <f t="shared" si="0"/>
        <v>3.7939913286506872</v>
      </c>
      <c r="G13" s="10">
        <f t="shared" si="0"/>
        <v>3.9170191948925801</v>
      </c>
      <c r="H13" s="10">
        <f t="shared" si="0"/>
        <v>2.886843077116541</v>
      </c>
      <c r="I13" s="10">
        <f t="shared" si="0"/>
        <v>3.1187509601982857</v>
      </c>
      <c r="J13" s="10">
        <f t="shared" si="0"/>
        <v>5.3145571241676492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5.693413434138118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</row>
    <row r="26" spans="1:22" x14ac:dyDescent="0.2">
      <c r="A26" s="12" t="s">
        <v>4</v>
      </c>
      <c r="B26" s="20">
        <f t="shared" ref="B26:N26" si="2">$F$5</f>
        <v>60</v>
      </c>
      <c r="C26" s="20">
        <f t="shared" si="2"/>
        <v>60</v>
      </c>
      <c r="D26" s="20">
        <f t="shared" si="2"/>
        <v>60</v>
      </c>
      <c r="E26" s="20">
        <f t="shared" si="2"/>
        <v>60</v>
      </c>
      <c r="F26" s="20">
        <f t="shared" si="2"/>
        <v>60</v>
      </c>
      <c r="G26" s="20">
        <f t="shared" si="2"/>
        <v>60</v>
      </c>
      <c r="H26" s="20">
        <f t="shared" si="2"/>
        <v>60</v>
      </c>
      <c r="I26" s="20">
        <f t="shared" si="2"/>
        <v>60</v>
      </c>
      <c r="J26" s="20">
        <f t="shared" si="2"/>
        <v>60</v>
      </c>
      <c r="K26" s="20">
        <f t="shared" si="2"/>
        <v>60</v>
      </c>
      <c r="L26" s="20">
        <f t="shared" si="2"/>
        <v>60</v>
      </c>
      <c r="M26" s="20">
        <f t="shared" si="2"/>
        <v>60</v>
      </c>
      <c r="N26" s="20">
        <f t="shared" si="2"/>
        <v>60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60</v>
      </c>
      <c r="Q30" s="34"/>
      <c r="R30" s="34"/>
      <c r="S30" s="34" t="s">
        <v>0</v>
      </c>
      <c r="T30" s="34"/>
      <c r="U30" s="34"/>
      <c r="V30" s="34">
        <f>E5</f>
        <v>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5.326464326569945</v>
      </c>
      <c r="Q36" s="40">
        <f>ROUND(P36*3,2)</f>
        <v>15.98</v>
      </c>
      <c r="R36" s="41">
        <f>ROUND(Q36/5,5)</f>
        <v>3.1960000000000002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7.1635507333673845</v>
      </c>
      <c r="Q37" s="40">
        <f>ROUND(P37*3,2)</f>
        <v>21.49</v>
      </c>
      <c r="R37" s="41">
        <f>ROUND(Q37/5,5)</f>
        <v>4.298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7"/>
  <dimension ref="A1:AR85"/>
  <sheetViews>
    <sheetView showGridLines="0" topLeftCell="A28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92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98</v>
      </c>
      <c r="D5" s="25">
        <v>1.4570000000000001</v>
      </c>
      <c r="E5" s="25">
        <v>1.4690000000000001</v>
      </c>
      <c r="F5" s="25">
        <v>1.4450000000000001</v>
      </c>
      <c r="G5" s="22"/>
      <c r="H5" s="22"/>
      <c r="I5" s="22">
        <f>I4/3</f>
        <v>0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1.4450000000000001</v>
      </c>
      <c r="AM6" s="20"/>
      <c r="AN6" s="20"/>
      <c r="AO6" s="20" t="s">
        <v>0</v>
      </c>
      <c r="AP6" s="20"/>
      <c r="AQ6" s="20"/>
      <c r="AR6" s="20">
        <f>E5</f>
        <v>1.4690000000000001</v>
      </c>
    </row>
    <row r="7" spans="1:44" ht="18" x14ac:dyDescent="0.25">
      <c r="A7" s="18" t="s">
        <v>5</v>
      </c>
      <c r="AL7" s="35">
        <f>AM7-$AO$8</f>
        <v>1.4120000000000004</v>
      </c>
      <c r="AM7" s="20">
        <f>AN7-$AO$8</f>
        <v>1.4270000000000003</v>
      </c>
      <c r="AN7" s="20">
        <f>AO7-$AO$8</f>
        <v>1.4420000000000002</v>
      </c>
      <c r="AO7" s="35">
        <f>D5</f>
        <v>1.4570000000000001</v>
      </c>
      <c r="AP7" s="20">
        <f>AO7+$AO$8</f>
        <v>1.472</v>
      </c>
      <c r="AQ7" s="20">
        <f>AP7+$AO$8</f>
        <v>1.4869999999999999</v>
      </c>
      <c r="AR7" s="35">
        <f>AQ7+$AO$8</f>
        <v>1.5019999999999998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1.4539300000000002</v>
      </c>
      <c r="C9" s="5">
        <v>1.4533</v>
      </c>
      <c r="D9" s="5">
        <v>1.4534699999999998</v>
      </c>
      <c r="E9" s="5">
        <v>1.4565399999999999</v>
      </c>
      <c r="F9" s="5">
        <v>1.4562299999999999</v>
      </c>
      <c r="G9" s="5">
        <v>1.45543</v>
      </c>
      <c r="H9" s="5">
        <v>1.4557100000000001</v>
      </c>
      <c r="I9" s="5">
        <v>1.4563199999999998</v>
      </c>
      <c r="J9" s="5">
        <v>1.4556500000000001</v>
      </c>
      <c r="K9" s="5"/>
      <c r="L9" s="5"/>
      <c r="M9" s="5"/>
      <c r="N9" s="5"/>
      <c r="P9" s="5">
        <v>1.4539300000000002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1.3792510044706766E-3</v>
      </c>
      <c r="C10" s="7">
        <v>5.7735026918959631E-4</v>
      </c>
      <c r="D10" s="7">
        <v>6.8321137122982854E-4</v>
      </c>
      <c r="E10" s="7">
        <v>5.3374983736665413E-4</v>
      </c>
      <c r="F10" s="7">
        <v>5.1434964329292088E-4</v>
      </c>
      <c r="G10" s="7">
        <v>8.7438867533583232E-4</v>
      </c>
      <c r="H10" s="7">
        <v>6.4195880795505039E-4</v>
      </c>
      <c r="I10" s="7">
        <v>6.64663657632805E-4</v>
      </c>
      <c r="J10" s="7">
        <v>5.1693541397563724E-4</v>
      </c>
      <c r="K10" s="7"/>
      <c r="L10" s="7"/>
      <c r="M10" s="7"/>
      <c r="N10" s="7"/>
      <c r="P10" s="7">
        <v>1.3792510044706766E-3</v>
      </c>
    </row>
    <row r="11" spans="1:44" x14ac:dyDescent="0.2">
      <c r="A11" s="6" t="s">
        <v>9</v>
      </c>
      <c r="B11" s="7">
        <v>1.4559</v>
      </c>
      <c r="C11" s="7">
        <v>1.4542999999999999</v>
      </c>
      <c r="D11" s="7">
        <v>1.4545999999999999</v>
      </c>
      <c r="E11" s="7">
        <v>1.4573</v>
      </c>
      <c r="F11" s="7">
        <v>1.4574</v>
      </c>
      <c r="G11" s="7">
        <v>1.4568000000000001</v>
      </c>
      <c r="H11" s="7">
        <v>1.4567000000000001</v>
      </c>
      <c r="I11" s="7">
        <v>1.4573</v>
      </c>
      <c r="J11" s="7">
        <v>1.4563999999999999</v>
      </c>
      <c r="K11" s="7"/>
      <c r="L11" s="7"/>
      <c r="M11" s="7"/>
      <c r="N11" s="8"/>
      <c r="P11" s="102">
        <v>1.4559</v>
      </c>
    </row>
    <row r="12" spans="1:44" x14ac:dyDescent="0.2">
      <c r="A12" s="6" t="s">
        <v>10</v>
      </c>
      <c r="B12" s="7">
        <v>1.4520999999999999</v>
      </c>
      <c r="C12" s="7">
        <v>1.4524999999999999</v>
      </c>
      <c r="D12" s="7">
        <v>1.4520999999999999</v>
      </c>
      <c r="E12" s="7">
        <v>1.4555</v>
      </c>
      <c r="F12" s="7">
        <v>1.4555</v>
      </c>
      <c r="G12" s="7">
        <v>1.4543999999999999</v>
      </c>
      <c r="H12" s="7">
        <v>1.4548000000000001</v>
      </c>
      <c r="I12" s="7">
        <v>1.4551000000000001</v>
      </c>
      <c r="J12" s="7">
        <v>1.4549000000000001</v>
      </c>
      <c r="K12" s="7"/>
      <c r="L12" s="7"/>
      <c r="M12" s="7"/>
      <c r="N12" s="8"/>
      <c r="P12" s="102">
        <v>1.4520999999999999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2.1581761818684155</v>
      </c>
      <c r="C13" s="10">
        <f t="shared" si="0"/>
        <v>4.7920072342741236</v>
      </c>
      <c r="D13" s="10">
        <f t="shared" si="0"/>
        <v>4.132444880492919</v>
      </c>
      <c r="E13" s="10">
        <f t="shared" si="0"/>
        <v>7.2068718290291462</v>
      </c>
      <c r="F13" s="10">
        <f t="shared" si="0"/>
        <v>7.2777990266855586</v>
      </c>
      <c r="G13" s="10">
        <f t="shared" si="0"/>
        <v>3.9761112703470682</v>
      </c>
      <c r="H13" s="10">
        <f t="shared" si="0"/>
        <v>5.5611044754914687</v>
      </c>
      <c r="I13" s="10">
        <f t="shared" si="0"/>
        <v>5.6770567940662788</v>
      </c>
      <c r="J13" s="10">
        <f t="shared" si="0"/>
        <v>6.8673956243348515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2.1581761818684155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1.4570000000000001</v>
      </c>
      <c r="C24" s="20">
        <f t="shared" si="2"/>
        <v>1.4570000000000001</v>
      </c>
      <c r="D24" s="20">
        <f t="shared" si="2"/>
        <v>1.4570000000000001</v>
      </c>
      <c r="E24" s="20">
        <f t="shared" si="2"/>
        <v>1.4570000000000001</v>
      </c>
      <c r="F24" s="20">
        <f t="shared" si="2"/>
        <v>1.4570000000000001</v>
      </c>
      <c r="G24" s="20">
        <f t="shared" si="2"/>
        <v>1.4570000000000001</v>
      </c>
      <c r="H24" s="20">
        <f t="shared" si="2"/>
        <v>1.4570000000000001</v>
      </c>
      <c r="I24" s="20">
        <f t="shared" si="2"/>
        <v>1.4570000000000001</v>
      </c>
      <c r="J24" s="20">
        <f t="shared" si="2"/>
        <v>1.4570000000000001</v>
      </c>
      <c r="K24" s="20">
        <f t="shared" si="2"/>
        <v>1.4570000000000001</v>
      </c>
      <c r="L24" s="20">
        <f t="shared" si="2"/>
        <v>1.4570000000000001</v>
      </c>
      <c r="M24" s="20">
        <f t="shared" si="2"/>
        <v>1.4570000000000001</v>
      </c>
      <c r="N24" s="20">
        <f t="shared" si="2"/>
        <v>1.4570000000000001</v>
      </c>
    </row>
    <row r="25" spans="1:22" x14ac:dyDescent="0.2">
      <c r="A25" s="12" t="s">
        <v>3</v>
      </c>
      <c r="B25" s="20">
        <f t="shared" ref="B25:N25" si="3">$E$5</f>
        <v>1.4690000000000001</v>
      </c>
      <c r="C25" s="20">
        <f t="shared" si="3"/>
        <v>1.4690000000000001</v>
      </c>
      <c r="D25" s="20">
        <f t="shared" si="3"/>
        <v>1.4690000000000001</v>
      </c>
      <c r="E25" s="20">
        <f t="shared" si="3"/>
        <v>1.4690000000000001</v>
      </c>
      <c r="F25" s="20">
        <f t="shared" si="3"/>
        <v>1.4690000000000001</v>
      </c>
      <c r="G25" s="20">
        <f t="shared" si="3"/>
        <v>1.4690000000000001</v>
      </c>
      <c r="H25" s="20">
        <f t="shared" si="3"/>
        <v>1.4690000000000001</v>
      </c>
      <c r="I25" s="20">
        <f t="shared" si="3"/>
        <v>1.4690000000000001</v>
      </c>
      <c r="J25" s="20">
        <f t="shared" si="3"/>
        <v>1.4690000000000001</v>
      </c>
      <c r="K25" s="20">
        <f t="shared" si="3"/>
        <v>1.4690000000000001</v>
      </c>
      <c r="L25" s="20">
        <f t="shared" si="3"/>
        <v>1.4690000000000001</v>
      </c>
      <c r="M25" s="20">
        <f t="shared" si="3"/>
        <v>1.4690000000000001</v>
      </c>
      <c r="N25" s="20">
        <f t="shared" si="3"/>
        <v>1.4690000000000001</v>
      </c>
    </row>
    <row r="26" spans="1:22" x14ac:dyDescent="0.2">
      <c r="A26" s="12" t="s">
        <v>4</v>
      </c>
      <c r="B26" s="20">
        <f t="shared" ref="B26:N26" si="4">$F$5</f>
        <v>1.4450000000000001</v>
      </c>
      <c r="C26" s="20">
        <f t="shared" si="4"/>
        <v>1.4450000000000001</v>
      </c>
      <c r="D26" s="20">
        <f t="shared" si="4"/>
        <v>1.4450000000000001</v>
      </c>
      <c r="E26" s="20">
        <f t="shared" si="4"/>
        <v>1.4450000000000001</v>
      </c>
      <c r="F26" s="20">
        <f t="shared" si="4"/>
        <v>1.4450000000000001</v>
      </c>
      <c r="G26" s="20">
        <f t="shared" si="4"/>
        <v>1.4450000000000001</v>
      </c>
      <c r="H26" s="20">
        <f t="shared" si="4"/>
        <v>1.4450000000000001</v>
      </c>
      <c r="I26" s="20">
        <f t="shared" si="4"/>
        <v>1.4450000000000001</v>
      </c>
      <c r="J26" s="20">
        <f t="shared" si="4"/>
        <v>1.4450000000000001</v>
      </c>
      <c r="K26" s="20">
        <f t="shared" si="4"/>
        <v>1.4450000000000001</v>
      </c>
      <c r="L26" s="20">
        <f t="shared" si="4"/>
        <v>1.4450000000000001</v>
      </c>
      <c r="M26" s="20">
        <f t="shared" si="4"/>
        <v>1.4450000000000001</v>
      </c>
      <c r="N26" s="20">
        <f t="shared" si="4"/>
        <v>1.4450000000000001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1.4450000000000001</v>
      </c>
      <c r="Q30" s="34"/>
      <c r="R30" s="34"/>
      <c r="S30" s="34" t="s">
        <v>0</v>
      </c>
      <c r="T30" s="34"/>
      <c r="U30" s="34"/>
      <c r="V30" s="34">
        <f>E5</f>
        <v>1.4690000000000001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1.4390000000000001</v>
      </c>
      <c r="Q31" s="20">
        <f>R31-$S$32</f>
        <v>1.4450000000000001</v>
      </c>
      <c r="R31" s="20">
        <f>S31-$S$32</f>
        <v>1.4510000000000001</v>
      </c>
      <c r="S31" s="35">
        <f>D5</f>
        <v>1.4570000000000001</v>
      </c>
      <c r="T31" s="20">
        <f>S31+$S$32</f>
        <v>1.4630000000000001</v>
      </c>
      <c r="U31" s="20">
        <f>T31+$S$32</f>
        <v>1.4690000000000001</v>
      </c>
      <c r="V31" s="35">
        <f>U31+$S$32</f>
        <v>1.4750000000000001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6.0000000000000001E-3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1.3792510044706766E-3</v>
      </c>
      <c r="Q36" s="40">
        <f>ROUND(P36*3,2)</f>
        <v>0</v>
      </c>
      <c r="R36" s="41">
        <f>ROUND(Q36/5,5)</f>
        <v>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7.2777990266855586</v>
      </c>
      <c r="Q37" s="40">
        <f>ROUND(P37*3,2)</f>
        <v>21.83</v>
      </c>
      <c r="R37" s="41">
        <f>ROUND(Q37/5,5)</f>
        <v>4.3659999999999997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8"/>
  <dimension ref="A1:AR85"/>
  <sheetViews>
    <sheetView showGridLines="0" topLeftCell="A28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91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17</v>
      </c>
      <c r="D5" s="25">
        <v>0</v>
      </c>
      <c r="E5" s="25">
        <v>0.01</v>
      </c>
      <c r="F5" s="25">
        <v>-0.01</v>
      </c>
      <c r="G5" s="22"/>
      <c r="H5" s="22"/>
      <c r="I5" s="22">
        <f>I4/3</f>
        <v>0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-0.01</v>
      </c>
      <c r="AM6" s="20"/>
      <c r="AN6" s="20"/>
      <c r="AO6" s="20" t="s">
        <v>0</v>
      </c>
      <c r="AP6" s="20"/>
      <c r="AQ6" s="20"/>
      <c r="AR6" s="20">
        <f>E5</f>
        <v>0.01</v>
      </c>
    </row>
    <row r="7" spans="1:44" ht="18" x14ac:dyDescent="0.25">
      <c r="A7" s="18" t="s">
        <v>5</v>
      </c>
      <c r="AL7" s="35">
        <f>AM7-$AO$8</f>
        <v>-4.4999999999999998E-2</v>
      </c>
      <c r="AM7" s="20">
        <f>AN7-$AO$8</f>
        <v>-0.03</v>
      </c>
      <c r="AN7" s="20">
        <f>AO7-$AO$8</f>
        <v>-1.4999999999999999E-2</v>
      </c>
      <c r="AO7" s="35">
        <f>D5</f>
        <v>0</v>
      </c>
      <c r="AP7" s="20">
        <f>AO7+$AO$8</f>
        <v>1.4999999999999999E-2</v>
      </c>
      <c r="AQ7" s="20">
        <f>AP7+$AO$8</f>
        <v>0.03</v>
      </c>
      <c r="AR7" s="35">
        <f>AQ7+$AO$8</f>
        <v>4.4999999999999998E-2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-4.000000000000003E-5</v>
      </c>
      <c r="C9" s="5">
        <v>1.2800000000000001E-3</v>
      </c>
      <c r="D9" s="5">
        <v>1.31E-3</v>
      </c>
      <c r="E9" s="5">
        <v>6.5999999999999989E-4</v>
      </c>
      <c r="F9" s="5">
        <v>1.6799999999999999E-3</v>
      </c>
      <c r="G9" s="5">
        <v>2.3400000000000005E-3</v>
      </c>
      <c r="H9" s="5">
        <v>1.1999999999999996E-4</v>
      </c>
      <c r="I9" s="5">
        <v>9.7000000000000005E-4</v>
      </c>
      <c r="J9" s="5">
        <v>3.1999999999999997E-4</v>
      </c>
      <c r="K9" s="5"/>
      <c r="L9" s="5"/>
      <c r="M9" s="5"/>
      <c r="N9" s="5"/>
      <c r="P9" s="5">
        <v>-4.000000000000003E-5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1.2321616055624451E-3</v>
      </c>
      <c r="C10" s="7">
        <v>1.3222875800840163E-3</v>
      </c>
      <c r="D10" s="7">
        <v>1.4850738851802778E-3</v>
      </c>
      <c r="E10" s="7">
        <v>9.8792712281827746E-4</v>
      </c>
      <c r="F10" s="7">
        <v>1.4420664185659257E-3</v>
      </c>
      <c r="G10" s="7">
        <v>1.2729667884294723E-3</v>
      </c>
      <c r="H10" s="7">
        <v>1.5302868285971024E-3</v>
      </c>
      <c r="I10" s="7">
        <v>9.3932599949822179E-4</v>
      </c>
      <c r="J10" s="7">
        <v>1.069579356569675E-3</v>
      </c>
      <c r="K10" s="7"/>
      <c r="L10" s="7"/>
      <c r="M10" s="7"/>
      <c r="N10" s="7"/>
      <c r="P10" s="7">
        <v>1.2321616055624451E-3</v>
      </c>
    </row>
    <row r="11" spans="1:44" x14ac:dyDescent="0.2">
      <c r="A11" s="6" t="s">
        <v>9</v>
      </c>
      <c r="B11" s="7">
        <v>2.3E-3</v>
      </c>
      <c r="C11" s="7">
        <v>3.2000000000000002E-3</v>
      </c>
      <c r="D11" s="7">
        <v>4.4999999999999997E-3</v>
      </c>
      <c r="E11" s="7">
        <v>2.3999999999999998E-3</v>
      </c>
      <c r="F11" s="7">
        <v>4.0000000000000001E-3</v>
      </c>
      <c r="G11" s="7">
        <v>5.0000000000000001E-3</v>
      </c>
      <c r="H11" s="7">
        <v>3.3999999999999998E-3</v>
      </c>
      <c r="I11" s="7">
        <v>2.7000000000000001E-3</v>
      </c>
      <c r="J11" s="7">
        <v>1.6000000000000001E-3</v>
      </c>
      <c r="K11" s="7"/>
      <c r="L11" s="7"/>
      <c r="M11" s="7"/>
      <c r="N11" s="8"/>
      <c r="P11" s="102">
        <v>2.3E-3</v>
      </c>
    </row>
    <row r="12" spans="1:44" x14ac:dyDescent="0.2">
      <c r="A12" s="6" t="s">
        <v>10</v>
      </c>
      <c r="B12" s="7">
        <v>-2E-3</v>
      </c>
      <c r="C12" s="7">
        <v>-5.9999999999999995E-4</v>
      </c>
      <c r="D12" s="7">
        <v>-1.4E-3</v>
      </c>
      <c r="E12" s="7">
        <v>-8.0000000000000004E-4</v>
      </c>
      <c r="F12" s="7">
        <v>-2.0000000000000001E-4</v>
      </c>
      <c r="G12" s="7">
        <v>5.0000000000000001E-4</v>
      </c>
      <c r="H12" s="7">
        <v>-1.5E-3</v>
      </c>
      <c r="I12" s="7">
        <v>-1E-4</v>
      </c>
      <c r="J12" s="7">
        <v>-1.1999999999999999E-3</v>
      </c>
      <c r="K12" s="7"/>
      <c r="L12" s="7"/>
      <c r="M12" s="7"/>
      <c r="N12" s="8"/>
      <c r="P12" s="102">
        <v>-2E-3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2.6944517545525359</v>
      </c>
      <c r="C13" s="10">
        <f t="shared" si="0"/>
        <v>2.198210669483851</v>
      </c>
      <c r="D13" s="10">
        <f t="shared" si="0"/>
        <v>1.9505202371227688</v>
      </c>
      <c r="E13" s="10">
        <f t="shared" si="0"/>
        <v>3.151379551612949</v>
      </c>
      <c r="F13" s="10">
        <f t="shared" si="0"/>
        <v>1.9231661576942458</v>
      </c>
      <c r="G13" s="10">
        <f t="shared" si="0"/>
        <v>2.0058130004189021</v>
      </c>
      <c r="H13" s="10">
        <f t="shared" si="0"/>
        <v>2.1521019927698863</v>
      </c>
      <c r="I13" s="10">
        <f t="shared" si="0"/>
        <v>3.204425302406098</v>
      </c>
      <c r="J13" s="10">
        <f t="shared" si="0"/>
        <v>3.0167622877606219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2.6944517545525359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0</v>
      </c>
      <c r="C24" s="20">
        <f t="shared" si="2"/>
        <v>0</v>
      </c>
      <c r="D24" s="20">
        <f t="shared" si="2"/>
        <v>0</v>
      </c>
      <c r="E24" s="20">
        <f t="shared" si="2"/>
        <v>0</v>
      </c>
      <c r="F24" s="20">
        <f t="shared" si="2"/>
        <v>0</v>
      </c>
      <c r="G24" s="20">
        <f t="shared" si="2"/>
        <v>0</v>
      </c>
      <c r="H24" s="20">
        <f t="shared" si="2"/>
        <v>0</v>
      </c>
      <c r="I24" s="20">
        <f t="shared" si="2"/>
        <v>0</v>
      </c>
      <c r="J24" s="20">
        <f t="shared" si="2"/>
        <v>0</v>
      </c>
      <c r="K24" s="20">
        <f t="shared" si="2"/>
        <v>0</v>
      </c>
      <c r="L24" s="20">
        <f t="shared" si="2"/>
        <v>0</v>
      </c>
      <c r="M24" s="20">
        <f t="shared" si="2"/>
        <v>0</v>
      </c>
      <c r="N24" s="20">
        <f t="shared" si="2"/>
        <v>0</v>
      </c>
    </row>
    <row r="25" spans="1:22" x14ac:dyDescent="0.2">
      <c r="A25" s="12" t="s">
        <v>3</v>
      </c>
      <c r="B25" s="20">
        <f t="shared" ref="B25:N25" si="3">$E$5</f>
        <v>0.01</v>
      </c>
      <c r="C25" s="20">
        <f t="shared" si="3"/>
        <v>0.01</v>
      </c>
      <c r="D25" s="20">
        <f t="shared" si="3"/>
        <v>0.01</v>
      </c>
      <c r="E25" s="20">
        <f t="shared" si="3"/>
        <v>0.01</v>
      </c>
      <c r="F25" s="20">
        <f t="shared" si="3"/>
        <v>0.01</v>
      </c>
      <c r="G25" s="20">
        <f t="shared" si="3"/>
        <v>0.01</v>
      </c>
      <c r="H25" s="20">
        <f t="shared" si="3"/>
        <v>0.01</v>
      </c>
      <c r="I25" s="20">
        <f t="shared" si="3"/>
        <v>0.01</v>
      </c>
      <c r="J25" s="20">
        <f t="shared" si="3"/>
        <v>0.01</v>
      </c>
      <c r="K25" s="20">
        <f t="shared" si="3"/>
        <v>0.01</v>
      </c>
      <c r="L25" s="20">
        <f t="shared" si="3"/>
        <v>0.01</v>
      </c>
      <c r="M25" s="20">
        <f t="shared" si="3"/>
        <v>0.01</v>
      </c>
      <c r="N25" s="20">
        <f t="shared" si="3"/>
        <v>0.01</v>
      </c>
    </row>
    <row r="26" spans="1:22" x14ac:dyDescent="0.2">
      <c r="A26" s="12" t="s">
        <v>4</v>
      </c>
      <c r="B26" s="20">
        <f t="shared" ref="B26:N26" si="4">$F$5</f>
        <v>-0.01</v>
      </c>
      <c r="C26" s="20">
        <f t="shared" si="4"/>
        <v>-0.01</v>
      </c>
      <c r="D26" s="20">
        <f t="shared" si="4"/>
        <v>-0.01</v>
      </c>
      <c r="E26" s="20">
        <f t="shared" si="4"/>
        <v>-0.01</v>
      </c>
      <c r="F26" s="20">
        <f t="shared" si="4"/>
        <v>-0.01</v>
      </c>
      <c r="G26" s="20">
        <f t="shared" si="4"/>
        <v>-0.01</v>
      </c>
      <c r="H26" s="20">
        <f t="shared" si="4"/>
        <v>-0.01</v>
      </c>
      <c r="I26" s="20">
        <f t="shared" si="4"/>
        <v>-0.01</v>
      </c>
      <c r="J26" s="20">
        <f t="shared" si="4"/>
        <v>-0.01</v>
      </c>
      <c r="K26" s="20">
        <f t="shared" si="4"/>
        <v>-0.01</v>
      </c>
      <c r="L26" s="20">
        <f t="shared" si="4"/>
        <v>-0.01</v>
      </c>
      <c r="M26" s="20">
        <f t="shared" si="4"/>
        <v>-0.01</v>
      </c>
      <c r="N26" s="20">
        <f t="shared" si="4"/>
        <v>-0.01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-0.01</v>
      </c>
      <c r="Q30" s="34"/>
      <c r="R30" s="34"/>
      <c r="S30" s="34" t="s">
        <v>0</v>
      </c>
      <c r="T30" s="34"/>
      <c r="U30" s="34"/>
      <c r="V30" s="34">
        <f>E5</f>
        <v>0.01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-1.2E-2</v>
      </c>
      <c r="Q31" s="20">
        <f>R31-$S$32</f>
        <v>-8.0000000000000002E-3</v>
      </c>
      <c r="R31" s="20">
        <f>S31-$S$32</f>
        <v>-4.0000000000000001E-3</v>
      </c>
      <c r="S31" s="35">
        <f>D5</f>
        <v>0</v>
      </c>
      <c r="T31" s="20">
        <f>S31+$S$32</f>
        <v>4.0000000000000001E-3</v>
      </c>
      <c r="U31" s="20">
        <f>T31+$S$32</f>
        <v>8.0000000000000002E-3</v>
      </c>
      <c r="V31" s="35">
        <f>U31+$S$32</f>
        <v>1.2E-2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4.0000000000000001E-3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1.5302868285971024E-3</v>
      </c>
      <c r="Q36" s="40">
        <f>ROUND(P36*3,2)</f>
        <v>0</v>
      </c>
      <c r="R36" s="41">
        <f>ROUND(Q36/5,5)</f>
        <v>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3.204425302406098</v>
      </c>
      <c r="Q37" s="40">
        <f>ROUND(P37*3,2)</f>
        <v>9.61</v>
      </c>
      <c r="R37" s="41">
        <f>ROUND(Q37/5,5)</f>
        <v>1.9219999999999999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4"/>
  <dimension ref="A1:AR85"/>
  <sheetViews>
    <sheetView showGridLines="0" topLeftCell="A21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90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97</v>
      </c>
      <c r="D5" s="25">
        <v>1.246</v>
      </c>
      <c r="E5" s="25">
        <v>1.2709999999999999</v>
      </c>
      <c r="F5" s="25">
        <v>1.2210000000000001</v>
      </c>
      <c r="G5" s="22"/>
      <c r="H5" s="22"/>
      <c r="I5" s="22">
        <v>2.5000000000000001E-2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8.3333333333333332E-3</v>
      </c>
      <c r="AP5" s="20"/>
      <c r="AQ5" s="20"/>
      <c r="AR5" s="20"/>
    </row>
    <row r="6" spans="1:44" x14ac:dyDescent="0.2">
      <c r="AL6" s="20">
        <f>F5</f>
        <v>1.2210000000000001</v>
      </c>
      <c r="AM6" s="20"/>
      <c r="AN6" s="20"/>
      <c r="AO6" s="20" t="s">
        <v>0</v>
      </c>
      <c r="AP6" s="20"/>
      <c r="AQ6" s="20"/>
      <c r="AR6" s="20">
        <f>E5</f>
        <v>1.2709999999999999</v>
      </c>
    </row>
    <row r="7" spans="1:44" ht="18" x14ac:dyDescent="0.25">
      <c r="A7" s="18" t="s">
        <v>5</v>
      </c>
      <c r="AL7" s="35">
        <f>AM7-$AO$8</f>
        <v>1.216</v>
      </c>
      <c r="AM7" s="20">
        <f>AN7-$AO$8</f>
        <v>1.226</v>
      </c>
      <c r="AN7" s="20">
        <f>AO7-$AO$8</f>
        <v>1.236</v>
      </c>
      <c r="AO7" s="35">
        <f>D5</f>
        <v>1.246</v>
      </c>
      <c r="AP7" s="20">
        <f>AO7+$AO$8</f>
        <v>1.256</v>
      </c>
      <c r="AQ7" s="20">
        <f>AP7+$AO$8</f>
        <v>1.266</v>
      </c>
      <c r="AR7" s="35">
        <f>AQ7+$AO$8</f>
        <v>1.276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0.01</v>
      </c>
      <c r="AP8" s="20"/>
      <c r="AQ8" s="20"/>
      <c r="AR8" s="20"/>
    </row>
    <row r="9" spans="1:44" x14ac:dyDescent="0.2">
      <c r="A9" s="4" t="s">
        <v>7</v>
      </c>
      <c r="B9" s="5">
        <v>1.2411500000000002</v>
      </c>
      <c r="C9" s="5">
        <v>1.2460199999999999</v>
      </c>
      <c r="D9" s="5">
        <v>1.24292</v>
      </c>
      <c r="E9" s="5">
        <v>1.2433000000000001</v>
      </c>
      <c r="F9" s="5">
        <v>1.2452799999999999</v>
      </c>
      <c r="G9" s="5">
        <v>1.2436</v>
      </c>
      <c r="H9" s="5">
        <v>1.2432400000000001</v>
      </c>
      <c r="I9" s="5">
        <v>1.2448000000000001</v>
      </c>
      <c r="J9" s="5">
        <v>1.2478500000000001</v>
      </c>
      <c r="K9" s="5"/>
      <c r="L9" s="5"/>
      <c r="M9" s="5"/>
      <c r="N9" s="5"/>
      <c r="P9" s="5">
        <v>1.2411500000000002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4.3215866427865936E-3</v>
      </c>
      <c r="C10" s="7">
        <v>3.2625143677844745E-3</v>
      </c>
      <c r="D10" s="7">
        <v>2.6156792192043965E-3</v>
      </c>
      <c r="E10" s="7">
        <v>3.8970073988468241E-3</v>
      </c>
      <c r="F10" s="7">
        <v>2.7855978811657956E-3</v>
      </c>
      <c r="G10" s="7">
        <v>2.3442601296689452E-3</v>
      </c>
      <c r="H10" s="7">
        <v>3.3895919125070794E-3</v>
      </c>
      <c r="I10" s="7">
        <v>3.4749900079792295E-3</v>
      </c>
      <c r="J10" s="7">
        <v>3.353687854023141E-3</v>
      </c>
      <c r="K10" s="7"/>
      <c r="L10" s="7"/>
      <c r="M10" s="7"/>
      <c r="N10" s="7"/>
      <c r="P10" s="7">
        <v>4.3215866427865936E-3</v>
      </c>
    </row>
    <row r="11" spans="1:44" x14ac:dyDescent="0.2">
      <c r="A11" s="6" t="s">
        <v>9</v>
      </c>
      <c r="B11" s="7">
        <v>1.2495000000000001</v>
      </c>
      <c r="C11" s="7">
        <v>1.2517</v>
      </c>
      <c r="D11" s="7">
        <v>1.2461</v>
      </c>
      <c r="E11" s="7">
        <v>1.2491000000000001</v>
      </c>
      <c r="F11" s="7">
        <v>1.2486999999999999</v>
      </c>
      <c r="G11" s="7">
        <v>1.2463</v>
      </c>
      <c r="H11" s="7">
        <v>1.2507999999999999</v>
      </c>
      <c r="I11" s="7">
        <v>1.2478</v>
      </c>
      <c r="J11" s="7">
        <v>1.2525999999999999</v>
      </c>
      <c r="K11" s="7"/>
      <c r="L11" s="7"/>
      <c r="M11" s="7"/>
      <c r="N11" s="8"/>
      <c r="P11" s="102">
        <v>1.2495000000000001</v>
      </c>
    </row>
    <row r="12" spans="1:44" x14ac:dyDescent="0.2">
      <c r="A12" s="6" t="s">
        <v>10</v>
      </c>
      <c r="B12" s="7">
        <v>1.2345999999999999</v>
      </c>
      <c r="C12" s="7">
        <v>1.2422</v>
      </c>
      <c r="D12" s="7">
        <v>1.2378</v>
      </c>
      <c r="E12" s="7">
        <v>1.2355</v>
      </c>
      <c r="F12" s="7">
        <v>1.2399</v>
      </c>
      <c r="G12" s="7">
        <v>1.2395</v>
      </c>
      <c r="H12" s="7">
        <v>1.2386999999999999</v>
      </c>
      <c r="I12" s="7">
        <v>1.2356</v>
      </c>
      <c r="J12" s="7">
        <v>1.2423999999999999</v>
      </c>
      <c r="K12" s="7"/>
      <c r="L12" s="7"/>
      <c r="M12" s="7"/>
      <c r="N12" s="8"/>
      <c r="P12" s="102">
        <v>1.2345999999999999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1.5542131216732342</v>
      </c>
      <c r="C13" s="10">
        <f t="shared" si="0"/>
        <v>2.5522237538286103</v>
      </c>
      <c r="D13" s="10">
        <f t="shared" si="0"/>
        <v>2.7934108330336831</v>
      </c>
      <c r="E13" s="10">
        <f t="shared" si="0"/>
        <v>1.907446553869246</v>
      </c>
      <c r="F13" s="10">
        <f t="shared" si="0"/>
        <v>2.9054205519233665</v>
      </c>
      <c r="G13" s="10">
        <f t="shared" si="0"/>
        <v>3.2135227818753926</v>
      </c>
      <c r="H13" s="10">
        <f t="shared" si="0"/>
        <v>2.1870872732435052</v>
      </c>
      <c r="I13" s="10">
        <f t="shared" si="0"/>
        <v>2.2829801855881384</v>
      </c>
      <c r="J13" s="10">
        <f t="shared" si="0"/>
        <v>2.3009495822366262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1.5542131216732342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1.246</v>
      </c>
      <c r="C24" s="20">
        <f t="shared" si="2"/>
        <v>1.246</v>
      </c>
      <c r="D24" s="20">
        <f t="shared" si="2"/>
        <v>1.246</v>
      </c>
      <c r="E24" s="20">
        <f t="shared" si="2"/>
        <v>1.246</v>
      </c>
      <c r="F24" s="20">
        <f t="shared" si="2"/>
        <v>1.246</v>
      </c>
      <c r="G24" s="20">
        <f t="shared" si="2"/>
        <v>1.246</v>
      </c>
      <c r="H24" s="20">
        <f t="shared" si="2"/>
        <v>1.246</v>
      </c>
      <c r="I24" s="20">
        <f t="shared" si="2"/>
        <v>1.246</v>
      </c>
      <c r="J24" s="20">
        <f t="shared" si="2"/>
        <v>1.246</v>
      </c>
      <c r="K24" s="20">
        <f t="shared" si="2"/>
        <v>1.246</v>
      </c>
      <c r="L24" s="20">
        <f t="shared" si="2"/>
        <v>1.246</v>
      </c>
      <c r="M24" s="20">
        <f t="shared" si="2"/>
        <v>1.246</v>
      </c>
      <c r="N24" s="20">
        <f t="shared" si="2"/>
        <v>1.246</v>
      </c>
    </row>
    <row r="25" spans="1:22" x14ac:dyDescent="0.2">
      <c r="A25" s="12" t="s">
        <v>3</v>
      </c>
      <c r="B25" s="20">
        <f t="shared" ref="B25:N25" si="3">$E$5</f>
        <v>1.2709999999999999</v>
      </c>
      <c r="C25" s="20">
        <f t="shared" si="3"/>
        <v>1.2709999999999999</v>
      </c>
      <c r="D25" s="20">
        <f t="shared" si="3"/>
        <v>1.2709999999999999</v>
      </c>
      <c r="E25" s="20">
        <f t="shared" si="3"/>
        <v>1.2709999999999999</v>
      </c>
      <c r="F25" s="20">
        <f t="shared" si="3"/>
        <v>1.2709999999999999</v>
      </c>
      <c r="G25" s="20">
        <f t="shared" si="3"/>
        <v>1.2709999999999999</v>
      </c>
      <c r="H25" s="20">
        <f t="shared" si="3"/>
        <v>1.2709999999999999</v>
      </c>
      <c r="I25" s="20">
        <f t="shared" si="3"/>
        <v>1.2709999999999999</v>
      </c>
      <c r="J25" s="20">
        <f t="shared" si="3"/>
        <v>1.2709999999999999</v>
      </c>
      <c r="K25" s="20">
        <f t="shared" si="3"/>
        <v>1.2709999999999999</v>
      </c>
      <c r="L25" s="20">
        <f t="shared" si="3"/>
        <v>1.2709999999999999</v>
      </c>
      <c r="M25" s="20">
        <f t="shared" si="3"/>
        <v>1.2709999999999999</v>
      </c>
      <c r="N25" s="20">
        <f t="shared" si="3"/>
        <v>1.2709999999999999</v>
      </c>
    </row>
    <row r="26" spans="1:22" x14ac:dyDescent="0.2">
      <c r="A26" s="12" t="s">
        <v>4</v>
      </c>
      <c r="B26" s="20">
        <f t="shared" ref="B26:N26" si="4">$F$5</f>
        <v>1.2210000000000001</v>
      </c>
      <c r="C26" s="20">
        <f t="shared" si="4"/>
        <v>1.2210000000000001</v>
      </c>
      <c r="D26" s="20">
        <f t="shared" si="4"/>
        <v>1.2210000000000001</v>
      </c>
      <c r="E26" s="20">
        <f t="shared" si="4"/>
        <v>1.2210000000000001</v>
      </c>
      <c r="F26" s="20">
        <f t="shared" si="4"/>
        <v>1.2210000000000001</v>
      </c>
      <c r="G26" s="20">
        <f t="shared" si="4"/>
        <v>1.2210000000000001</v>
      </c>
      <c r="H26" s="20">
        <f t="shared" si="4"/>
        <v>1.2210000000000001</v>
      </c>
      <c r="I26" s="20">
        <f t="shared" si="4"/>
        <v>1.2210000000000001</v>
      </c>
      <c r="J26" s="20">
        <f t="shared" si="4"/>
        <v>1.2210000000000001</v>
      </c>
      <c r="K26" s="20">
        <f t="shared" si="4"/>
        <v>1.2210000000000001</v>
      </c>
      <c r="L26" s="20">
        <f t="shared" si="4"/>
        <v>1.2210000000000001</v>
      </c>
      <c r="M26" s="20">
        <f t="shared" si="4"/>
        <v>1.2210000000000001</v>
      </c>
      <c r="N26" s="20">
        <f t="shared" si="4"/>
        <v>1.2210000000000001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8.3333333333333332E-3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1.2210000000000001</v>
      </c>
      <c r="Q30" s="34"/>
      <c r="R30" s="34"/>
      <c r="S30" s="34" t="s">
        <v>0</v>
      </c>
      <c r="T30" s="34"/>
      <c r="U30" s="34"/>
      <c r="V30" s="34">
        <f>E5</f>
        <v>1.2709999999999999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1.216</v>
      </c>
      <c r="Q31" s="20">
        <f>R31-$S$32</f>
        <v>1.226</v>
      </c>
      <c r="R31" s="20">
        <f>S31-$S$32</f>
        <v>1.236</v>
      </c>
      <c r="S31" s="35">
        <f>D5</f>
        <v>1.246</v>
      </c>
      <c r="T31" s="20">
        <f>S31+$S$32</f>
        <v>1.256</v>
      </c>
      <c r="U31" s="20">
        <f>T31+$S$32</f>
        <v>1.266</v>
      </c>
      <c r="V31" s="35">
        <f>U31+$S$32</f>
        <v>1.276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0.01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4.3215866427865936E-3</v>
      </c>
      <c r="Q36" s="40">
        <f>ROUND(P36*3,2)</f>
        <v>0.01</v>
      </c>
      <c r="R36" s="41">
        <f>ROUND(Q36/5,5)</f>
        <v>2E-3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3.2135227818753926</v>
      </c>
      <c r="Q37" s="40">
        <f>ROUND(P37*3,2)</f>
        <v>9.64</v>
      </c>
      <c r="R37" s="41">
        <f>ROUND(Q37/5,5)</f>
        <v>1.9279999999999999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5"/>
  <dimension ref="A1:AR85"/>
  <sheetViews>
    <sheetView showGridLines="0" topLeftCell="A2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89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97</v>
      </c>
      <c r="D5" s="25">
        <v>1.246</v>
      </c>
      <c r="E5" s="25">
        <v>1.2709999999999999</v>
      </c>
      <c r="F5" s="25">
        <v>1.2210000000000001</v>
      </c>
      <c r="G5" s="22"/>
      <c r="H5" s="22"/>
      <c r="I5" s="22">
        <v>2.5000000000000001E-2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8.3333333333333332E-3</v>
      </c>
      <c r="AP5" s="20"/>
      <c r="AQ5" s="20"/>
      <c r="AR5" s="20"/>
    </row>
    <row r="6" spans="1:44" x14ac:dyDescent="0.2">
      <c r="AL6" s="20">
        <f>F5</f>
        <v>1.2210000000000001</v>
      </c>
      <c r="AM6" s="20"/>
      <c r="AN6" s="20"/>
      <c r="AO6" s="20" t="s">
        <v>0</v>
      </c>
      <c r="AP6" s="20"/>
      <c r="AQ6" s="20"/>
      <c r="AR6" s="20">
        <f>E5</f>
        <v>1.2709999999999999</v>
      </c>
    </row>
    <row r="7" spans="1:44" ht="18" x14ac:dyDescent="0.25">
      <c r="A7" s="18" t="s">
        <v>5</v>
      </c>
      <c r="AL7" s="35">
        <f>AM7-$AO$8</f>
        <v>1.216</v>
      </c>
      <c r="AM7" s="20">
        <f>AN7-$AO$8</f>
        <v>1.226</v>
      </c>
      <c r="AN7" s="20">
        <f>AO7-$AO$8</f>
        <v>1.236</v>
      </c>
      <c r="AO7" s="35">
        <f>D5</f>
        <v>1.246</v>
      </c>
      <c r="AP7" s="20">
        <f>AO7+$AO$8</f>
        <v>1.256</v>
      </c>
      <c r="AQ7" s="20">
        <f>AP7+$AO$8</f>
        <v>1.266</v>
      </c>
      <c r="AR7" s="35">
        <f>AQ7+$AO$8</f>
        <v>1.276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0.01</v>
      </c>
      <c r="AP8" s="20"/>
      <c r="AQ8" s="20"/>
      <c r="AR8" s="20"/>
    </row>
    <row r="9" spans="1:44" x14ac:dyDescent="0.2">
      <c r="A9" s="4" t="s">
        <v>7</v>
      </c>
      <c r="B9" s="5">
        <v>1.2391099999999999</v>
      </c>
      <c r="C9" s="5">
        <v>1.24146</v>
      </c>
      <c r="D9" s="5">
        <v>1.2434500000000002</v>
      </c>
      <c r="E9" s="5">
        <v>1.2418399999999998</v>
      </c>
      <c r="F9" s="5">
        <v>1.2401199999999999</v>
      </c>
      <c r="G9" s="5">
        <v>1.24308</v>
      </c>
      <c r="H9" s="5">
        <v>1.2423000000000002</v>
      </c>
      <c r="I9" s="5">
        <v>1.2405700000000002</v>
      </c>
      <c r="J9" s="5">
        <v>1.2419</v>
      </c>
      <c r="K9" s="5"/>
      <c r="L9" s="5"/>
      <c r="M9" s="5"/>
      <c r="N9" s="5"/>
      <c r="P9" s="5">
        <v>1.2391099999999999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3.870242599344102E-3</v>
      </c>
      <c r="C10" s="7">
        <v>5.2491692464406133E-3</v>
      </c>
      <c r="D10" s="7">
        <v>2.1505813167606389E-3</v>
      </c>
      <c r="E10" s="7">
        <v>4.6543169924991535E-3</v>
      </c>
      <c r="F10" s="7">
        <v>4.1872292615629447E-3</v>
      </c>
      <c r="G10" s="7">
        <v>2.4607135369870462E-3</v>
      </c>
      <c r="H10" s="7">
        <v>3.0073982849706327E-3</v>
      </c>
      <c r="I10" s="7">
        <v>4.1542615335205405E-3</v>
      </c>
      <c r="J10" s="7">
        <v>3.5941310184490708E-3</v>
      </c>
      <c r="K10" s="7"/>
      <c r="L10" s="7"/>
      <c r="M10" s="7"/>
      <c r="N10" s="7"/>
      <c r="P10" s="7">
        <v>3.870242599344102E-3</v>
      </c>
    </row>
    <row r="11" spans="1:44" x14ac:dyDescent="0.2">
      <c r="A11" s="6" t="s">
        <v>9</v>
      </c>
      <c r="B11" s="7">
        <v>1.2434000000000001</v>
      </c>
      <c r="C11" s="7">
        <v>1.2494000000000001</v>
      </c>
      <c r="D11" s="7">
        <v>1.2466999999999999</v>
      </c>
      <c r="E11" s="7">
        <v>1.2503</v>
      </c>
      <c r="F11" s="7">
        <v>1.2454000000000001</v>
      </c>
      <c r="G11" s="7">
        <v>1.2471000000000001</v>
      </c>
      <c r="H11" s="7">
        <v>1.2464</v>
      </c>
      <c r="I11" s="7">
        <v>1.2446999999999999</v>
      </c>
      <c r="J11" s="7">
        <v>1.2478</v>
      </c>
      <c r="K11" s="7"/>
      <c r="L11" s="7"/>
      <c r="M11" s="7"/>
      <c r="N11" s="8"/>
      <c r="P11" s="102">
        <v>1.2434000000000001</v>
      </c>
    </row>
    <row r="12" spans="1:44" x14ac:dyDescent="0.2">
      <c r="A12" s="6" t="s">
        <v>10</v>
      </c>
      <c r="B12" s="7">
        <v>1.2315</v>
      </c>
      <c r="C12" s="7">
        <v>1.2343999999999999</v>
      </c>
      <c r="D12" s="7">
        <v>1.2392000000000001</v>
      </c>
      <c r="E12" s="7">
        <v>1.2330000000000001</v>
      </c>
      <c r="F12" s="7">
        <v>1.2343</v>
      </c>
      <c r="G12" s="7">
        <v>1.2403999999999999</v>
      </c>
      <c r="H12" s="7">
        <v>1.2357</v>
      </c>
      <c r="I12" s="7">
        <v>1.2312000000000001</v>
      </c>
      <c r="J12" s="7">
        <v>1.2370000000000001</v>
      </c>
      <c r="K12" s="7"/>
      <c r="L12" s="7"/>
      <c r="M12" s="7"/>
      <c r="N12" s="8"/>
      <c r="P12" s="102">
        <v>1.2315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1.5597644105539179</v>
      </c>
      <c r="C13" s="10">
        <f t="shared" si="0"/>
        <v>1.2992532112818649</v>
      </c>
      <c r="D13" s="10">
        <f t="shared" si="0"/>
        <v>3.4796793197316984</v>
      </c>
      <c r="E13" s="10">
        <f t="shared" si="0"/>
        <v>1.4925211750428162</v>
      </c>
      <c r="F13" s="10">
        <f t="shared" si="0"/>
        <v>1.522088458790128</v>
      </c>
      <c r="G13" s="10">
        <f t="shared" si="0"/>
        <v>2.991002361458015</v>
      </c>
      <c r="H13" s="10">
        <f t="shared" si="0"/>
        <v>2.360844599626871</v>
      </c>
      <c r="I13" s="10">
        <f t="shared" si="0"/>
        <v>1.5702750731259678</v>
      </c>
      <c r="J13" s="10">
        <f t="shared" si="0"/>
        <v>1.9383452163835908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1.5597644105539179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1.246</v>
      </c>
      <c r="C24" s="20">
        <f t="shared" si="2"/>
        <v>1.246</v>
      </c>
      <c r="D24" s="20">
        <f t="shared" si="2"/>
        <v>1.246</v>
      </c>
      <c r="E24" s="20">
        <f t="shared" si="2"/>
        <v>1.246</v>
      </c>
      <c r="F24" s="20">
        <f t="shared" si="2"/>
        <v>1.246</v>
      </c>
      <c r="G24" s="20">
        <f t="shared" si="2"/>
        <v>1.246</v>
      </c>
      <c r="H24" s="20">
        <f t="shared" si="2"/>
        <v>1.246</v>
      </c>
      <c r="I24" s="20">
        <f t="shared" si="2"/>
        <v>1.246</v>
      </c>
      <c r="J24" s="20">
        <f t="shared" si="2"/>
        <v>1.246</v>
      </c>
      <c r="K24" s="20">
        <f t="shared" si="2"/>
        <v>1.246</v>
      </c>
      <c r="L24" s="20">
        <f t="shared" si="2"/>
        <v>1.246</v>
      </c>
      <c r="M24" s="20">
        <f t="shared" si="2"/>
        <v>1.246</v>
      </c>
      <c r="N24" s="20">
        <f t="shared" si="2"/>
        <v>1.246</v>
      </c>
    </row>
    <row r="25" spans="1:22" x14ac:dyDescent="0.2">
      <c r="A25" s="12" t="s">
        <v>3</v>
      </c>
      <c r="B25" s="20">
        <f t="shared" ref="B25:N25" si="3">$E$5</f>
        <v>1.2709999999999999</v>
      </c>
      <c r="C25" s="20">
        <f t="shared" si="3"/>
        <v>1.2709999999999999</v>
      </c>
      <c r="D25" s="20">
        <f t="shared" si="3"/>
        <v>1.2709999999999999</v>
      </c>
      <c r="E25" s="20">
        <f t="shared" si="3"/>
        <v>1.2709999999999999</v>
      </c>
      <c r="F25" s="20">
        <f t="shared" si="3"/>
        <v>1.2709999999999999</v>
      </c>
      <c r="G25" s="20">
        <f t="shared" si="3"/>
        <v>1.2709999999999999</v>
      </c>
      <c r="H25" s="20">
        <f t="shared" si="3"/>
        <v>1.2709999999999999</v>
      </c>
      <c r="I25" s="20">
        <f t="shared" si="3"/>
        <v>1.2709999999999999</v>
      </c>
      <c r="J25" s="20">
        <f t="shared" si="3"/>
        <v>1.2709999999999999</v>
      </c>
      <c r="K25" s="20">
        <f t="shared" si="3"/>
        <v>1.2709999999999999</v>
      </c>
      <c r="L25" s="20">
        <f t="shared" si="3"/>
        <v>1.2709999999999999</v>
      </c>
      <c r="M25" s="20">
        <f t="shared" si="3"/>
        <v>1.2709999999999999</v>
      </c>
      <c r="N25" s="20">
        <f t="shared" si="3"/>
        <v>1.2709999999999999</v>
      </c>
    </row>
    <row r="26" spans="1:22" x14ac:dyDescent="0.2">
      <c r="A26" s="12" t="s">
        <v>4</v>
      </c>
      <c r="B26" s="20">
        <f t="shared" ref="B26:N26" si="4">$F$5</f>
        <v>1.2210000000000001</v>
      </c>
      <c r="C26" s="20">
        <f t="shared" si="4"/>
        <v>1.2210000000000001</v>
      </c>
      <c r="D26" s="20">
        <f t="shared" si="4"/>
        <v>1.2210000000000001</v>
      </c>
      <c r="E26" s="20">
        <f t="shared" si="4"/>
        <v>1.2210000000000001</v>
      </c>
      <c r="F26" s="20">
        <f t="shared" si="4"/>
        <v>1.2210000000000001</v>
      </c>
      <c r="G26" s="20">
        <f t="shared" si="4"/>
        <v>1.2210000000000001</v>
      </c>
      <c r="H26" s="20">
        <f t="shared" si="4"/>
        <v>1.2210000000000001</v>
      </c>
      <c r="I26" s="20">
        <f t="shared" si="4"/>
        <v>1.2210000000000001</v>
      </c>
      <c r="J26" s="20">
        <f t="shared" si="4"/>
        <v>1.2210000000000001</v>
      </c>
      <c r="K26" s="20">
        <f t="shared" si="4"/>
        <v>1.2210000000000001</v>
      </c>
      <c r="L26" s="20">
        <f t="shared" si="4"/>
        <v>1.2210000000000001</v>
      </c>
      <c r="M26" s="20">
        <f t="shared" si="4"/>
        <v>1.2210000000000001</v>
      </c>
      <c r="N26" s="20">
        <f t="shared" si="4"/>
        <v>1.2210000000000001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8.3333333333333332E-3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1.2210000000000001</v>
      </c>
      <c r="Q30" s="34"/>
      <c r="R30" s="34"/>
      <c r="S30" s="34" t="s">
        <v>0</v>
      </c>
      <c r="T30" s="34"/>
      <c r="U30" s="34"/>
      <c r="V30" s="34">
        <f>E5</f>
        <v>1.2709999999999999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1.216</v>
      </c>
      <c r="Q31" s="20">
        <f>R31-$S$32</f>
        <v>1.226</v>
      </c>
      <c r="R31" s="20">
        <f>S31-$S$32</f>
        <v>1.236</v>
      </c>
      <c r="S31" s="35">
        <f>D5</f>
        <v>1.246</v>
      </c>
      <c r="T31" s="20">
        <f>S31+$S$32</f>
        <v>1.256</v>
      </c>
      <c r="U31" s="20">
        <f>T31+$S$32</f>
        <v>1.266</v>
      </c>
      <c r="V31" s="35">
        <f>U31+$S$32</f>
        <v>1.276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0.01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5.2491692464406133E-3</v>
      </c>
      <c r="Q36" s="40">
        <f>ROUND(P36*3,2)</f>
        <v>0.02</v>
      </c>
      <c r="R36" s="41">
        <f>ROUND(Q36/5,5)</f>
        <v>4.0000000000000001E-3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3.4796793197316984</v>
      </c>
      <c r="Q37" s="40">
        <f>ROUND(P37*3,2)</f>
        <v>10.44</v>
      </c>
      <c r="R37" s="41">
        <f>ROUND(Q37/5,5)</f>
        <v>2.0880000000000001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6"/>
  <dimension ref="A1:AR85"/>
  <sheetViews>
    <sheetView showGridLines="0" topLeftCell="A22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88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96</v>
      </c>
      <c r="D5" s="25">
        <v>0.64</v>
      </c>
      <c r="E5" s="25">
        <v>0.66500000000000004</v>
      </c>
      <c r="F5" s="25">
        <v>0.61499999999999999</v>
      </c>
      <c r="G5" s="22"/>
      <c r="H5" s="22"/>
      <c r="I5" s="22">
        <f>I4/3</f>
        <v>0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0.61499999999999999</v>
      </c>
      <c r="AM6" s="20"/>
      <c r="AN6" s="20"/>
      <c r="AO6" s="20" t="s">
        <v>0</v>
      </c>
      <c r="AP6" s="20"/>
      <c r="AQ6" s="20"/>
      <c r="AR6" s="20">
        <f>E5</f>
        <v>0.66500000000000004</v>
      </c>
    </row>
    <row r="7" spans="1:44" ht="18" x14ac:dyDescent="0.25">
      <c r="A7" s="18" t="s">
        <v>5</v>
      </c>
      <c r="AL7" s="35">
        <f>AM7-$AO$8</f>
        <v>0.59499999999999997</v>
      </c>
      <c r="AM7" s="20">
        <f>AN7-$AO$8</f>
        <v>0.61</v>
      </c>
      <c r="AN7" s="20">
        <f>AO7-$AO$8</f>
        <v>0.625</v>
      </c>
      <c r="AO7" s="35">
        <f>D5</f>
        <v>0.64</v>
      </c>
      <c r="AP7" s="20">
        <f>AO7+$AO$8</f>
        <v>0.65500000000000003</v>
      </c>
      <c r="AQ7" s="20">
        <f>AP7+$AO$8</f>
        <v>0.67</v>
      </c>
      <c r="AR7" s="35">
        <f>AQ7+$AO$8</f>
        <v>0.68500000000000005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0.63958000000000004</v>
      </c>
      <c r="C9" s="5">
        <v>0.63773000000000002</v>
      </c>
      <c r="D9" s="5">
        <v>0.63727999999999996</v>
      </c>
      <c r="E9" s="5">
        <v>0.64356000000000002</v>
      </c>
      <c r="F9" s="5">
        <v>0.63563000000000014</v>
      </c>
      <c r="G9" s="5">
        <v>0.63826999999999978</v>
      </c>
      <c r="H9" s="5">
        <v>0.64078999999999997</v>
      </c>
      <c r="I9" s="5">
        <v>0.64101999999999992</v>
      </c>
      <c r="J9" s="5">
        <v>0.6397799999999999</v>
      </c>
      <c r="K9" s="5"/>
      <c r="L9" s="5"/>
      <c r="M9" s="5"/>
      <c r="N9" s="5"/>
      <c r="P9" s="5">
        <v>0.63958000000000004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1.8623760212278578E-3</v>
      </c>
      <c r="C10" s="7">
        <v>2.940918223956607E-3</v>
      </c>
      <c r="D10" s="7">
        <v>3.7855867004556432E-3</v>
      </c>
      <c r="E10" s="7">
        <v>2.0117433014952882E-3</v>
      </c>
      <c r="F10" s="7">
        <v>2.0456186241710819E-3</v>
      </c>
      <c r="G10" s="7">
        <v>1.8631216337700971E-3</v>
      </c>
      <c r="H10" s="7">
        <v>2.6747585560818951E-3</v>
      </c>
      <c r="I10" s="7">
        <v>2.5576899299519893E-3</v>
      </c>
      <c r="J10" s="7">
        <v>4.2754596893849334E-3</v>
      </c>
      <c r="K10" s="7"/>
      <c r="L10" s="7"/>
      <c r="M10" s="7"/>
      <c r="N10" s="7"/>
      <c r="P10" s="7">
        <v>1.8623760212278578E-3</v>
      </c>
    </row>
    <row r="11" spans="1:44" x14ac:dyDescent="0.2">
      <c r="A11" s="6" t="s">
        <v>9</v>
      </c>
      <c r="B11" s="7">
        <v>0.6421</v>
      </c>
      <c r="C11" s="7">
        <v>0.64319999999999999</v>
      </c>
      <c r="D11" s="7">
        <v>0.64610000000000001</v>
      </c>
      <c r="E11" s="7">
        <v>0.64590000000000003</v>
      </c>
      <c r="F11" s="7">
        <v>0.63890000000000002</v>
      </c>
      <c r="G11" s="7">
        <v>0.64159999999999995</v>
      </c>
      <c r="H11" s="7">
        <v>0.64370000000000005</v>
      </c>
      <c r="I11" s="7">
        <v>0.64629999999999999</v>
      </c>
      <c r="J11" s="7">
        <v>0.64949999999999997</v>
      </c>
      <c r="K11" s="7"/>
      <c r="L11" s="7"/>
      <c r="M11" s="7"/>
      <c r="N11" s="8"/>
      <c r="P11" s="102">
        <v>0.6421</v>
      </c>
    </row>
    <row r="12" spans="1:44" x14ac:dyDescent="0.2">
      <c r="A12" s="6" t="s">
        <v>10</v>
      </c>
      <c r="B12" s="7">
        <v>0.63749999999999996</v>
      </c>
      <c r="C12" s="7">
        <v>0.63319999999999999</v>
      </c>
      <c r="D12" s="7">
        <v>0.63290000000000002</v>
      </c>
      <c r="E12" s="7">
        <v>0.64059999999999995</v>
      </c>
      <c r="F12" s="7">
        <v>0.63300000000000001</v>
      </c>
      <c r="G12" s="7">
        <v>0.63500000000000001</v>
      </c>
      <c r="H12" s="7">
        <v>0.63570000000000004</v>
      </c>
      <c r="I12" s="7">
        <v>0.63749999999999996</v>
      </c>
      <c r="J12" s="7">
        <v>0.63500000000000001</v>
      </c>
      <c r="K12" s="7"/>
      <c r="L12" s="7"/>
      <c r="M12" s="7"/>
      <c r="N12" s="8"/>
      <c r="P12" s="102">
        <v>0.63749999999999996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4.3993979947892123</v>
      </c>
      <c r="C13" s="10">
        <f t="shared" si="0"/>
        <v>2.5762928751120793</v>
      </c>
      <c r="D13" s="10">
        <f t="shared" si="0"/>
        <v>1.9618271233287994</v>
      </c>
      <c r="E13" s="10">
        <f t="shared" si="0"/>
        <v>3.552474444107605</v>
      </c>
      <c r="F13" s="10">
        <f t="shared" si="0"/>
        <v>3.3616562664280853</v>
      </c>
      <c r="G13" s="10">
        <f t="shared" si="0"/>
        <v>4.163263700057354</v>
      </c>
      <c r="H13" s="10">
        <f t="shared" si="0"/>
        <v>3.0170947510945867</v>
      </c>
      <c r="I13" s="10">
        <f t="shared" si="0"/>
        <v>3.1252159379160611</v>
      </c>
      <c r="J13" s="10">
        <f t="shared" si="0"/>
        <v>1.9319560000782636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4.3993979947892123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0.64</v>
      </c>
      <c r="C24" s="20">
        <f t="shared" si="2"/>
        <v>0.64</v>
      </c>
      <c r="D24" s="20">
        <f t="shared" si="2"/>
        <v>0.64</v>
      </c>
      <c r="E24" s="20">
        <f t="shared" si="2"/>
        <v>0.64</v>
      </c>
      <c r="F24" s="20">
        <f t="shared" si="2"/>
        <v>0.64</v>
      </c>
      <c r="G24" s="20">
        <f t="shared" si="2"/>
        <v>0.64</v>
      </c>
      <c r="H24" s="20">
        <f t="shared" si="2"/>
        <v>0.64</v>
      </c>
      <c r="I24" s="20">
        <f t="shared" si="2"/>
        <v>0.64</v>
      </c>
      <c r="J24" s="20">
        <f t="shared" si="2"/>
        <v>0.64</v>
      </c>
      <c r="K24" s="20">
        <f t="shared" si="2"/>
        <v>0.64</v>
      </c>
      <c r="L24" s="20">
        <f t="shared" si="2"/>
        <v>0.64</v>
      </c>
      <c r="M24" s="20">
        <f t="shared" si="2"/>
        <v>0.64</v>
      </c>
      <c r="N24" s="20">
        <f t="shared" si="2"/>
        <v>0.64</v>
      </c>
    </row>
    <row r="25" spans="1:22" x14ac:dyDescent="0.2">
      <c r="A25" s="12" t="s">
        <v>3</v>
      </c>
      <c r="B25" s="20">
        <f t="shared" ref="B25:N25" si="3">$E$5</f>
        <v>0.66500000000000004</v>
      </c>
      <c r="C25" s="20">
        <f t="shared" si="3"/>
        <v>0.66500000000000004</v>
      </c>
      <c r="D25" s="20">
        <f t="shared" si="3"/>
        <v>0.66500000000000004</v>
      </c>
      <c r="E25" s="20">
        <f t="shared" si="3"/>
        <v>0.66500000000000004</v>
      </c>
      <c r="F25" s="20">
        <f t="shared" si="3"/>
        <v>0.66500000000000004</v>
      </c>
      <c r="G25" s="20">
        <f t="shared" si="3"/>
        <v>0.66500000000000004</v>
      </c>
      <c r="H25" s="20">
        <f t="shared" si="3"/>
        <v>0.66500000000000004</v>
      </c>
      <c r="I25" s="20">
        <f t="shared" si="3"/>
        <v>0.66500000000000004</v>
      </c>
      <c r="J25" s="20">
        <f t="shared" si="3"/>
        <v>0.66500000000000004</v>
      </c>
      <c r="K25" s="20">
        <f t="shared" si="3"/>
        <v>0.66500000000000004</v>
      </c>
      <c r="L25" s="20">
        <f t="shared" si="3"/>
        <v>0.66500000000000004</v>
      </c>
      <c r="M25" s="20">
        <f t="shared" si="3"/>
        <v>0.66500000000000004</v>
      </c>
      <c r="N25" s="20">
        <f t="shared" si="3"/>
        <v>0.66500000000000004</v>
      </c>
    </row>
    <row r="26" spans="1:22" x14ac:dyDescent="0.2">
      <c r="A26" s="12" t="s">
        <v>4</v>
      </c>
      <c r="B26" s="20">
        <f t="shared" ref="B26:N26" si="4">$F$5</f>
        <v>0.61499999999999999</v>
      </c>
      <c r="C26" s="20">
        <f t="shared" si="4"/>
        <v>0.61499999999999999</v>
      </c>
      <c r="D26" s="20">
        <f t="shared" si="4"/>
        <v>0.61499999999999999</v>
      </c>
      <c r="E26" s="20">
        <f t="shared" si="4"/>
        <v>0.61499999999999999</v>
      </c>
      <c r="F26" s="20">
        <f t="shared" si="4"/>
        <v>0.61499999999999999</v>
      </c>
      <c r="G26" s="20">
        <f t="shared" si="4"/>
        <v>0.61499999999999999</v>
      </c>
      <c r="H26" s="20">
        <f t="shared" si="4"/>
        <v>0.61499999999999999</v>
      </c>
      <c r="I26" s="20">
        <f t="shared" si="4"/>
        <v>0.61499999999999999</v>
      </c>
      <c r="J26" s="20">
        <f t="shared" si="4"/>
        <v>0.61499999999999999</v>
      </c>
      <c r="K26" s="20">
        <f t="shared" si="4"/>
        <v>0.61499999999999999</v>
      </c>
      <c r="L26" s="20">
        <f t="shared" si="4"/>
        <v>0.61499999999999999</v>
      </c>
      <c r="M26" s="20">
        <f t="shared" si="4"/>
        <v>0.61499999999999999</v>
      </c>
      <c r="N26" s="20">
        <f t="shared" si="4"/>
        <v>0.61499999999999999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0.61499999999999999</v>
      </c>
      <c r="Q30" s="34"/>
      <c r="R30" s="34"/>
      <c r="S30" s="34" t="s">
        <v>0</v>
      </c>
      <c r="T30" s="34"/>
      <c r="U30" s="34"/>
      <c r="V30" s="34">
        <f>E5</f>
        <v>0.66500000000000004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0.61</v>
      </c>
      <c r="Q31" s="20">
        <f>R31-$S$32</f>
        <v>0.62</v>
      </c>
      <c r="R31" s="20">
        <f>S31-$S$32</f>
        <v>0.63</v>
      </c>
      <c r="S31" s="35">
        <f>D5</f>
        <v>0.64</v>
      </c>
      <c r="T31" s="20">
        <f>S31+$S$32</f>
        <v>0.65</v>
      </c>
      <c r="U31" s="20">
        <f>T31+$S$32</f>
        <v>0.66</v>
      </c>
      <c r="V31" s="35">
        <f>U31+$S$32</f>
        <v>0.67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0.01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4.2754596893849334E-3</v>
      </c>
      <c r="Q36" s="40">
        <f>ROUND(P36*3,2)</f>
        <v>0.01</v>
      </c>
      <c r="R36" s="41">
        <f>ROUND(Q36/5,5)</f>
        <v>2E-3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4.3993979947892123</v>
      </c>
      <c r="Q37" s="40">
        <f>ROUND(P37*3,2)</f>
        <v>13.2</v>
      </c>
      <c r="R37" s="41">
        <f>ROUND(Q37/5,5)</f>
        <v>2.64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47"/>
  <dimension ref="A1:AR85"/>
  <sheetViews>
    <sheetView showGridLines="0" topLeftCell="A2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87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96</v>
      </c>
      <c r="D5" s="25">
        <v>0.64</v>
      </c>
      <c r="E5" s="25">
        <v>0.66500000000000004</v>
      </c>
      <c r="F5" s="25">
        <v>0.61499999999999999</v>
      </c>
      <c r="G5" s="22"/>
      <c r="H5" s="22"/>
      <c r="I5" s="22">
        <f>I4/3</f>
        <v>0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0.61499999999999999</v>
      </c>
      <c r="AM6" s="20"/>
      <c r="AN6" s="20"/>
      <c r="AO6" s="20" t="s">
        <v>0</v>
      </c>
      <c r="AP6" s="20"/>
      <c r="AQ6" s="20"/>
      <c r="AR6" s="20">
        <f>E5</f>
        <v>0.66500000000000004</v>
      </c>
    </row>
    <row r="7" spans="1:44" ht="18" x14ac:dyDescent="0.25">
      <c r="A7" s="18" t="s">
        <v>5</v>
      </c>
      <c r="AL7" s="35">
        <f>AM7-$AO$8</f>
        <v>0.59499999999999997</v>
      </c>
      <c r="AM7" s="20">
        <f>AN7-$AO$8</f>
        <v>0.61</v>
      </c>
      <c r="AN7" s="20">
        <f>AO7-$AO$8</f>
        <v>0.625</v>
      </c>
      <c r="AO7" s="35">
        <f>D5</f>
        <v>0.64</v>
      </c>
      <c r="AP7" s="20">
        <f>AO7+$AO$8</f>
        <v>0.65500000000000003</v>
      </c>
      <c r="AQ7" s="20">
        <f>AP7+$AO$8</f>
        <v>0.67</v>
      </c>
      <c r="AR7" s="35">
        <f>AQ7+$AO$8</f>
        <v>0.68500000000000005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0.63795000000000002</v>
      </c>
      <c r="C9" s="5">
        <v>0.63911000000000007</v>
      </c>
      <c r="D9" s="5">
        <v>0.63769000000000009</v>
      </c>
      <c r="E9" s="5">
        <v>0.63917000000000002</v>
      </c>
      <c r="F9" s="5">
        <v>0.64508999999999994</v>
      </c>
      <c r="G9" s="5">
        <v>0.63973000000000013</v>
      </c>
      <c r="H9" s="5">
        <v>0.6376400000000001</v>
      </c>
      <c r="I9" s="5">
        <v>0.63639999999999985</v>
      </c>
      <c r="J9" s="5">
        <v>0.63772000000000006</v>
      </c>
      <c r="K9" s="5"/>
      <c r="L9" s="5"/>
      <c r="M9" s="5"/>
      <c r="N9" s="5"/>
      <c r="P9" s="5">
        <v>0.63795000000000002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2.510533365199059E-3</v>
      </c>
      <c r="C10" s="7">
        <v>4.3141756004028481E-3</v>
      </c>
      <c r="D10" s="7">
        <v>2.4861617002922463E-3</v>
      </c>
      <c r="E10" s="7">
        <v>4.4095981172387532E-3</v>
      </c>
      <c r="F10" s="7">
        <v>2.3886072185364425E-3</v>
      </c>
      <c r="G10" s="7">
        <v>3.5811388629255216E-3</v>
      </c>
      <c r="H10" s="7">
        <v>1.7702479424582739E-3</v>
      </c>
      <c r="I10" s="7">
        <v>3.857748335781151E-3</v>
      </c>
      <c r="J10" s="7">
        <v>2.3761780703941931E-3</v>
      </c>
      <c r="K10" s="7"/>
      <c r="L10" s="7"/>
      <c r="M10" s="7"/>
      <c r="N10" s="7"/>
      <c r="P10" s="7">
        <v>2.510533365199059E-3</v>
      </c>
    </row>
    <row r="11" spans="1:44" x14ac:dyDescent="0.2">
      <c r="A11" s="6" t="s">
        <v>9</v>
      </c>
      <c r="B11" s="7">
        <v>0.64180000000000004</v>
      </c>
      <c r="C11" s="7">
        <v>0.64970000000000006</v>
      </c>
      <c r="D11" s="7">
        <v>0.64380000000000004</v>
      </c>
      <c r="E11" s="7">
        <v>0.64629999999999999</v>
      </c>
      <c r="F11" s="7">
        <v>0.64959999999999996</v>
      </c>
      <c r="G11" s="7">
        <v>0.64459999999999995</v>
      </c>
      <c r="H11" s="7">
        <v>0.63990000000000002</v>
      </c>
      <c r="I11" s="7">
        <v>0.6411</v>
      </c>
      <c r="J11" s="7">
        <v>0.64090000000000003</v>
      </c>
      <c r="K11" s="7"/>
      <c r="L11" s="7"/>
      <c r="M11" s="7"/>
      <c r="N11" s="8"/>
      <c r="P11" s="102">
        <v>0.64180000000000004</v>
      </c>
    </row>
    <row r="12" spans="1:44" x14ac:dyDescent="0.2">
      <c r="A12" s="6" t="s">
        <v>10</v>
      </c>
      <c r="B12" s="7">
        <v>0.63370000000000004</v>
      </c>
      <c r="C12" s="7">
        <v>0.63239999999999996</v>
      </c>
      <c r="D12" s="7">
        <v>0.63470000000000004</v>
      </c>
      <c r="E12" s="7">
        <v>0.63200000000000001</v>
      </c>
      <c r="F12" s="7">
        <v>0.64129999999999998</v>
      </c>
      <c r="G12" s="7">
        <v>0.63390000000000002</v>
      </c>
      <c r="H12" s="7">
        <v>0.63370000000000004</v>
      </c>
      <c r="I12" s="7">
        <v>0.62890000000000001</v>
      </c>
      <c r="J12" s="7">
        <v>0.63419999999999999</v>
      </c>
      <c r="K12" s="7"/>
      <c r="L12" s="7"/>
      <c r="M12" s="7"/>
      <c r="N12" s="8"/>
      <c r="P12" s="102">
        <v>0.63370000000000004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3.0471612550719649</v>
      </c>
      <c r="C13" s="10">
        <f t="shared" si="0"/>
        <v>1.8628510777160407</v>
      </c>
      <c r="D13" s="10">
        <f t="shared" si="0"/>
        <v>3.0421727325476469</v>
      </c>
      <c r="E13" s="10">
        <f t="shared" si="0"/>
        <v>1.8270750423196571</v>
      </c>
      <c r="F13" s="10">
        <f t="shared" si="0"/>
        <v>2.7784671398310286</v>
      </c>
      <c r="G13" s="10">
        <f t="shared" si="0"/>
        <v>2.301874808227681</v>
      </c>
      <c r="H13" s="10">
        <f t="shared" si="0"/>
        <v>4.263056312997004</v>
      </c>
      <c r="I13" s="10">
        <f t="shared" si="0"/>
        <v>1.8490924530173809</v>
      </c>
      <c r="J13" s="10">
        <f t="shared" si="0"/>
        <v>3.1871909886269547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3.0471612550719649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>
        <f t="shared" ref="B24:N24" si="2">$D$5</f>
        <v>0.64</v>
      </c>
      <c r="C24" s="20">
        <f t="shared" si="2"/>
        <v>0.64</v>
      </c>
      <c r="D24" s="20">
        <f t="shared" si="2"/>
        <v>0.64</v>
      </c>
      <c r="E24" s="20">
        <f t="shared" si="2"/>
        <v>0.64</v>
      </c>
      <c r="F24" s="20">
        <f t="shared" si="2"/>
        <v>0.64</v>
      </c>
      <c r="G24" s="20">
        <f t="shared" si="2"/>
        <v>0.64</v>
      </c>
      <c r="H24" s="20">
        <f t="shared" si="2"/>
        <v>0.64</v>
      </c>
      <c r="I24" s="20">
        <f t="shared" si="2"/>
        <v>0.64</v>
      </c>
      <c r="J24" s="20">
        <f t="shared" si="2"/>
        <v>0.64</v>
      </c>
      <c r="K24" s="20">
        <f t="shared" si="2"/>
        <v>0.64</v>
      </c>
      <c r="L24" s="20">
        <f t="shared" si="2"/>
        <v>0.64</v>
      </c>
      <c r="M24" s="20">
        <f t="shared" si="2"/>
        <v>0.64</v>
      </c>
      <c r="N24" s="20">
        <f t="shared" si="2"/>
        <v>0.64</v>
      </c>
    </row>
    <row r="25" spans="1:22" x14ac:dyDescent="0.2">
      <c r="A25" s="12" t="s">
        <v>3</v>
      </c>
      <c r="B25" s="20">
        <f t="shared" ref="B25:N25" si="3">$E$5</f>
        <v>0.66500000000000004</v>
      </c>
      <c r="C25" s="20">
        <f t="shared" si="3"/>
        <v>0.66500000000000004</v>
      </c>
      <c r="D25" s="20">
        <f t="shared" si="3"/>
        <v>0.66500000000000004</v>
      </c>
      <c r="E25" s="20">
        <f t="shared" si="3"/>
        <v>0.66500000000000004</v>
      </c>
      <c r="F25" s="20">
        <f t="shared" si="3"/>
        <v>0.66500000000000004</v>
      </c>
      <c r="G25" s="20">
        <f t="shared" si="3"/>
        <v>0.66500000000000004</v>
      </c>
      <c r="H25" s="20">
        <f t="shared" si="3"/>
        <v>0.66500000000000004</v>
      </c>
      <c r="I25" s="20">
        <f t="shared" si="3"/>
        <v>0.66500000000000004</v>
      </c>
      <c r="J25" s="20">
        <f t="shared" si="3"/>
        <v>0.66500000000000004</v>
      </c>
      <c r="K25" s="20">
        <f t="shared" si="3"/>
        <v>0.66500000000000004</v>
      </c>
      <c r="L25" s="20">
        <f t="shared" si="3"/>
        <v>0.66500000000000004</v>
      </c>
      <c r="M25" s="20">
        <f t="shared" si="3"/>
        <v>0.66500000000000004</v>
      </c>
      <c r="N25" s="20">
        <f t="shared" si="3"/>
        <v>0.66500000000000004</v>
      </c>
    </row>
    <row r="26" spans="1:22" x14ac:dyDescent="0.2">
      <c r="A26" s="12" t="s">
        <v>4</v>
      </c>
      <c r="B26" s="20">
        <f t="shared" ref="B26:N26" si="4">$F$5</f>
        <v>0.61499999999999999</v>
      </c>
      <c r="C26" s="20">
        <f t="shared" si="4"/>
        <v>0.61499999999999999</v>
      </c>
      <c r="D26" s="20">
        <f t="shared" si="4"/>
        <v>0.61499999999999999</v>
      </c>
      <c r="E26" s="20">
        <f t="shared" si="4"/>
        <v>0.61499999999999999</v>
      </c>
      <c r="F26" s="20">
        <f t="shared" si="4"/>
        <v>0.61499999999999999</v>
      </c>
      <c r="G26" s="20">
        <f t="shared" si="4"/>
        <v>0.61499999999999999</v>
      </c>
      <c r="H26" s="20">
        <f t="shared" si="4"/>
        <v>0.61499999999999999</v>
      </c>
      <c r="I26" s="20">
        <f t="shared" si="4"/>
        <v>0.61499999999999999</v>
      </c>
      <c r="J26" s="20">
        <f t="shared" si="4"/>
        <v>0.61499999999999999</v>
      </c>
      <c r="K26" s="20">
        <f t="shared" si="4"/>
        <v>0.61499999999999999</v>
      </c>
      <c r="L26" s="20">
        <f t="shared" si="4"/>
        <v>0.61499999999999999</v>
      </c>
      <c r="M26" s="20">
        <f t="shared" si="4"/>
        <v>0.61499999999999999</v>
      </c>
      <c r="N26" s="20">
        <f t="shared" si="4"/>
        <v>0.61499999999999999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0.61499999999999999</v>
      </c>
      <c r="Q30" s="34"/>
      <c r="R30" s="34"/>
      <c r="S30" s="34" t="s">
        <v>0</v>
      </c>
      <c r="T30" s="34"/>
      <c r="U30" s="34"/>
      <c r="V30" s="34">
        <f>E5</f>
        <v>0.66500000000000004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0.61</v>
      </c>
      <c r="Q31" s="20">
        <f>R31-$S$32</f>
        <v>0.62</v>
      </c>
      <c r="R31" s="20">
        <f>S31-$S$32</f>
        <v>0.63</v>
      </c>
      <c r="S31" s="35">
        <f>D5</f>
        <v>0.64</v>
      </c>
      <c r="T31" s="20">
        <f>S31+$S$32</f>
        <v>0.65</v>
      </c>
      <c r="U31" s="20">
        <f>T31+$S$32</f>
        <v>0.66</v>
      </c>
      <c r="V31" s="35">
        <f>U31+$S$32</f>
        <v>0.67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0.01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4.4095981172387532E-3</v>
      </c>
      <c r="Q36" s="40">
        <f>ROUND(P36*3,2)</f>
        <v>0.01</v>
      </c>
      <c r="R36" s="41">
        <f>ROUND(Q36/5,5)</f>
        <v>2E-3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4.263056312997004</v>
      </c>
      <c r="Q37" s="40">
        <f>ROUND(P37*3,2)</f>
        <v>12.79</v>
      </c>
      <c r="R37" s="41">
        <f>ROUND(Q37/5,5)</f>
        <v>2.5579999999999998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48"/>
  <dimension ref="A1:AR85"/>
  <sheetViews>
    <sheetView showGridLines="0" topLeftCell="A25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86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0.05</v>
      </c>
      <c r="F5" s="25">
        <v>0</v>
      </c>
      <c r="G5" s="22"/>
      <c r="H5" s="22"/>
      <c r="I5" s="22">
        <f>I4/3</f>
        <v>0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0.05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1.6596428571428574E-2</v>
      </c>
      <c r="C9" s="5">
        <v>1.6953571428571432E-2</v>
      </c>
      <c r="D9" s="5">
        <v>1.7282142857142857E-2</v>
      </c>
      <c r="E9" s="5">
        <v>1.6217857142857145E-2</v>
      </c>
      <c r="F9" s="5">
        <v>1.8364285714285715E-2</v>
      </c>
      <c r="G9" s="5">
        <v>1.8824999999999998E-2</v>
      </c>
      <c r="H9" s="5">
        <v>1.7300000000000003E-2</v>
      </c>
      <c r="I9" s="5">
        <v>1.7903571428571428E-2</v>
      </c>
      <c r="J9" s="5">
        <v>1.7314285714285716E-2</v>
      </c>
      <c r="K9" s="5"/>
      <c r="L9" s="5"/>
      <c r="M9" s="5"/>
      <c r="N9" s="5"/>
      <c r="P9" s="5">
        <v>1.6596428571428574E-2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1.2254952567589254E-3</v>
      </c>
      <c r="C10" s="7">
        <v>1.5631123138853799E-3</v>
      </c>
      <c r="D10" s="7">
        <v>1.3086757715844953E-3</v>
      </c>
      <c r="E10" s="7">
        <v>1.0784260037214632E-3</v>
      </c>
      <c r="F10" s="7">
        <v>1.3578889622728491E-3</v>
      </c>
      <c r="G10" s="7">
        <v>1.6219843813469149E-3</v>
      </c>
      <c r="H10" s="7">
        <v>1.4236104336041748E-3</v>
      </c>
      <c r="I10" s="7">
        <v>1.4650198185632397E-3</v>
      </c>
      <c r="J10" s="7">
        <v>1.3810125876311801E-3</v>
      </c>
      <c r="K10" s="7"/>
      <c r="L10" s="7"/>
      <c r="M10" s="7"/>
      <c r="N10" s="7"/>
      <c r="P10" s="7">
        <v>1.2254952567589254E-3</v>
      </c>
    </row>
    <row r="11" spans="1:44" x14ac:dyDescent="0.2">
      <c r="A11" s="6" t="s">
        <v>9</v>
      </c>
      <c r="B11" s="7">
        <v>1.9400000000000001E-2</v>
      </c>
      <c r="C11" s="7">
        <v>1.9900000000000001E-2</v>
      </c>
      <c r="D11" s="7">
        <v>2.0299999999999999E-2</v>
      </c>
      <c r="E11" s="7">
        <v>1.8800000000000001E-2</v>
      </c>
      <c r="F11" s="7">
        <v>2.1000000000000001E-2</v>
      </c>
      <c r="G11" s="7">
        <v>2.2100000000000002E-2</v>
      </c>
      <c r="H11" s="7">
        <v>2.0199999999999999E-2</v>
      </c>
      <c r="I11" s="7">
        <v>2.0899999999999998E-2</v>
      </c>
      <c r="J11" s="7">
        <v>1.9800000000000002E-2</v>
      </c>
      <c r="K11" s="7"/>
      <c r="L11" s="7"/>
      <c r="M11" s="7"/>
      <c r="N11" s="8"/>
      <c r="P11" s="102">
        <v>1.9400000000000001E-2</v>
      </c>
    </row>
    <row r="12" spans="1:44" x14ac:dyDescent="0.2">
      <c r="A12" s="6" t="s">
        <v>10</v>
      </c>
      <c r="B12" s="7">
        <v>1.4500000000000001E-2</v>
      </c>
      <c r="C12" s="7">
        <v>1.4200000000000001E-2</v>
      </c>
      <c r="D12" s="7">
        <v>1.47E-2</v>
      </c>
      <c r="E12" s="7">
        <v>1.43E-2</v>
      </c>
      <c r="F12" s="7">
        <v>1.5599999999999999E-2</v>
      </c>
      <c r="G12" s="7">
        <v>1.5599999999999999E-2</v>
      </c>
      <c r="H12" s="7">
        <v>1.5100000000000001E-2</v>
      </c>
      <c r="I12" s="7">
        <v>1.5800000000000002E-2</v>
      </c>
      <c r="J12" s="7">
        <v>1.4800000000000001E-2</v>
      </c>
      <c r="K12" s="7"/>
      <c r="L12" s="7"/>
      <c r="M12" s="7"/>
      <c r="N12" s="8"/>
      <c r="P12" s="102">
        <v>1.4500000000000001E-2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9.0857339088943938</v>
      </c>
      <c r="C13" s="10">
        <f t="shared" si="0"/>
        <v>7.0471431212101221</v>
      </c>
      <c r="D13" s="10">
        <f t="shared" si="0"/>
        <v>8.3335785820714516</v>
      </c>
      <c r="E13" s="10">
        <f t="shared" si="0"/>
        <v>10.441805229895692</v>
      </c>
      <c r="F13" s="10">
        <f t="shared" si="0"/>
        <v>7.7659060410855414</v>
      </c>
      <c r="G13" s="10">
        <f t="shared" si="0"/>
        <v>6.4067612402268059</v>
      </c>
      <c r="H13" s="10">
        <f t="shared" si="0"/>
        <v>7.6565890096803484</v>
      </c>
      <c r="I13" s="10">
        <f t="shared" si="0"/>
        <v>7.3028428614037182</v>
      </c>
      <c r="J13" s="10">
        <f t="shared" si="0"/>
        <v>7.8893112146982345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9.0857339088943938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2">$E$5</f>
        <v>0.05</v>
      </c>
      <c r="C25" s="20">
        <f t="shared" si="2"/>
        <v>0.05</v>
      </c>
      <c r="D25" s="20">
        <f t="shared" si="2"/>
        <v>0.05</v>
      </c>
      <c r="E25" s="20">
        <f t="shared" si="2"/>
        <v>0.05</v>
      </c>
      <c r="F25" s="20">
        <f t="shared" si="2"/>
        <v>0.05</v>
      </c>
      <c r="G25" s="20">
        <f t="shared" si="2"/>
        <v>0.05</v>
      </c>
      <c r="H25" s="20">
        <f t="shared" si="2"/>
        <v>0.05</v>
      </c>
      <c r="I25" s="20">
        <f t="shared" si="2"/>
        <v>0.05</v>
      </c>
      <c r="J25" s="20">
        <f t="shared" si="2"/>
        <v>0.05</v>
      </c>
      <c r="K25" s="20">
        <f t="shared" si="2"/>
        <v>0.05</v>
      </c>
      <c r="L25" s="20">
        <f t="shared" si="2"/>
        <v>0.05</v>
      </c>
      <c r="M25" s="20">
        <f t="shared" si="2"/>
        <v>0.05</v>
      </c>
      <c r="N25" s="20">
        <f t="shared" si="2"/>
        <v>0.05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0.05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1.6219843813469149E-3</v>
      </c>
      <c r="Q36" s="40">
        <f>ROUND(P36*3,2)</f>
        <v>0</v>
      </c>
      <c r="R36" s="41">
        <f>ROUND(Q36/5,5)</f>
        <v>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10.441805229895692</v>
      </c>
      <c r="Q37" s="40">
        <f>ROUND(P37*3,2)</f>
        <v>31.33</v>
      </c>
      <c r="R37" s="41">
        <f>ROUND(Q37/5,5)</f>
        <v>6.266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49"/>
  <dimension ref="A1:AR85"/>
  <sheetViews>
    <sheetView showGridLines="0" topLeftCell="A16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85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0.05</v>
      </c>
      <c r="F5" s="25">
        <v>0</v>
      </c>
      <c r="G5" s="22"/>
      <c r="H5" s="22"/>
      <c r="I5" s="22">
        <f>I4/3</f>
        <v>0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0.05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1.5853571428571429E-2</v>
      </c>
      <c r="C9" s="5">
        <v>1.8282142857142858E-2</v>
      </c>
      <c r="D9" s="5">
        <v>1.8067857142857146E-2</v>
      </c>
      <c r="E9" s="5">
        <v>1.7300000000000003E-2</v>
      </c>
      <c r="F9" s="5">
        <v>1.9374999999999996E-2</v>
      </c>
      <c r="G9" s="5">
        <v>1.9850000000000003E-2</v>
      </c>
      <c r="H9" s="5">
        <v>1.6832142857142861E-2</v>
      </c>
      <c r="I9" s="5">
        <v>1.8178571428571429E-2</v>
      </c>
      <c r="J9" s="5">
        <v>1.8071428571428572E-2</v>
      </c>
      <c r="K9" s="5"/>
      <c r="L9" s="5"/>
      <c r="M9" s="5"/>
      <c r="N9" s="5"/>
      <c r="P9" s="5">
        <v>1.5853571428571429E-2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1.5469162018188752E-3</v>
      </c>
      <c r="C10" s="7">
        <v>1.763215406984799E-3</v>
      </c>
      <c r="D10" s="7">
        <v>1.4517048907911998E-3</v>
      </c>
      <c r="E10" s="7">
        <v>1.783255450012701E-3</v>
      </c>
      <c r="F10" s="7">
        <v>1.4838950247387599E-3</v>
      </c>
      <c r="G10" s="7">
        <v>1.6335600749646515E-3</v>
      </c>
      <c r="H10" s="7">
        <v>1.209546462729996E-3</v>
      </c>
      <c r="I10" s="7">
        <v>1.6733991007122449E-3</v>
      </c>
      <c r="J10" s="7">
        <v>1.7711383957588454E-3</v>
      </c>
      <c r="K10" s="7"/>
      <c r="L10" s="7"/>
      <c r="M10" s="7"/>
      <c r="N10" s="7"/>
      <c r="P10" s="7">
        <v>1.5469162018188752E-3</v>
      </c>
    </row>
    <row r="11" spans="1:44" x14ac:dyDescent="0.2">
      <c r="A11" s="6" t="s">
        <v>9</v>
      </c>
      <c r="B11" s="7">
        <v>2.01E-2</v>
      </c>
      <c r="C11" s="7">
        <v>2.2599999999999999E-2</v>
      </c>
      <c r="D11" s="7">
        <v>2.1000000000000001E-2</v>
      </c>
      <c r="E11" s="7">
        <v>2.1499999999999998E-2</v>
      </c>
      <c r="F11" s="7">
        <v>2.1999999999999999E-2</v>
      </c>
      <c r="G11" s="7">
        <v>2.3099999999999999E-2</v>
      </c>
      <c r="H11" s="7">
        <v>1.9E-2</v>
      </c>
      <c r="I11" s="7">
        <v>2.18E-2</v>
      </c>
      <c r="J11" s="7">
        <v>2.12E-2</v>
      </c>
      <c r="K11" s="7"/>
      <c r="L11" s="7"/>
      <c r="M11" s="7"/>
      <c r="N11" s="8"/>
      <c r="P11" s="102">
        <v>2.01E-2</v>
      </c>
    </row>
    <row r="12" spans="1:44" x14ac:dyDescent="0.2">
      <c r="A12" s="6" t="s">
        <v>10</v>
      </c>
      <c r="B12" s="7">
        <v>1.3100000000000001E-2</v>
      </c>
      <c r="C12" s="7">
        <v>1.49E-2</v>
      </c>
      <c r="D12" s="7">
        <v>1.55E-2</v>
      </c>
      <c r="E12" s="7">
        <v>1.47E-2</v>
      </c>
      <c r="F12" s="7">
        <v>1.6500000000000001E-2</v>
      </c>
      <c r="G12" s="7">
        <v>1.6500000000000001E-2</v>
      </c>
      <c r="H12" s="7">
        <v>1.4800000000000001E-2</v>
      </c>
      <c r="I12" s="7">
        <v>1.5100000000000001E-2</v>
      </c>
      <c r="J12" s="7">
        <v>1.5100000000000001E-2</v>
      </c>
      <c r="K12" s="7"/>
      <c r="L12" s="7"/>
      <c r="M12" s="7"/>
      <c r="N12" s="8"/>
      <c r="P12" s="102">
        <v>1.3100000000000001E-2</v>
      </c>
    </row>
    <row r="13" spans="1:44" x14ac:dyDescent="0.2">
      <c r="A13" s="9" t="s">
        <v>13</v>
      </c>
      <c r="B13" s="10">
        <f t="shared" ref="B13:J13" si="0">IFERROR(IF(B8="","",IF($B$25=0,((B9-$B$26)/3/B10),IF($B$26=0,(($B$25-B9)/3/B10),MIN(((($B$25)-B9)/(3*B10)),((B9-($B$26))/(3*B10)))))),"")</f>
        <v>7.3579569751481397</v>
      </c>
      <c r="C13" s="10">
        <f t="shared" si="0"/>
        <v>5.9962152132613458</v>
      </c>
      <c r="D13" s="10">
        <f t="shared" si="0"/>
        <v>7.332101508073352</v>
      </c>
      <c r="E13" s="10">
        <f t="shared" si="0"/>
        <v>6.112416479603282</v>
      </c>
      <c r="F13" s="10">
        <f t="shared" si="0"/>
        <v>6.8794174541629145</v>
      </c>
      <c r="G13" s="10">
        <f t="shared" si="0"/>
        <v>6.1522071664352298</v>
      </c>
      <c r="H13" s="10">
        <f t="shared" si="0"/>
        <v>9.1405768373698031</v>
      </c>
      <c r="I13" s="10">
        <f t="shared" si="0"/>
        <v>6.3386808637749139</v>
      </c>
      <c r="J13" s="10">
        <f t="shared" si="0"/>
        <v>6.0090488514858285</v>
      </c>
      <c r="K13" s="10" t="str">
        <f>IFERROR(IF(K8="","",IF($B$25=0,((K9-$B$26)/3/K10),IF($B$26=0,(($B$25-K9)/3/K10),MIN(((($B$25)-K9)/(3*K10)),((K9-($B$26))/(3*K10)))))),"")</f>
        <v/>
      </c>
      <c r="L13" s="10" t="str">
        <f>IFERROR(IF(L8="","",IF($B$25=0,((L9-$B$26)/3/L10),IF($B$26=0,(($B$25-L9)/3/L10),MIN(((($B$25)-L9)/(3*L10)),((L9-($B$26))/(3*L10)))))),"")</f>
        <v/>
      </c>
      <c r="M13" s="10" t="str">
        <f>IFERROR(IF(M8="","",IF($B$25=0,((M9-$B$26)/3/M10),IF($B$26=0,(($B$25-M9)/3/M10),MIN(((($B$25)-M9)/(3*M10)),((M9-($B$26))/(3*M10)))))),"")</f>
        <v/>
      </c>
      <c r="N13" s="10" t="str">
        <f>IFERROR(IF(N8="","",IF($B$25=0,((N9-$B$26)/3/N10),IF($B$26=0,(($B$25-N9)/3/N10),MIN(((($B$25)-N9)/(3*N10)),((N9-($B$26))/(3*N10)))))),"")</f>
        <v/>
      </c>
      <c r="P13" s="10">
        <f>IFERROR(IF(P8="","",IF($E$5=0,((P9-$F$5)/3/P10),IF($F$5=0,(($E$5-P9)/3/P10),MIN(((($E$5)-P9)/(3*P10)),((P9-($F$5))/(3*P10)))))),"")</f>
        <v>7.3579569751481397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 t="shared" ref="B23:N23" si="1">IFERROR(IF(B18="","",IF($B$25=0,((B19-$B$26)/3/B20),IF($B$26=0,(($B$25-B19)/3/B20),MIN(((($B$25)-B19)/(3*B20)),((B19-($B$26))/(3*B20)))))),"")</f>
        <v/>
      </c>
      <c r="C23" s="10" t="str">
        <f t="shared" si="1"/>
        <v/>
      </c>
      <c r="D23" s="10" t="str">
        <f t="shared" si="1"/>
        <v/>
      </c>
      <c r="E23" s="10" t="str">
        <f t="shared" si="1"/>
        <v/>
      </c>
      <c r="F23" s="10" t="str">
        <f t="shared" si="1"/>
        <v/>
      </c>
      <c r="G23" s="10" t="str">
        <f t="shared" si="1"/>
        <v/>
      </c>
      <c r="H23" s="10" t="str">
        <f t="shared" si="1"/>
        <v/>
      </c>
      <c r="I23" s="10" t="str">
        <f t="shared" si="1"/>
        <v/>
      </c>
      <c r="J23" s="10" t="str">
        <f t="shared" si="1"/>
        <v/>
      </c>
      <c r="K23" s="10" t="str">
        <f t="shared" si="1"/>
        <v/>
      </c>
      <c r="L23" s="10" t="str">
        <f t="shared" si="1"/>
        <v/>
      </c>
      <c r="M23" s="10" t="str">
        <f t="shared" si="1"/>
        <v/>
      </c>
      <c r="N23" s="10" t="str">
        <f t="shared" si="1"/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2">$E$5</f>
        <v>0.05</v>
      </c>
      <c r="C25" s="20">
        <f t="shared" si="2"/>
        <v>0.05</v>
      </c>
      <c r="D25" s="20">
        <f t="shared" si="2"/>
        <v>0.05</v>
      </c>
      <c r="E25" s="20">
        <f t="shared" si="2"/>
        <v>0.05</v>
      </c>
      <c r="F25" s="20">
        <f t="shared" si="2"/>
        <v>0.05</v>
      </c>
      <c r="G25" s="20">
        <f t="shared" si="2"/>
        <v>0.05</v>
      </c>
      <c r="H25" s="20">
        <f t="shared" si="2"/>
        <v>0.05</v>
      </c>
      <c r="I25" s="20">
        <f t="shared" si="2"/>
        <v>0.05</v>
      </c>
      <c r="J25" s="20">
        <f t="shared" si="2"/>
        <v>0.05</v>
      </c>
      <c r="K25" s="20">
        <f t="shared" si="2"/>
        <v>0.05</v>
      </c>
      <c r="L25" s="20">
        <f t="shared" si="2"/>
        <v>0.05</v>
      </c>
      <c r="M25" s="20">
        <f t="shared" si="2"/>
        <v>0.05</v>
      </c>
      <c r="N25" s="20">
        <f t="shared" si="2"/>
        <v>0.05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0.05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1.783255450012701E-3</v>
      </c>
      <c r="Q36" s="40">
        <f>ROUND(P36*3,2)</f>
        <v>0.01</v>
      </c>
      <c r="R36" s="41">
        <f>ROUND(Q36/5,5)</f>
        <v>2E-3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9.1405768373698031</v>
      </c>
      <c r="Q37" s="40">
        <f>ROUND(P37*3,2)</f>
        <v>27.42</v>
      </c>
      <c r="R37" s="41">
        <f>ROUND(Q37/5,5)</f>
        <v>5.484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54">
    <tabColor rgb="FFFFC000"/>
  </sheetPr>
  <dimension ref="A1:AR85"/>
  <sheetViews>
    <sheetView showGridLines="0" topLeftCell="A28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86" t="s">
        <v>102</v>
      </c>
      <c r="D1" s="86"/>
      <c r="E1" s="87"/>
      <c r="F1" s="87"/>
      <c r="G1" s="88"/>
      <c r="H1" s="88"/>
      <c r="Q1" s="81" t="s">
        <v>5</v>
      </c>
      <c r="R1" s="81" t="s">
        <v>11</v>
      </c>
    </row>
    <row r="2" spans="1:44" x14ac:dyDescent="0.2">
      <c r="C2" s="88"/>
      <c r="D2" s="88"/>
      <c r="E2" s="88"/>
      <c r="F2" s="88"/>
      <c r="G2" s="88"/>
      <c r="H2" s="88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89"/>
      <c r="D3" s="22"/>
      <c r="E3" s="89"/>
      <c r="F3" s="89"/>
      <c r="G3" s="89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90" t="s">
        <v>1</v>
      </c>
      <c r="D4" s="90" t="s">
        <v>2</v>
      </c>
      <c r="E4" s="90" t="s">
        <v>3</v>
      </c>
      <c r="F4" s="90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/>
      <c r="D5" s="91"/>
      <c r="E5" s="91"/>
      <c r="F5" s="91"/>
      <c r="G5" s="22" t="s">
        <v>108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0</v>
      </c>
    </row>
    <row r="7" spans="1:44" ht="18" x14ac:dyDescent="0.25">
      <c r="A7" s="18" t="s">
        <v>5</v>
      </c>
      <c r="AL7" s="35">
        <f>AM7-$AO$8</f>
        <v>-4.4999999999999998E-2</v>
      </c>
      <c r="AM7" s="20">
        <f>AN7-$AO$8</f>
        <v>-0.03</v>
      </c>
      <c r="AN7" s="20">
        <f>AO7-$AO$8</f>
        <v>-1.4999999999999999E-2</v>
      </c>
      <c r="AO7" s="35">
        <f>D5</f>
        <v>0</v>
      </c>
      <c r="AP7" s="20">
        <f>AO7+$AO$8</f>
        <v>1.4999999999999999E-2</v>
      </c>
      <c r="AQ7" s="20">
        <f>AP7+$AO$8</f>
        <v>0.03</v>
      </c>
      <c r="AR7" s="35">
        <f>AQ7+$AO$8</f>
        <v>4.4999999999999998E-2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92">
        <v>7.0400000000000003E-3</v>
      </c>
      <c r="C9" s="92">
        <v>7.3399999999999993E-3</v>
      </c>
      <c r="D9" s="92">
        <v>7.0200000000000011E-3</v>
      </c>
      <c r="E9" s="92">
        <v>7.000000000000001E-3</v>
      </c>
      <c r="F9" s="92">
        <v>6.6200000000000009E-3</v>
      </c>
      <c r="G9" s="92">
        <v>6.6800000000000002E-3</v>
      </c>
      <c r="H9" s="92">
        <v>6.6200000000000009E-3</v>
      </c>
      <c r="I9" s="92">
        <v>7.1400000000000005E-3</v>
      </c>
      <c r="J9" s="92">
        <v>6.7599999999999995E-3</v>
      </c>
      <c r="K9" s="92"/>
      <c r="L9" s="92"/>
      <c r="M9" s="92"/>
      <c r="N9" s="92"/>
      <c r="P9" s="92">
        <v>7.0400000000000003E-3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93" t="s">
        <v>8</v>
      </c>
      <c r="B10" s="94">
        <v>3.9749213828703595E-4</v>
      </c>
      <c r="C10" s="94">
        <v>1.1401754250991379E-4</v>
      </c>
      <c r="D10" s="94">
        <v>2.1679483388678796E-4</v>
      </c>
      <c r="E10" s="94">
        <v>6.7823299831252669E-4</v>
      </c>
      <c r="F10" s="94">
        <v>7.3620649277223848E-4</v>
      </c>
      <c r="G10" s="94">
        <v>4.2071367935925279E-4</v>
      </c>
      <c r="H10" s="94">
        <v>5.5407580708780263E-4</v>
      </c>
      <c r="I10" s="94">
        <v>3.8470768123342696E-4</v>
      </c>
      <c r="J10" s="94">
        <v>2.3021728866442665E-4</v>
      </c>
      <c r="K10" s="94"/>
      <c r="L10" s="94"/>
      <c r="M10" s="94"/>
      <c r="N10" s="94"/>
      <c r="P10" s="94">
        <v>3.9749213828703595E-4</v>
      </c>
    </row>
    <row r="11" spans="1:44" x14ac:dyDescent="0.2">
      <c r="A11" s="93" t="s">
        <v>9</v>
      </c>
      <c r="B11" s="94">
        <v>7.4999999999999997E-3</v>
      </c>
      <c r="C11" s="94">
        <v>7.4999999999999997E-3</v>
      </c>
      <c r="D11" s="94">
        <v>7.3000000000000001E-3</v>
      </c>
      <c r="E11" s="94">
        <v>7.4000000000000003E-3</v>
      </c>
      <c r="F11" s="95">
        <v>7.4999999999999997E-3</v>
      </c>
      <c r="G11" s="95">
        <v>7.4000000000000003E-3</v>
      </c>
      <c r="H11" s="95">
        <v>7.4999999999999997E-3</v>
      </c>
      <c r="I11" s="95">
        <v>7.6E-3</v>
      </c>
      <c r="J11" s="95">
        <v>7.0000000000000001E-3</v>
      </c>
      <c r="K11" s="95"/>
      <c r="L11" s="95"/>
      <c r="M11" s="95"/>
      <c r="N11" s="95"/>
      <c r="P11" s="103">
        <v>7.4999999999999997E-3</v>
      </c>
    </row>
    <row r="12" spans="1:44" x14ac:dyDescent="0.2">
      <c r="A12" s="93" t="s">
        <v>10</v>
      </c>
      <c r="B12" s="94">
        <v>6.4999999999999997E-3</v>
      </c>
      <c r="C12" s="94">
        <v>7.1999999999999998E-3</v>
      </c>
      <c r="D12" s="94">
        <v>6.7000000000000002E-3</v>
      </c>
      <c r="E12" s="94">
        <v>5.8000000000000005E-3</v>
      </c>
      <c r="F12" s="95">
        <v>5.5999999999999999E-3</v>
      </c>
      <c r="G12" s="95">
        <v>6.3E-3</v>
      </c>
      <c r="H12" s="95">
        <v>6.0000000000000001E-3</v>
      </c>
      <c r="I12" s="95">
        <v>6.7000000000000002E-3</v>
      </c>
      <c r="J12" s="95">
        <v>6.4000000000000003E-3</v>
      </c>
      <c r="K12" s="95"/>
      <c r="L12" s="95"/>
      <c r="M12" s="95"/>
      <c r="N12" s="95"/>
      <c r="P12" s="103">
        <v>6.4999999999999997E-3</v>
      </c>
    </row>
    <row r="13" spans="1:44" x14ac:dyDescent="0.2">
      <c r="A13" s="96" t="s">
        <v>13</v>
      </c>
      <c r="B13" s="97">
        <f t="shared" ref="B13:N13" si="0">IFERROR(IF(B8="","",IF($L$25=0,((B9-$L$26)/3/B10),IF($L$26=0,(($L$25-B9)/3/B10),MIN(((($L$25)-B9)/(3*B10)),((B9-($L$26))/(3*B10)))))),"")</f>
        <v>5.9036807036724284</v>
      </c>
      <c r="C13" s="97">
        <f t="shared" si="0"/>
        <v>21.458686205711981</v>
      </c>
      <c r="D13" s="97">
        <f t="shared" si="0"/>
        <v>10.79361513393796</v>
      </c>
      <c r="E13" s="97">
        <f t="shared" si="0"/>
        <v>3.4403123102809339</v>
      </c>
      <c r="F13" s="97">
        <f t="shared" si="0"/>
        <v>2.9973474674982898</v>
      </c>
      <c r="G13" s="97">
        <f t="shared" si="0"/>
        <v>5.2925939324290132</v>
      </c>
      <c r="H13" s="97">
        <f t="shared" si="0"/>
        <v>3.98260786419246</v>
      </c>
      <c r="I13" s="97">
        <f t="shared" si="0"/>
        <v>6.1865154144294321</v>
      </c>
      <c r="J13" s="97">
        <f t="shared" si="0"/>
        <v>9.7878545369278349</v>
      </c>
      <c r="K13" s="97" t="str">
        <f t="shared" si="0"/>
        <v/>
      </c>
      <c r="L13" s="97" t="str">
        <f t="shared" si="0"/>
        <v/>
      </c>
      <c r="M13" s="97" t="str">
        <f t="shared" si="0"/>
        <v/>
      </c>
      <c r="N13" s="97" t="str">
        <f t="shared" si="0"/>
        <v/>
      </c>
      <c r="P13" s="97">
        <f>IFERROR(IF(P8="","",IF($M$25=0,((P9-$M$26)/3/P10),IF($M$26=0,(($M$25-P9)/3/P10),MIN(((($M$25)-P9)/(3*P10)),((P9-($M$26))/(3*P10)))))),"")</f>
        <v>5.9036807036724284</v>
      </c>
    </row>
    <row r="15" spans="1:44" s="15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  <c r="P18" s="40" t="s">
        <v>99</v>
      </c>
    </row>
    <row r="19" spans="1:22" x14ac:dyDescent="0.2">
      <c r="A19" s="98" t="s">
        <v>7</v>
      </c>
      <c r="B19" s="98"/>
      <c r="C19" s="98"/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</row>
    <row r="20" spans="1:22" x14ac:dyDescent="0.2">
      <c r="A20" s="93" t="s">
        <v>8</v>
      </c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</row>
    <row r="21" spans="1:22" x14ac:dyDescent="0.2">
      <c r="A21" s="93" t="s">
        <v>9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</row>
    <row r="22" spans="1:22" x14ac:dyDescent="0.2">
      <c r="A22" s="93" t="s">
        <v>10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</row>
    <row r="23" spans="1:22" x14ac:dyDescent="0.2">
      <c r="A23" s="96" t="s">
        <v>13</v>
      </c>
      <c r="B23" s="97" t="str">
        <f t="shared" ref="B23:N23" si="1">IFERROR(IF(B18="","",IF($L$25=0,((B19-$L$26)/3/B20),IF($L$26=0,(($L$25-B19)/3/B20),MIN(((($L$25)-B19)/(3*B20)),((B19-($L$26))/(3*B20)))))),"")</f>
        <v/>
      </c>
      <c r="C23" s="97" t="str">
        <f t="shared" si="1"/>
        <v/>
      </c>
      <c r="D23" s="97" t="str">
        <f t="shared" si="1"/>
        <v/>
      </c>
      <c r="E23" s="97" t="str">
        <f t="shared" si="1"/>
        <v/>
      </c>
      <c r="F23" s="97" t="str">
        <f t="shared" si="1"/>
        <v/>
      </c>
      <c r="G23" s="97" t="str">
        <f t="shared" si="1"/>
        <v/>
      </c>
      <c r="H23" s="97" t="str">
        <f t="shared" si="1"/>
        <v/>
      </c>
      <c r="I23" s="97" t="str">
        <f t="shared" si="1"/>
        <v/>
      </c>
      <c r="J23" s="97" t="str">
        <f t="shared" si="1"/>
        <v/>
      </c>
      <c r="K23" s="97" t="str">
        <f t="shared" si="1"/>
        <v/>
      </c>
      <c r="L23" s="97" t="str">
        <f t="shared" si="1"/>
        <v/>
      </c>
      <c r="M23" s="97" t="str">
        <f t="shared" si="1"/>
        <v/>
      </c>
      <c r="N23" s="97" t="str">
        <f t="shared" si="1"/>
        <v/>
      </c>
    </row>
    <row r="24" spans="1:22" x14ac:dyDescent="0.2">
      <c r="A24" s="99" t="s">
        <v>2</v>
      </c>
      <c r="B24" s="20">
        <f t="shared" ref="B24:M24" si="2">$D$5</f>
        <v>0</v>
      </c>
      <c r="C24" s="20">
        <f t="shared" si="2"/>
        <v>0</v>
      </c>
      <c r="D24" s="20">
        <f t="shared" si="2"/>
        <v>0</v>
      </c>
      <c r="E24" s="20">
        <f t="shared" si="2"/>
        <v>0</v>
      </c>
      <c r="F24" s="20">
        <f t="shared" si="2"/>
        <v>0</v>
      </c>
      <c r="G24" s="20">
        <f t="shared" si="2"/>
        <v>0</v>
      </c>
      <c r="H24" s="20">
        <f t="shared" si="2"/>
        <v>0</v>
      </c>
      <c r="I24" s="20">
        <f t="shared" si="2"/>
        <v>0</v>
      </c>
      <c r="J24" s="20">
        <f t="shared" si="2"/>
        <v>0</v>
      </c>
      <c r="K24" s="20">
        <f t="shared" si="2"/>
        <v>0</v>
      </c>
      <c r="L24" s="20">
        <f t="shared" si="2"/>
        <v>0</v>
      </c>
      <c r="M24" s="20">
        <f t="shared" si="2"/>
        <v>0</v>
      </c>
      <c r="N24" s="20">
        <f>$D$5</f>
        <v>0</v>
      </c>
    </row>
    <row r="25" spans="1:22" x14ac:dyDescent="0.2">
      <c r="A25" s="99" t="s">
        <v>3</v>
      </c>
      <c r="B25" s="20">
        <f t="shared" ref="B25:M25" si="3">$E$5</f>
        <v>0</v>
      </c>
      <c r="C25" s="20">
        <f t="shared" si="3"/>
        <v>0</v>
      </c>
      <c r="D25" s="20">
        <f t="shared" si="3"/>
        <v>0</v>
      </c>
      <c r="E25" s="20">
        <f t="shared" si="3"/>
        <v>0</v>
      </c>
      <c r="F25" s="20">
        <f t="shared" si="3"/>
        <v>0</v>
      </c>
      <c r="G25" s="20">
        <f t="shared" si="3"/>
        <v>0</v>
      </c>
      <c r="H25" s="20">
        <f t="shared" si="3"/>
        <v>0</v>
      </c>
      <c r="I25" s="20">
        <f t="shared" si="3"/>
        <v>0</v>
      </c>
      <c r="J25" s="20">
        <f t="shared" si="3"/>
        <v>0</v>
      </c>
      <c r="K25" s="20">
        <f t="shared" si="3"/>
        <v>0</v>
      </c>
      <c r="L25" s="20">
        <f t="shared" si="3"/>
        <v>0</v>
      </c>
      <c r="M25" s="20">
        <f t="shared" si="3"/>
        <v>0</v>
      </c>
      <c r="N25" s="20">
        <f>$E$5</f>
        <v>0</v>
      </c>
    </row>
    <row r="26" spans="1:22" x14ac:dyDescent="0.2">
      <c r="A26" s="99" t="s">
        <v>4</v>
      </c>
      <c r="B26" s="20">
        <f t="shared" ref="B26:M26" si="4">$F$5</f>
        <v>0</v>
      </c>
      <c r="C26" s="20">
        <f t="shared" si="4"/>
        <v>0</v>
      </c>
      <c r="D26" s="20">
        <f t="shared" si="4"/>
        <v>0</v>
      </c>
      <c r="E26" s="20">
        <f t="shared" si="4"/>
        <v>0</v>
      </c>
      <c r="F26" s="20">
        <f t="shared" si="4"/>
        <v>0</v>
      </c>
      <c r="G26" s="20">
        <f t="shared" si="4"/>
        <v>0</v>
      </c>
      <c r="H26" s="20">
        <f t="shared" si="4"/>
        <v>0</v>
      </c>
      <c r="I26" s="20">
        <f t="shared" si="4"/>
        <v>0</v>
      </c>
      <c r="J26" s="20">
        <f t="shared" si="4"/>
        <v>0</v>
      </c>
      <c r="K26" s="20">
        <f t="shared" si="4"/>
        <v>0</v>
      </c>
      <c r="L26" s="20">
        <f t="shared" si="4"/>
        <v>0</v>
      </c>
      <c r="M26" s="20">
        <f t="shared" si="4"/>
        <v>0</v>
      </c>
      <c r="N26" s="20">
        <f>$F$5</f>
        <v>0</v>
      </c>
    </row>
    <row r="27" spans="1:22" x14ac:dyDescent="0.2">
      <c r="A27" s="10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0</v>
      </c>
    </row>
    <row r="31" spans="1:22" ht="12" customHeight="1" x14ac:dyDescent="0.2">
      <c r="P31" s="35">
        <f>Q31-$S$32</f>
        <v>-1.4999999999999999E-2</v>
      </c>
      <c r="Q31" s="20">
        <f>R31-$S$32</f>
        <v>-0.01</v>
      </c>
      <c r="R31" s="20">
        <f>S31-$S$32</f>
        <v>-5.0000000000000001E-3</v>
      </c>
      <c r="S31" s="35">
        <f>D5</f>
        <v>0</v>
      </c>
      <c r="T31" s="20">
        <f>S31+$S$32</f>
        <v>5.0000000000000001E-3</v>
      </c>
      <c r="U31" s="20">
        <f>T31+$S$32</f>
        <v>0.01</v>
      </c>
      <c r="V31" s="35">
        <f>U31+$S$32</f>
        <v>1.4999999999999999E-2</v>
      </c>
    </row>
    <row r="32" spans="1:22" ht="12" customHeight="1" x14ac:dyDescent="0.2">
      <c r="P32" s="20"/>
      <c r="Q32" s="20"/>
      <c r="R32" s="20"/>
      <c r="S32" s="36">
        <v>5.0000000000000001E-3</v>
      </c>
      <c r="T32" s="20"/>
      <c r="U32" s="20"/>
      <c r="V32" s="20"/>
    </row>
    <row r="33" spans="16:32" ht="12" customHeight="1" x14ac:dyDescent="0.2"/>
    <row r="34" spans="16:32" ht="12" customHeight="1" x14ac:dyDescent="0.2"/>
    <row r="35" spans="16:32" ht="12" customHeight="1" x14ac:dyDescent="0.2">
      <c r="P35" s="127" t="s">
        <v>142</v>
      </c>
      <c r="Q35" s="127"/>
      <c r="R35" s="127"/>
      <c r="S35" s="34"/>
      <c r="T35" s="34">
        <f>I5/3</f>
        <v>0</v>
      </c>
      <c r="U35" s="34"/>
      <c r="V35" s="34"/>
      <c r="W35" s="34"/>
      <c r="X35" s="20"/>
      <c r="AD35" s="39">
        <f>MAX(B10:N10)</f>
        <v>7.3620649277223848E-4</v>
      </c>
      <c r="AE35" s="40">
        <f>ROUND(AD35*3,2)</f>
        <v>0</v>
      </c>
      <c r="AF35" s="41">
        <f>ROUND(AE35/5,5)</f>
        <v>0</v>
      </c>
    </row>
    <row r="36" spans="16:32" ht="12" customHeight="1" x14ac:dyDescent="0.2">
      <c r="Q36" s="34">
        <f>F5</f>
        <v>0</v>
      </c>
      <c r="R36" s="34"/>
      <c r="S36" s="34"/>
      <c r="T36" s="34" t="s">
        <v>0</v>
      </c>
      <c r="U36" s="34"/>
      <c r="V36" s="34"/>
      <c r="W36" s="34">
        <f>E5</f>
        <v>0</v>
      </c>
      <c r="X36" s="20"/>
      <c r="AD36" s="42">
        <f>MAX(B13:N13)</f>
        <v>21.458686205711981</v>
      </c>
      <c r="AE36" s="40">
        <f>ROUND(AD36*3,2)</f>
        <v>64.38</v>
      </c>
      <c r="AF36" s="41">
        <f>ROUND(AE36/5,5)</f>
        <v>12.875999999999999</v>
      </c>
    </row>
    <row r="37" spans="16:32" ht="12" customHeight="1" x14ac:dyDescent="0.2">
      <c r="Q37" s="35">
        <f>R37-$T$38</f>
        <v>-0.18</v>
      </c>
      <c r="R37" s="20">
        <f>S37-$T$38</f>
        <v>-0.12</v>
      </c>
      <c r="S37" s="20">
        <f>T37-$T$38</f>
        <v>-0.06</v>
      </c>
      <c r="T37" s="35">
        <f>D5</f>
        <v>0</v>
      </c>
      <c r="U37" s="20">
        <f>T37+$T$38</f>
        <v>0.06</v>
      </c>
      <c r="V37" s="20">
        <f>U37+$T$38</f>
        <v>0.12</v>
      </c>
      <c r="W37" s="35">
        <f>V37+$T$38</f>
        <v>0.18</v>
      </c>
      <c r="X37" s="20"/>
    </row>
    <row r="38" spans="16:32" ht="12" customHeight="1" x14ac:dyDescent="0.2">
      <c r="Q38" s="20"/>
      <c r="R38" s="20"/>
      <c r="S38" s="20"/>
      <c r="T38" s="36">
        <v>0.06</v>
      </c>
      <c r="U38" s="20"/>
      <c r="V38" s="20"/>
      <c r="W38" s="20"/>
      <c r="X38" s="20"/>
    </row>
    <row r="39" spans="16:32" ht="12" customHeight="1" x14ac:dyDescent="0.2">
      <c r="X39" s="20"/>
    </row>
    <row r="40" spans="16:32" ht="12" customHeight="1" x14ac:dyDescent="0.2"/>
    <row r="41" spans="16:32" ht="12" customHeight="1" x14ac:dyDescent="0.2"/>
    <row r="42" spans="16:32" ht="12" customHeight="1" x14ac:dyDescent="0.2"/>
    <row r="43" spans="16:32" ht="12" customHeight="1" x14ac:dyDescent="0.2"/>
    <row r="44" spans="16:32" ht="12" customHeight="1" x14ac:dyDescent="0.2"/>
    <row r="45" spans="16:32" ht="12" customHeight="1" x14ac:dyDescent="0.2"/>
    <row r="46" spans="16:32" ht="12" customHeight="1" x14ac:dyDescent="0.2"/>
    <row r="47" spans="16:32" ht="12" customHeight="1" x14ac:dyDescent="0.2"/>
    <row r="48" spans="16:32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5">
    <tabColor rgb="FFFFC000"/>
  </sheetPr>
  <dimension ref="A1:AR85"/>
  <sheetViews>
    <sheetView showGridLines="0" topLeftCell="A4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86" t="s">
        <v>107</v>
      </c>
      <c r="D1" s="86"/>
      <c r="E1" s="87"/>
      <c r="F1" s="87"/>
      <c r="G1" s="88"/>
      <c r="H1" s="88"/>
      <c r="Q1" s="81" t="s">
        <v>5</v>
      </c>
      <c r="R1" s="81" t="s">
        <v>11</v>
      </c>
    </row>
    <row r="2" spans="1:44" x14ac:dyDescent="0.2">
      <c r="C2" s="88"/>
      <c r="D2" s="88"/>
      <c r="E2" s="88"/>
      <c r="F2" s="88"/>
      <c r="G2" s="88"/>
      <c r="H2" s="88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89"/>
      <c r="D3" s="22"/>
      <c r="E3" s="89"/>
      <c r="F3" s="89"/>
      <c r="G3" s="89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90" t="s">
        <v>1</v>
      </c>
      <c r="D4" s="90" t="s">
        <v>2</v>
      </c>
      <c r="E4" s="90" t="s">
        <v>3</v>
      </c>
      <c r="F4" s="90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/>
      <c r="D5" s="91"/>
      <c r="E5" s="91"/>
      <c r="F5" s="91"/>
      <c r="G5" s="22" t="s">
        <v>108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0</v>
      </c>
    </row>
    <row r="7" spans="1:44" ht="18" x14ac:dyDescent="0.25">
      <c r="A7" s="18" t="s">
        <v>5</v>
      </c>
      <c r="AL7" s="35">
        <f>AM7-$AO$8</f>
        <v>-4.4999999999999998E-2</v>
      </c>
      <c r="AM7" s="20">
        <f>AN7-$AO$8</f>
        <v>-0.03</v>
      </c>
      <c r="AN7" s="20">
        <f>AO7-$AO$8</f>
        <v>-1.4999999999999999E-2</v>
      </c>
      <c r="AO7" s="35">
        <f>D5</f>
        <v>0</v>
      </c>
      <c r="AP7" s="20">
        <f>AO7+$AO$8</f>
        <v>1.4999999999999999E-2</v>
      </c>
      <c r="AQ7" s="20">
        <f>AP7+$AO$8</f>
        <v>0.03</v>
      </c>
      <c r="AR7" s="35">
        <f>AQ7+$AO$8</f>
        <v>4.4999999999999998E-2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92">
        <v>5.9199999999999999E-3</v>
      </c>
      <c r="C9" s="92">
        <v>6.0800000000000003E-3</v>
      </c>
      <c r="D9" s="92">
        <v>5.8200000000000005E-3</v>
      </c>
      <c r="E9" s="92">
        <v>5.6800000000000002E-3</v>
      </c>
      <c r="F9" s="92">
        <v>5.6600000000000001E-3</v>
      </c>
      <c r="G9" s="92">
        <v>5.7600000000000004E-3</v>
      </c>
      <c r="H9" s="92">
        <v>5.6600000000000001E-3</v>
      </c>
      <c r="I9" s="92">
        <v>6.1399999999999996E-3</v>
      </c>
      <c r="J9" s="92">
        <v>5.7200000000000003E-3</v>
      </c>
      <c r="K9" s="92"/>
      <c r="L9" s="92"/>
      <c r="M9" s="92"/>
      <c r="N9" s="92"/>
      <c r="P9" s="92">
        <v>5.9199999999999999E-3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93" t="s">
        <v>8</v>
      </c>
      <c r="B10" s="94">
        <v>3.7013511046643505E-4</v>
      </c>
      <c r="C10" s="94">
        <v>3.1144823004794882E-4</v>
      </c>
      <c r="D10" s="94">
        <v>3.5637059362410918E-4</v>
      </c>
      <c r="E10" s="94">
        <v>3.834057902536162E-4</v>
      </c>
      <c r="F10" s="94">
        <v>3.8470768123342696E-4</v>
      </c>
      <c r="G10" s="94">
        <v>2.4083189157584611E-4</v>
      </c>
      <c r="H10" s="94">
        <v>4.277849927241485E-4</v>
      </c>
      <c r="I10" s="94">
        <v>3.5071355833500361E-4</v>
      </c>
      <c r="J10" s="94">
        <v>5.8906705900092565E-4</v>
      </c>
      <c r="K10" s="94"/>
      <c r="L10" s="94"/>
      <c r="M10" s="94"/>
      <c r="N10" s="94"/>
      <c r="P10" s="94">
        <v>3.7013511046643505E-4</v>
      </c>
    </row>
    <row r="11" spans="1:44" x14ac:dyDescent="0.2">
      <c r="A11" s="93" t="s">
        <v>9</v>
      </c>
      <c r="B11" s="94">
        <v>6.4000000000000003E-3</v>
      </c>
      <c r="C11" s="94">
        <v>6.4000000000000003E-3</v>
      </c>
      <c r="D11" s="94">
        <v>6.1999999999999998E-3</v>
      </c>
      <c r="E11" s="94">
        <v>6.3E-3</v>
      </c>
      <c r="F11" s="95">
        <v>6.3E-3</v>
      </c>
      <c r="G11" s="95">
        <v>6.1000000000000004E-3</v>
      </c>
      <c r="H11" s="95">
        <v>6.1999999999999998E-3</v>
      </c>
      <c r="I11" s="95">
        <v>6.4999999999999997E-3</v>
      </c>
      <c r="J11" s="95">
        <v>6.4999999999999997E-3</v>
      </c>
      <c r="K11" s="95"/>
      <c r="L11" s="95"/>
      <c r="M11" s="95"/>
      <c r="N11" s="95"/>
      <c r="P11" s="103">
        <v>6.4000000000000003E-3</v>
      </c>
    </row>
    <row r="12" spans="1:44" x14ac:dyDescent="0.2">
      <c r="A12" s="93" t="s">
        <v>10</v>
      </c>
      <c r="B12" s="94">
        <v>5.4000000000000003E-3</v>
      </c>
      <c r="C12" s="94">
        <v>5.5999999999999999E-3</v>
      </c>
      <c r="D12" s="94">
        <v>5.3E-3</v>
      </c>
      <c r="E12" s="94">
        <v>5.4000000000000003E-3</v>
      </c>
      <c r="F12" s="95">
        <v>5.3E-3</v>
      </c>
      <c r="G12" s="95">
        <v>5.4999999999999997E-3</v>
      </c>
      <c r="H12" s="95">
        <v>5.1000000000000004E-3</v>
      </c>
      <c r="I12" s="95">
        <v>5.5999999999999999E-3</v>
      </c>
      <c r="J12" s="95">
        <v>4.8999999999999998E-3</v>
      </c>
      <c r="K12" s="95"/>
      <c r="L12" s="95"/>
      <c r="M12" s="95"/>
      <c r="N12" s="95"/>
      <c r="P12" s="103">
        <v>5.4000000000000003E-3</v>
      </c>
    </row>
    <row r="13" spans="1:44" x14ac:dyDescent="0.2">
      <c r="A13" s="96" t="s">
        <v>13</v>
      </c>
      <c r="B13" s="97">
        <f t="shared" ref="B13:N13" si="0">IFERROR(IF(B8="","",IF($L$25=0,((B9-$L$26)/3/B10),IF($L$26=0,(($L$25-B9)/3/B10),MIN(((($L$25)-B9)/(3*B10)),((B9-($L$26))/(3*B10)))))),"")</f>
        <v>5.3313865059885508</v>
      </c>
      <c r="C13" s="97">
        <f t="shared" si="0"/>
        <v>6.5072344972217451</v>
      </c>
      <c r="D13" s="97">
        <f t="shared" si="0"/>
        <v>5.4437712726832439</v>
      </c>
      <c r="E13" s="97">
        <f t="shared" si="0"/>
        <v>4.9381970263957848</v>
      </c>
      <c r="F13" s="97">
        <f t="shared" si="0"/>
        <v>4.9041564769846753</v>
      </c>
      <c r="G13" s="97">
        <f t="shared" si="0"/>
        <v>7.9723660659590303</v>
      </c>
      <c r="H13" s="97">
        <f t="shared" si="0"/>
        <v>4.4103152255349425</v>
      </c>
      <c r="I13" s="97">
        <f t="shared" si="0"/>
        <v>5.8357215397748581</v>
      </c>
      <c r="J13" s="97">
        <f t="shared" si="0"/>
        <v>3.2367565585833762</v>
      </c>
      <c r="K13" s="97" t="str">
        <f t="shared" si="0"/>
        <v/>
      </c>
      <c r="L13" s="97" t="str">
        <f t="shared" si="0"/>
        <v/>
      </c>
      <c r="M13" s="97" t="str">
        <f t="shared" si="0"/>
        <v/>
      </c>
      <c r="N13" s="97" t="str">
        <f t="shared" si="0"/>
        <v/>
      </c>
      <c r="P13" s="97">
        <f>IFERROR(IF(P8="","",IF($M$25=0,((P9-$M$26)/3/P10),IF($M$26=0,(($M$25-P9)/3/P10),MIN(((($M$25)-P9)/(3*P10)),((P9-($M$26))/(3*P10)))))),"")</f>
        <v>5.3313865059885508</v>
      </c>
    </row>
    <row r="15" spans="1:44" s="15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  <c r="P18" s="40" t="s">
        <v>99</v>
      </c>
    </row>
    <row r="19" spans="1:22" x14ac:dyDescent="0.2">
      <c r="A19" s="98" t="s">
        <v>7</v>
      </c>
      <c r="B19" s="98"/>
      <c r="C19" s="98"/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</row>
    <row r="20" spans="1:22" x14ac:dyDescent="0.2">
      <c r="A20" s="93" t="s">
        <v>8</v>
      </c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</row>
    <row r="21" spans="1:22" x14ac:dyDescent="0.2">
      <c r="A21" s="93" t="s">
        <v>9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</row>
    <row r="22" spans="1:22" x14ac:dyDescent="0.2">
      <c r="A22" s="93" t="s">
        <v>10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</row>
    <row r="23" spans="1:22" x14ac:dyDescent="0.2">
      <c r="A23" s="96" t="s">
        <v>13</v>
      </c>
      <c r="B23" s="97" t="str">
        <f t="shared" ref="B23:N23" si="1">IFERROR(IF(B18="","",IF($L$25=0,((B19-$L$26)/3/B20),IF($L$26=0,(($L$25-B19)/3/B20),MIN(((($L$25)-B19)/(3*B20)),((B19-($L$26))/(3*B20)))))),"")</f>
        <v/>
      </c>
      <c r="C23" s="97" t="str">
        <f t="shared" si="1"/>
        <v/>
      </c>
      <c r="D23" s="97" t="str">
        <f t="shared" si="1"/>
        <v/>
      </c>
      <c r="E23" s="97" t="str">
        <f t="shared" si="1"/>
        <v/>
      </c>
      <c r="F23" s="97" t="str">
        <f t="shared" si="1"/>
        <v/>
      </c>
      <c r="G23" s="97" t="str">
        <f t="shared" si="1"/>
        <v/>
      </c>
      <c r="H23" s="97" t="str">
        <f t="shared" si="1"/>
        <v/>
      </c>
      <c r="I23" s="97" t="str">
        <f t="shared" si="1"/>
        <v/>
      </c>
      <c r="J23" s="97" t="str">
        <f t="shared" si="1"/>
        <v/>
      </c>
      <c r="K23" s="97" t="str">
        <f t="shared" si="1"/>
        <v/>
      </c>
      <c r="L23" s="97" t="str">
        <f t="shared" si="1"/>
        <v/>
      </c>
      <c r="M23" s="97" t="str">
        <f t="shared" si="1"/>
        <v/>
      </c>
      <c r="N23" s="97" t="str">
        <f t="shared" si="1"/>
        <v/>
      </c>
    </row>
    <row r="24" spans="1:22" x14ac:dyDescent="0.2">
      <c r="A24" s="99" t="s">
        <v>2</v>
      </c>
      <c r="B24" s="20">
        <f t="shared" ref="B24:M24" si="2">$D$5</f>
        <v>0</v>
      </c>
      <c r="C24" s="20">
        <f t="shared" si="2"/>
        <v>0</v>
      </c>
      <c r="D24" s="20">
        <f t="shared" si="2"/>
        <v>0</v>
      </c>
      <c r="E24" s="20">
        <f t="shared" si="2"/>
        <v>0</v>
      </c>
      <c r="F24" s="20">
        <f t="shared" si="2"/>
        <v>0</v>
      </c>
      <c r="G24" s="20">
        <f t="shared" si="2"/>
        <v>0</v>
      </c>
      <c r="H24" s="20">
        <f t="shared" si="2"/>
        <v>0</v>
      </c>
      <c r="I24" s="20">
        <f t="shared" si="2"/>
        <v>0</v>
      </c>
      <c r="J24" s="20">
        <f t="shared" si="2"/>
        <v>0</v>
      </c>
      <c r="K24" s="20">
        <f t="shared" si="2"/>
        <v>0</v>
      </c>
      <c r="L24" s="20">
        <f t="shared" si="2"/>
        <v>0</v>
      </c>
      <c r="M24" s="20">
        <f t="shared" si="2"/>
        <v>0</v>
      </c>
      <c r="N24" s="20">
        <f>$D$5</f>
        <v>0</v>
      </c>
    </row>
    <row r="25" spans="1:22" x14ac:dyDescent="0.2">
      <c r="A25" s="99" t="s">
        <v>3</v>
      </c>
      <c r="B25" s="20">
        <f t="shared" ref="B25:M25" si="3">$E$5</f>
        <v>0</v>
      </c>
      <c r="C25" s="20">
        <f t="shared" si="3"/>
        <v>0</v>
      </c>
      <c r="D25" s="20">
        <f t="shared" si="3"/>
        <v>0</v>
      </c>
      <c r="E25" s="20">
        <f t="shared" si="3"/>
        <v>0</v>
      </c>
      <c r="F25" s="20">
        <f t="shared" si="3"/>
        <v>0</v>
      </c>
      <c r="G25" s="20">
        <f t="shared" si="3"/>
        <v>0</v>
      </c>
      <c r="H25" s="20">
        <f t="shared" si="3"/>
        <v>0</v>
      </c>
      <c r="I25" s="20">
        <f t="shared" si="3"/>
        <v>0</v>
      </c>
      <c r="J25" s="20">
        <f t="shared" si="3"/>
        <v>0</v>
      </c>
      <c r="K25" s="20">
        <f t="shared" si="3"/>
        <v>0</v>
      </c>
      <c r="L25" s="20">
        <f t="shared" si="3"/>
        <v>0</v>
      </c>
      <c r="M25" s="20">
        <f t="shared" si="3"/>
        <v>0</v>
      </c>
      <c r="N25" s="20">
        <f>$E$5</f>
        <v>0</v>
      </c>
    </row>
    <row r="26" spans="1:22" x14ac:dyDescent="0.2">
      <c r="A26" s="99" t="s">
        <v>4</v>
      </c>
      <c r="B26" s="20">
        <f t="shared" ref="B26:M26" si="4">$F$5</f>
        <v>0</v>
      </c>
      <c r="C26" s="20">
        <f t="shared" si="4"/>
        <v>0</v>
      </c>
      <c r="D26" s="20">
        <f t="shared" si="4"/>
        <v>0</v>
      </c>
      <c r="E26" s="20">
        <f t="shared" si="4"/>
        <v>0</v>
      </c>
      <c r="F26" s="20">
        <f t="shared" si="4"/>
        <v>0</v>
      </c>
      <c r="G26" s="20">
        <f t="shared" si="4"/>
        <v>0</v>
      </c>
      <c r="H26" s="20">
        <f t="shared" si="4"/>
        <v>0</v>
      </c>
      <c r="I26" s="20">
        <f t="shared" si="4"/>
        <v>0</v>
      </c>
      <c r="J26" s="20">
        <f t="shared" si="4"/>
        <v>0</v>
      </c>
      <c r="K26" s="20">
        <f t="shared" si="4"/>
        <v>0</v>
      </c>
      <c r="L26" s="20">
        <f t="shared" si="4"/>
        <v>0</v>
      </c>
      <c r="M26" s="20">
        <f t="shared" si="4"/>
        <v>0</v>
      </c>
      <c r="N26" s="20">
        <f>$F$5</f>
        <v>0</v>
      </c>
    </row>
    <row r="27" spans="1:22" x14ac:dyDescent="0.2">
      <c r="A27" s="10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0</v>
      </c>
    </row>
    <row r="31" spans="1:22" ht="12" customHeight="1" x14ac:dyDescent="0.2">
      <c r="P31" s="35">
        <f>Q31-$S$32</f>
        <v>-1.4999999999999999E-2</v>
      </c>
      <c r="Q31" s="20">
        <f>R31-$S$32</f>
        <v>-0.01</v>
      </c>
      <c r="R31" s="20">
        <f>S31-$S$32</f>
        <v>-5.0000000000000001E-3</v>
      </c>
      <c r="S31" s="35">
        <f>D5</f>
        <v>0</v>
      </c>
      <c r="T31" s="20">
        <f>S31+$S$32</f>
        <v>5.0000000000000001E-3</v>
      </c>
      <c r="U31" s="20">
        <f>T31+$S$32</f>
        <v>0.01</v>
      </c>
      <c r="V31" s="35">
        <f>U31+$S$32</f>
        <v>1.4999999999999999E-2</v>
      </c>
    </row>
    <row r="32" spans="1:22" ht="12" customHeight="1" x14ac:dyDescent="0.2">
      <c r="P32" s="20"/>
      <c r="Q32" s="20"/>
      <c r="R32" s="20"/>
      <c r="S32" s="36">
        <v>5.0000000000000001E-3</v>
      </c>
      <c r="T32" s="20"/>
      <c r="U32" s="20"/>
      <c r="V32" s="20"/>
    </row>
    <row r="33" spans="16:32" ht="12" customHeight="1" x14ac:dyDescent="0.2"/>
    <row r="34" spans="16:32" ht="12" customHeight="1" x14ac:dyDescent="0.2"/>
    <row r="35" spans="16:32" ht="12" customHeight="1" x14ac:dyDescent="0.2">
      <c r="P35" s="127" t="s">
        <v>142</v>
      </c>
      <c r="Q35" s="127"/>
      <c r="R35" s="127"/>
      <c r="S35" s="34"/>
      <c r="T35" s="34">
        <f>I5/3</f>
        <v>0</v>
      </c>
      <c r="U35" s="34"/>
      <c r="V35" s="34"/>
      <c r="W35" s="34"/>
      <c r="X35" s="20"/>
      <c r="AD35" s="39">
        <f>MAX(B10:N10)</f>
        <v>5.8906705900092565E-4</v>
      </c>
      <c r="AE35" s="40">
        <f>ROUND(AD35*3,2)</f>
        <v>0</v>
      </c>
      <c r="AF35" s="41">
        <f>ROUND(AE35/5,5)</f>
        <v>0</v>
      </c>
    </row>
    <row r="36" spans="16:32" ht="12" customHeight="1" x14ac:dyDescent="0.2">
      <c r="Q36" s="34">
        <f>F5</f>
        <v>0</v>
      </c>
      <c r="R36" s="34"/>
      <c r="S36" s="34"/>
      <c r="T36" s="34" t="s">
        <v>0</v>
      </c>
      <c r="U36" s="34"/>
      <c r="V36" s="34"/>
      <c r="W36" s="34">
        <f>E5</f>
        <v>0</v>
      </c>
      <c r="X36" s="20"/>
      <c r="AD36" s="42">
        <f>MAX(B13:N13)</f>
        <v>7.9723660659590303</v>
      </c>
      <c r="AE36" s="40">
        <f>ROUND(AD36*3,2)</f>
        <v>23.92</v>
      </c>
      <c r="AF36" s="41">
        <f>ROUND(AE36/5,5)</f>
        <v>4.7839999999999998</v>
      </c>
    </row>
    <row r="37" spans="16:32" ht="12" customHeight="1" x14ac:dyDescent="0.2">
      <c r="Q37" s="35">
        <f>R37-$T$38</f>
        <v>-0.18</v>
      </c>
      <c r="R37" s="20">
        <f>S37-$T$38</f>
        <v>-0.12</v>
      </c>
      <c r="S37" s="20">
        <f>T37-$T$38</f>
        <v>-0.06</v>
      </c>
      <c r="T37" s="35">
        <f>D5</f>
        <v>0</v>
      </c>
      <c r="U37" s="20">
        <f>T37+$T$38</f>
        <v>0.06</v>
      </c>
      <c r="V37" s="20">
        <f>U37+$T$38</f>
        <v>0.12</v>
      </c>
      <c r="W37" s="35">
        <f>V37+$T$38</f>
        <v>0.18</v>
      </c>
      <c r="X37" s="20"/>
    </row>
    <row r="38" spans="16:32" ht="12" customHeight="1" x14ac:dyDescent="0.2">
      <c r="Q38" s="20"/>
      <c r="R38" s="20"/>
      <c r="S38" s="20"/>
      <c r="T38" s="36">
        <v>0.06</v>
      </c>
      <c r="U38" s="20"/>
      <c r="V38" s="20"/>
      <c r="W38" s="20"/>
      <c r="X38" s="20"/>
    </row>
    <row r="39" spans="16:32" ht="12" customHeight="1" x14ac:dyDescent="0.2">
      <c r="X39" s="20"/>
    </row>
    <row r="40" spans="16:32" ht="12" customHeight="1" x14ac:dyDescent="0.2"/>
    <row r="41" spans="16:32" ht="12" customHeight="1" x14ac:dyDescent="0.2"/>
    <row r="42" spans="16:32" ht="12" customHeight="1" x14ac:dyDescent="0.2"/>
    <row r="43" spans="16:32" ht="12" customHeight="1" x14ac:dyDescent="0.2"/>
    <row r="44" spans="16:32" ht="12" customHeight="1" x14ac:dyDescent="0.2"/>
    <row r="45" spans="16:32" ht="12" customHeight="1" x14ac:dyDescent="0.2"/>
    <row r="46" spans="16:32" ht="12" customHeight="1" x14ac:dyDescent="0.2"/>
    <row r="47" spans="16:32" ht="12" customHeight="1" x14ac:dyDescent="0.2"/>
    <row r="48" spans="16:32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56">
    <tabColor rgb="FFFFC000"/>
  </sheetPr>
  <dimension ref="A1:AR85"/>
  <sheetViews>
    <sheetView showGridLines="0" topLeftCell="A43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86" t="s">
        <v>106</v>
      </c>
      <c r="D1" s="86"/>
      <c r="E1" s="87"/>
      <c r="F1" s="87"/>
      <c r="G1" s="88"/>
      <c r="H1" s="88"/>
      <c r="Q1" s="81" t="s">
        <v>5</v>
      </c>
      <c r="R1" s="81" t="s">
        <v>11</v>
      </c>
    </row>
    <row r="2" spans="1:44" x14ac:dyDescent="0.2">
      <c r="C2" s="88"/>
      <c r="D2" s="88"/>
      <c r="E2" s="88"/>
      <c r="F2" s="88"/>
      <c r="G2" s="88"/>
      <c r="H2" s="88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89"/>
      <c r="D3" s="22"/>
      <c r="E3" s="89"/>
      <c r="F3" s="89"/>
      <c r="G3" s="89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90" t="s">
        <v>1</v>
      </c>
      <c r="D4" s="90" t="s">
        <v>2</v>
      </c>
      <c r="E4" s="90" t="s">
        <v>3</v>
      </c>
      <c r="F4" s="90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/>
      <c r="D5" s="91"/>
      <c r="E5" s="91"/>
      <c r="F5" s="91"/>
      <c r="G5" s="22" t="s">
        <v>108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0</v>
      </c>
    </row>
    <row r="7" spans="1:44" ht="18" x14ac:dyDescent="0.25">
      <c r="A7" s="18" t="s">
        <v>5</v>
      </c>
      <c r="AL7" s="35">
        <f>AM7-$AO$8</f>
        <v>-4.4999999999999998E-2</v>
      </c>
      <c r="AM7" s="20">
        <f>AN7-$AO$8</f>
        <v>-0.03</v>
      </c>
      <c r="AN7" s="20">
        <f>AO7-$AO$8</f>
        <v>-1.4999999999999999E-2</v>
      </c>
      <c r="AO7" s="35">
        <f>D5</f>
        <v>0</v>
      </c>
      <c r="AP7" s="20">
        <f>AO7+$AO$8</f>
        <v>1.4999999999999999E-2</v>
      </c>
      <c r="AQ7" s="20">
        <f>AP7+$AO$8</f>
        <v>0.03</v>
      </c>
      <c r="AR7" s="35">
        <f>AQ7+$AO$8</f>
        <v>4.4999999999999998E-2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92">
        <v>4.1000000000000003E-3</v>
      </c>
      <c r="C9" s="92">
        <v>3.8800000000000002E-3</v>
      </c>
      <c r="D9" s="92">
        <v>4.0000000000000001E-3</v>
      </c>
      <c r="E9" s="92">
        <v>3.5199999999999997E-3</v>
      </c>
      <c r="F9" s="92">
        <v>3.3599999999999997E-3</v>
      </c>
      <c r="G9" s="92">
        <v>3.3E-3</v>
      </c>
      <c r="H9" s="92">
        <v>3.5599999999999998E-3</v>
      </c>
      <c r="I9" s="92">
        <v>3.9999999999999992E-3</v>
      </c>
      <c r="J9" s="92">
        <v>3.6000000000000003E-3</v>
      </c>
      <c r="K9" s="92"/>
      <c r="L9" s="92"/>
      <c r="M9" s="92"/>
      <c r="N9" s="92"/>
      <c r="P9" s="92">
        <v>4.1000000000000003E-3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93" t="s">
        <v>8</v>
      </c>
      <c r="B10" s="94">
        <v>4.0000000000000007E-4</v>
      </c>
      <c r="C10" s="94">
        <v>2.9495762407505258E-4</v>
      </c>
      <c r="D10" s="94">
        <v>2.5495097567963939E-4</v>
      </c>
      <c r="E10" s="94">
        <v>3.9623225512317909E-4</v>
      </c>
      <c r="F10" s="94">
        <v>5.2725705305856269E-4</v>
      </c>
      <c r="G10" s="94">
        <v>3.8078865529319548E-4</v>
      </c>
      <c r="H10" s="94">
        <v>3.507135583350035E-4</v>
      </c>
      <c r="I10" s="94">
        <v>3.7416573867739424E-4</v>
      </c>
      <c r="J10" s="94">
        <v>4.5276925690687078E-4</v>
      </c>
      <c r="K10" s="94"/>
      <c r="L10" s="94"/>
      <c r="M10" s="94"/>
      <c r="N10" s="94"/>
      <c r="P10" s="94">
        <v>4.0000000000000007E-4</v>
      </c>
    </row>
    <row r="11" spans="1:44" x14ac:dyDescent="0.2">
      <c r="A11" s="93" t="s">
        <v>9</v>
      </c>
      <c r="B11" s="94">
        <v>4.7000000000000002E-3</v>
      </c>
      <c r="C11" s="94">
        <v>4.3E-3</v>
      </c>
      <c r="D11" s="94">
        <v>4.4000000000000003E-3</v>
      </c>
      <c r="E11" s="94">
        <v>4.0000000000000001E-3</v>
      </c>
      <c r="F11" s="95">
        <v>4.3E-3</v>
      </c>
      <c r="G11" s="95">
        <v>3.8E-3</v>
      </c>
      <c r="H11" s="95">
        <v>3.8999999999999998E-3</v>
      </c>
      <c r="I11" s="95">
        <v>4.3E-3</v>
      </c>
      <c r="J11" s="95">
        <v>4.3E-3</v>
      </c>
      <c r="K11" s="95"/>
      <c r="L11" s="95"/>
      <c r="M11" s="95"/>
      <c r="N11" s="95"/>
      <c r="P11" s="103">
        <v>4.7000000000000002E-3</v>
      </c>
    </row>
    <row r="12" spans="1:44" x14ac:dyDescent="0.2">
      <c r="A12" s="93" t="s">
        <v>10</v>
      </c>
      <c r="B12" s="94">
        <v>3.5999999999999999E-3</v>
      </c>
      <c r="C12" s="94">
        <v>3.5999999999999999E-3</v>
      </c>
      <c r="D12" s="94">
        <v>3.8E-3</v>
      </c>
      <c r="E12" s="94">
        <v>2.8999999999999998E-3</v>
      </c>
      <c r="F12" s="95">
        <v>3.0999999999999999E-3</v>
      </c>
      <c r="G12" s="95">
        <v>2.8999999999999998E-3</v>
      </c>
      <c r="H12" s="95">
        <v>3.0000000000000001E-3</v>
      </c>
      <c r="I12" s="95">
        <v>3.3999999999999998E-3</v>
      </c>
      <c r="J12" s="95">
        <v>3.2000000000000002E-3</v>
      </c>
      <c r="K12" s="95"/>
      <c r="L12" s="95"/>
      <c r="M12" s="95"/>
      <c r="N12" s="95"/>
      <c r="P12" s="103">
        <v>3.5999999999999999E-3</v>
      </c>
    </row>
    <row r="13" spans="1:44" x14ac:dyDescent="0.2">
      <c r="A13" s="96" t="s">
        <v>13</v>
      </c>
      <c r="B13" s="97">
        <f t="shared" ref="B13:N13" si="0">IFERROR(IF(B8="","",IF($L$25=0,((B9-$L$26)/3/B10),IF($L$26=0,(($L$25-B9)/3/B10),MIN(((($L$25)-B9)/(3*B10)),((B9-($L$26))/(3*B10)))))),"")</f>
        <v>3.4166666666666665</v>
      </c>
      <c r="C13" s="97">
        <f t="shared" si="0"/>
        <v>4.3848106567479066</v>
      </c>
      <c r="D13" s="97">
        <f t="shared" si="0"/>
        <v>5.229763603684904</v>
      </c>
      <c r="E13" s="97">
        <f t="shared" si="0"/>
        <v>2.9612261954004024</v>
      </c>
      <c r="F13" s="97">
        <f t="shared" si="0"/>
        <v>2.1242010770704685</v>
      </c>
      <c r="G13" s="97">
        <f t="shared" si="0"/>
        <v>2.8887415229138957</v>
      </c>
      <c r="H13" s="97">
        <f t="shared" si="0"/>
        <v>3.383577961172394</v>
      </c>
      <c r="I13" s="97">
        <f t="shared" si="0"/>
        <v>3.5634832254989903</v>
      </c>
      <c r="J13" s="97">
        <f t="shared" si="0"/>
        <v>2.6503566257963178</v>
      </c>
      <c r="K13" s="97" t="str">
        <f t="shared" si="0"/>
        <v/>
      </c>
      <c r="L13" s="97" t="str">
        <f t="shared" si="0"/>
        <v/>
      </c>
      <c r="M13" s="97" t="str">
        <f t="shared" si="0"/>
        <v/>
      </c>
      <c r="N13" s="97" t="str">
        <f t="shared" si="0"/>
        <v/>
      </c>
      <c r="P13" s="97">
        <f>IFERROR(IF(P8="","",IF($M$25=0,((P9-$M$26)/3/P10),IF($M$26=0,(($M$25-P9)/3/P10),MIN(((($M$25)-P9)/(3*P10)),((P9-($M$26))/(3*P10)))))),"")</f>
        <v>3.4166666666666665</v>
      </c>
    </row>
    <row r="15" spans="1:44" s="15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  <c r="P18" s="40" t="s">
        <v>99</v>
      </c>
    </row>
    <row r="19" spans="1:22" x14ac:dyDescent="0.2">
      <c r="A19" s="98" t="s">
        <v>7</v>
      </c>
      <c r="B19" s="98"/>
      <c r="C19" s="98"/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</row>
    <row r="20" spans="1:22" x14ac:dyDescent="0.2">
      <c r="A20" s="93" t="s">
        <v>8</v>
      </c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</row>
    <row r="21" spans="1:22" x14ac:dyDescent="0.2">
      <c r="A21" s="93" t="s">
        <v>9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</row>
    <row r="22" spans="1:22" x14ac:dyDescent="0.2">
      <c r="A22" s="93" t="s">
        <v>10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</row>
    <row r="23" spans="1:22" x14ac:dyDescent="0.2">
      <c r="A23" s="96" t="s">
        <v>13</v>
      </c>
      <c r="B23" s="97" t="str">
        <f t="shared" ref="B23:N23" si="1">IFERROR(IF(B18="","",IF($L$25=0,((B19-$L$26)/3/B20),IF($L$26=0,(($L$25-B19)/3/B20),MIN(((($L$25)-B19)/(3*B20)),((B19-($L$26))/(3*B20)))))),"")</f>
        <v/>
      </c>
      <c r="C23" s="97" t="str">
        <f t="shared" si="1"/>
        <v/>
      </c>
      <c r="D23" s="97" t="str">
        <f t="shared" si="1"/>
        <v/>
      </c>
      <c r="E23" s="97" t="str">
        <f t="shared" si="1"/>
        <v/>
      </c>
      <c r="F23" s="97" t="str">
        <f t="shared" si="1"/>
        <v/>
      </c>
      <c r="G23" s="97" t="str">
        <f t="shared" si="1"/>
        <v/>
      </c>
      <c r="H23" s="97" t="str">
        <f t="shared" si="1"/>
        <v/>
      </c>
      <c r="I23" s="97" t="str">
        <f t="shared" si="1"/>
        <v/>
      </c>
      <c r="J23" s="97" t="str">
        <f t="shared" si="1"/>
        <v/>
      </c>
      <c r="K23" s="97" t="str">
        <f t="shared" si="1"/>
        <v/>
      </c>
      <c r="L23" s="97" t="str">
        <f t="shared" si="1"/>
        <v/>
      </c>
      <c r="M23" s="97" t="str">
        <f t="shared" si="1"/>
        <v/>
      </c>
      <c r="N23" s="97" t="str">
        <f t="shared" si="1"/>
        <v/>
      </c>
    </row>
    <row r="24" spans="1:22" x14ac:dyDescent="0.2">
      <c r="A24" s="99" t="s">
        <v>2</v>
      </c>
      <c r="B24" s="20">
        <f t="shared" ref="B24:M24" si="2">$D$5</f>
        <v>0</v>
      </c>
      <c r="C24" s="20">
        <f t="shared" si="2"/>
        <v>0</v>
      </c>
      <c r="D24" s="20">
        <f t="shared" si="2"/>
        <v>0</v>
      </c>
      <c r="E24" s="20">
        <f t="shared" si="2"/>
        <v>0</v>
      </c>
      <c r="F24" s="20">
        <f t="shared" si="2"/>
        <v>0</v>
      </c>
      <c r="G24" s="20">
        <f t="shared" si="2"/>
        <v>0</v>
      </c>
      <c r="H24" s="20">
        <f t="shared" si="2"/>
        <v>0</v>
      </c>
      <c r="I24" s="20">
        <f t="shared" si="2"/>
        <v>0</v>
      </c>
      <c r="J24" s="20">
        <f t="shared" si="2"/>
        <v>0</v>
      </c>
      <c r="K24" s="20">
        <f t="shared" si="2"/>
        <v>0</v>
      </c>
      <c r="L24" s="20">
        <f t="shared" si="2"/>
        <v>0</v>
      </c>
      <c r="M24" s="20">
        <f t="shared" si="2"/>
        <v>0</v>
      </c>
      <c r="N24" s="20">
        <f>$D$5</f>
        <v>0</v>
      </c>
    </row>
    <row r="25" spans="1:22" x14ac:dyDescent="0.2">
      <c r="A25" s="99" t="s">
        <v>3</v>
      </c>
      <c r="B25" s="20">
        <f t="shared" ref="B25:M25" si="3">$E$5</f>
        <v>0</v>
      </c>
      <c r="C25" s="20">
        <f t="shared" si="3"/>
        <v>0</v>
      </c>
      <c r="D25" s="20">
        <f t="shared" si="3"/>
        <v>0</v>
      </c>
      <c r="E25" s="20">
        <f t="shared" si="3"/>
        <v>0</v>
      </c>
      <c r="F25" s="20">
        <f t="shared" si="3"/>
        <v>0</v>
      </c>
      <c r="G25" s="20">
        <f t="shared" si="3"/>
        <v>0</v>
      </c>
      <c r="H25" s="20">
        <f t="shared" si="3"/>
        <v>0</v>
      </c>
      <c r="I25" s="20">
        <f t="shared" si="3"/>
        <v>0</v>
      </c>
      <c r="J25" s="20">
        <f t="shared" si="3"/>
        <v>0</v>
      </c>
      <c r="K25" s="20">
        <f t="shared" si="3"/>
        <v>0</v>
      </c>
      <c r="L25" s="20">
        <f t="shared" si="3"/>
        <v>0</v>
      </c>
      <c r="M25" s="20">
        <f t="shared" si="3"/>
        <v>0</v>
      </c>
      <c r="N25" s="20">
        <f>$E$5</f>
        <v>0</v>
      </c>
    </row>
    <row r="26" spans="1:22" x14ac:dyDescent="0.2">
      <c r="A26" s="99" t="s">
        <v>4</v>
      </c>
      <c r="B26" s="20">
        <f t="shared" ref="B26:M26" si="4">$F$5</f>
        <v>0</v>
      </c>
      <c r="C26" s="20">
        <f t="shared" si="4"/>
        <v>0</v>
      </c>
      <c r="D26" s="20">
        <f t="shared" si="4"/>
        <v>0</v>
      </c>
      <c r="E26" s="20">
        <f t="shared" si="4"/>
        <v>0</v>
      </c>
      <c r="F26" s="20">
        <f t="shared" si="4"/>
        <v>0</v>
      </c>
      <c r="G26" s="20">
        <f t="shared" si="4"/>
        <v>0</v>
      </c>
      <c r="H26" s="20">
        <f t="shared" si="4"/>
        <v>0</v>
      </c>
      <c r="I26" s="20">
        <f t="shared" si="4"/>
        <v>0</v>
      </c>
      <c r="J26" s="20">
        <f t="shared" si="4"/>
        <v>0</v>
      </c>
      <c r="K26" s="20">
        <f t="shared" si="4"/>
        <v>0</v>
      </c>
      <c r="L26" s="20">
        <f t="shared" si="4"/>
        <v>0</v>
      </c>
      <c r="M26" s="20">
        <f t="shared" si="4"/>
        <v>0</v>
      </c>
      <c r="N26" s="20">
        <f>$F$5</f>
        <v>0</v>
      </c>
    </row>
    <row r="27" spans="1:22" x14ac:dyDescent="0.2">
      <c r="A27" s="10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0</v>
      </c>
    </row>
    <row r="31" spans="1:22" ht="12" customHeight="1" x14ac:dyDescent="0.2">
      <c r="P31" s="35">
        <f>Q31-$S$32</f>
        <v>-1.4999999999999999E-2</v>
      </c>
      <c r="Q31" s="20">
        <f>R31-$S$32</f>
        <v>-0.01</v>
      </c>
      <c r="R31" s="20">
        <f>S31-$S$32</f>
        <v>-5.0000000000000001E-3</v>
      </c>
      <c r="S31" s="35">
        <f>D5</f>
        <v>0</v>
      </c>
      <c r="T31" s="20">
        <f>S31+$S$32</f>
        <v>5.0000000000000001E-3</v>
      </c>
      <c r="U31" s="20">
        <f>T31+$S$32</f>
        <v>0.01</v>
      </c>
      <c r="V31" s="35">
        <f>U31+$S$32</f>
        <v>1.4999999999999999E-2</v>
      </c>
    </row>
    <row r="32" spans="1:22" ht="12" customHeight="1" x14ac:dyDescent="0.2">
      <c r="P32" s="20"/>
      <c r="Q32" s="20"/>
      <c r="R32" s="20"/>
      <c r="S32" s="36">
        <v>5.0000000000000001E-3</v>
      </c>
      <c r="T32" s="20"/>
      <c r="U32" s="20"/>
      <c r="V32" s="20"/>
    </row>
    <row r="33" spans="16:32" ht="12" customHeight="1" x14ac:dyDescent="0.2"/>
    <row r="34" spans="16:32" ht="12" customHeight="1" x14ac:dyDescent="0.2"/>
    <row r="35" spans="16:32" ht="12" customHeight="1" x14ac:dyDescent="0.2">
      <c r="P35" s="127" t="s">
        <v>142</v>
      </c>
      <c r="Q35" s="127"/>
      <c r="R35" s="127"/>
      <c r="S35" s="34"/>
      <c r="T35" s="34">
        <f>I5/3</f>
        <v>0</v>
      </c>
      <c r="U35" s="34"/>
      <c r="V35" s="34"/>
      <c r="W35" s="34"/>
      <c r="X35" s="20"/>
      <c r="AD35" s="39">
        <f>MAX(B10:N10)</f>
        <v>5.2725705305856269E-4</v>
      </c>
      <c r="AE35" s="40">
        <f>ROUND(AD35*3,2)</f>
        <v>0</v>
      </c>
      <c r="AF35" s="41">
        <f>ROUND(AE35/5,5)</f>
        <v>0</v>
      </c>
    </row>
    <row r="36" spans="16:32" ht="12" customHeight="1" x14ac:dyDescent="0.2">
      <c r="Q36" s="34">
        <f>F5</f>
        <v>0</v>
      </c>
      <c r="R36" s="34"/>
      <c r="S36" s="34"/>
      <c r="T36" s="34" t="s">
        <v>0</v>
      </c>
      <c r="U36" s="34"/>
      <c r="V36" s="34"/>
      <c r="W36" s="34">
        <f>E5</f>
        <v>0</v>
      </c>
      <c r="X36" s="20"/>
      <c r="AD36" s="42">
        <f>MAX(B13:N13)</f>
        <v>5.229763603684904</v>
      </c>
      <c r="AE36" s="40">
        <f>ROUND(AD36*3,2)</f>
        <v>15.69</v>
      </c>
      <c r="AF36" s="41">
        <f>ROUND(AE36/5,5)</f>
        <v>3.1379999999999999</v>
      </c>
    </row>
    <row r="37" spans="16:32" ht="12" customHeight="1" x14ac:dyDescent="0.2">
      <c r="Q37" s="35">
        <f>R37-$T$38</f>
        <v>-0.18</v>
      </c>
      <c r="R37" s="20">
        <f>S37-$T$38</f>
        <v>-0.12</v>
      </c>
      <c r="S37" s="20">
        <f>T37-$T$38</f>
        <v>-0.06</v>
      </c>
      <c r="T37" s="35">
        <f>D5</f>
        <v>0</v>
      </c>
      <c r="U37" s="20">
        <f>T37+$T$38</f>
        <v>0.06</v>
      </c>
      <c r="V37" s="20">
        <f>U37+$T$38</f>
        <v>0.12</v>
      </c>
      <c r="W37" s="35">
        <f>V37+$T$38</f>
        <v>0.18</v>
      </c>
      <c r="X37" s="20"/>
    </row>
    <row r="38" spans="16:32" ht="12" customHeight="1" x14ac:dyDescent="0.2">
      <c r="Q38" s="20"/>
      <c r="R38" s="20"/>
      <c r="S38" s="20"/>
      <c r="T38" s="36">
        <v>0.06</v>
      </c>
      <c r="U38" s="20"/>
      <c r="V38" s="20"/>
      <c r="W38" s="20"/>
      <c r="X38" s="20"/>
    </row>
    <row r="39" spans="16:32" ht="12" customHeight="1" x14ac:dyDescent="0.2">
      <c r="X39" s="20"/>
    </row>
    <row r="40" spans="16:32" ht="12" customHeight="1" x14ac:dyDescent="0.2"/>
    <row r="41" spans="16:32" ht="12" customHeight="1" x14ac:dyDescent="0.2"/>
    <row r="42" spans="16:32" ht="12" customHeight="1" x14ac:dyDescent="0.2"/>
    <row r="43" spans="16:32" ht="12" customHeight="1" x14ac:dyDescent="0.2"/>
    <row r="44" spans="16:32" ht="12" customHeight="1" x14ac:dyDescent="0.2"/>
    <row r="45" spans="16:32" ht="12" customHeight="1" x14ac:dyDescent="0.2"/>
    <row r="46" spans="16:32" ht="12" customHeight="1" x14ac:dyDescent="0.2"/>
    <row r="47" spans="16:32" ht="12" customHeight="1" x14ac:dyDescent="0.2"/>
    <row r="48" spans="16:32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57">
    <tabColor rgb="FFFFC000"/>
  </sheetPr>
  <dimension ref="A1:AR85"/>
  <sheetViews>
    <sheetView showGridLines="0" topLeftCell="A4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86" t="s">
        <v>105</v>
      </c>
      <c r="D1" s="86"/>
      <c r="E1" s="87"/>
      <c r="F1" s="87"/>
      <c r="G1" s="88"/>
      <c r="H1" s="88"/>
      <c r="Q1" s="81" t="s">
        <v>5</v>
      </c>
      <c r="R1" s="81" t="s">
        <v>11</v>
      </c>
    </row>
    <row r="2" spans="1:44" x14ac:dyDescent="0.2">
      <c r="C2" s="88"/>
      <c r="D2" s="88"/>
      <c r="E2" s="88"/>
      <c r="F2" s="88"/>
      <c r="G2" s="88"/>
      <c r="H2" s="88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89"/>
      <c r="D3" s="22"/>
      <c r="E3" s="89"/>
      <c r="F3" s="89"/>
      <c r="G3" s="89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90" t="s">
        <v>1</v>
      </c>
      <c r="D4" s="90" t="s">
        <v>2</v>
      </c>
      <c r="E4" s="90" t="s">
        <v>3</v>
      </c>
      <c r="F4" s="90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/>
      <c r="D5" s="91"/>
      <c r="E5" s="91"/>
      <c r="F5" s="91"/>
      <c r="G5" s="22" t="s">
        <v>108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0</v>
      </c>
    </row>
    <row r="7" spans="1:44" ht="18" x14ac:dyDescent="0.25">
      <c r="A7" s="18" t="s">
        <v>5</v>
      </c>
      <c r="AL7" s="35">
        <f>AM7-$AO$8</f>
        <v>-4.4999999999999998E-2</v>
      </c>
      <c r="AM7" s="20">
        <f>AN7-$AO$8</f>
        <v>-0.03</v>
      </c>
      <c r="AN7" s="20">
        <f>AO7-$AO$8</f>
        <v>-1.4999999999999999E-2</v>
      </c>
      <c r="AO7" s="35">
        <f>D5</f>
        <v>0</v>
      </c>
      <c r="AP7" s="20">
        <f>AO7+$AO$8</f>
        <v>1.4999999999999999E-2</v>
      </c>
      <c r="AQ7" s="20">
        <f>AP7+$AO$8</f>
        <v>0.03</v>
      </c>
      <c r="AR7" s="35">
        <f>AQ7+$AO$8</f>
        <v>4.4999999999999998E-2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92">
        <v>5.9199999999999999E-3</v>
      </c>
      <c r="C9" s="92">
        <v>5.7400000000000003E-3</v>
      </c>
      <c r="D9" s="92">
        <v>5.7599999999999995E-3</v>
      </c>
      <c r="E9" s="92">
        <v>6.7000000000000002E-3</v>
      </c>
      <c r="F9" s="92">
        <v>5.5999999999999999E-3</v>
      </c>
      <c r="G9" s="92">
        <v>6.5600000000000007E-3</v>
      </c>
      <c r="H9" s="92">
        <v>5.1799999999999997E-3</v>
      </c>
      <c r="I9" s="92">
        <v>5.2199999999999998E-3</v>
      </c>
      <c r="J9" s="92">
        <v>5.8399999999999997E-3</v>
      </c>
      <c r="K9" s="92"/>
      <c r="L9" s="92"/>
      <c r="M9" s="92"/>
      <c r="N9" s="92"/>
      <c r="P9" s="92">
        <v>5.9199999999999999E-3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93" t="s">
        <v>8</v>
      </c>
      <c r="B10" s="94">
        <v>8.5848704125339036E-4</v>
      </c>
      <c r="C10" s="94">
        <v>5.6833088953531273E-4</v>
      </c>
      <c r="D10" s="94">
        <v>5.2725705305856269E-4</v>
      </c>
      <c r="E10" s="94">
        <v>6.5192024052026479E-4</v>
      </c>
      <c r="F10" s="94">
        <v>2.8284271247461891E-4</v>
      </c>
      <c r="G10" s="94">
        <v>5.176871642217914E-4</v>
      </c>
      <c r="H10" s="94">
        <v>4.2661458015403068E-4</v>
      </c>
      <c r="I10" s="94">
        <v>3.114482300479486E-4</v>
      </c>
      <c r="J10" s="94">
        <v>6.0249481325568249E-4</v>
      </c>
      <c r="K10" s="94"/>
      <c r="L10" s="94"/>
      <c r="M10" s="94"/>
      <c r="N10" s="94"/>
      <c r="P10" s="94">
        <v>8.5848704125339036E-4</v>
      </c>
    </row>
    <row r="11" spans="1:44" x14ac:dyDescent="0.2">
      <c r="A11" s="93" t="s">
        <v>9</v>
      </c>
      <c r="B11" s="94">
        <v>7.4000000000000003E-3</v>
      </c>
      <c r="C11" s="94">
        <v>6.3E-3</v>
      </c>
      <c r="D11" s="94">
        <v>6.3E-3</v>
      </c>
      <c r="E11" s="94">
        <v>7.4000000000000003E-3</v>
      </c>
      <c r="F11" s="95">
        <v>5.8999999999999999E-3</v>
      </c>
      <c r="G11" s="95">
        <v>7.3000000000000001E-3</v>
      </c>
      <c r="H11" s="95">
        <v>5.7999999999999996E-3</v>
      </c>
      <c r="I11" s="95">
        <v>5.4999999999999997E-3</v>
      </c>
      <c r="J11" s="95">
        <v>6.3E-3</v>
      </c>
      <c r="K11" s="95"/>
      <c r="L11" s="95"/>
      <c r="M11" s="95"/>
      <c r="N11" s="95"/>
      <c r="P11" s="103">
        <v>7.4000000000000003E-3</v>
      </c>
    </row>
    <row r="12" spans="1:44" x14ac:dyDescent="0.2">
      <c r="A12" s="93" t="s">
        <v>10</v>
      </c>
      <c r="B12" s="94">
        <v>5.1999999999999998E-3</v>
      </c>
      <c r="C12" s="94">
        <v>4.8000000000000004E-3</v>
      </c>
      <c r="D12" s="94">
        <v>5.1999999999999998E-3</v>
      </c>
      <c r="E12" s="94">
        <v>6.0000000000000001E-3</v>
      </c>
      <c r="F12" s="95">
        <v>5.3E-3</v>
      </c>
      <c r="G12" s="95">
        <v>5.8999999999999999E-3</v>
      </c>
      <c r="H12" s="95">
        <v>4.7000000000000002E-3</v>
      </c>
      <c r="I12" s="95">
        <v>4.7000000000000002E-3</v>
      </c>
      <c r="J12" s="95">
        <v>4.8000000000000004E-3</v>
      </c>
      <c r="K12" s="95"/>
      <c r="L12" s="95"/>
      <c r="M12" s="95"/>
      <c r="N12" s="95"/>
      <c r="P12" s="103">
        <v>5.1999999999999998E-3</v>
      </c>
    </row>
    <row r="13" spans="1:44" x14ac:dyDescent="0.2">
      <c r="A13" s="96" t="s">
        <v>13</v>
      </c>
      <c r="B13" s="97">
        <f t="shared" ref="B13:N13" si="0">IFERROR(IF(B8="","",IF($L$25=0,((B9-$L$26)/3/B10),IF($L$26=0,(($L$25-B9)/3/B10),MIN(((($L$25)-B9)/(3*B10)),((B9-($L$26))/(3*B10)))))),"")</f>
        <v>2.2986174962551194</v>
      </c>
      <c r="C13" s="97">
        <f t="shared" si="0"/>
        <v>3.3665833910554146</v>
      </c>
      <c r="D13" s="97">
        <f t="shared" si="0"/>
        <v>3.6414875606922315</v>
      </c>
      <c r="E13" s="97">
        <f t="shared" si="0"/>
        <v>3.4257769501849218</v>
      </c>
      <c r="F13" s="97">
        <f t="shared" si="0"/>
        <v>6.5996632910744459</v>
      </c>
      <c r="G13" s="97">
        <f t="shared" si="0"/>
        <v>4.2239151707648652</v>
      </c>
      <c r="H13" s="97">
        <f t="shared" si="0"/>
        <v>4.0473690937690119</v>
      </c>
      <c r="I13" s="97">
        <f t="shared" si="0"/>
        <v>5.5868033018910417</v>
      </c>
      <c r="J13" s="97">
        <f t="shared" si="0"/>
        <v>3.23100983417189</v>
      </c>
      <c r="K13" s="97" t="str">
        <f t="shared" si="0"/>
        <v/>
      </c>
      <c r="L13" s="97" t="str">
        <f t="shared" si="0"/>
        <v/>
      </c>
      <c r="M13" s="97" t="str">
        <f t="shared" si="0"/>
        <v/>
      </c>
      <c r="N13" s="97" t="str">
        <f t="shared" si="0"/>
        <v/>
      </c>
      <c r="P13" s="97">
        <f>IFERROR(IF(P8="","",IF($M$25=0,((P9-$M$26)/3/P10),IF($M$26=0,(($M$25-P9)/3/P10),MIN(((($M$25)-P9)/(3*P10)),((P9-($M$26))/(3*P10)))))),"")</f>
        <v>2.2986174962551194</v>
      </c>
    </row>
    <row r="15" spans="1:44" s="15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  <c r="P18" s="40" t="s">
        <v>99</v>
      </c>
    </row>
    <row r="19" spans="1:22" x14ac:dyDescent="0.2">
      <c r="A19" s="98" t="s">
        <v>7</v>
      </c>
      <c r="B19" s="98"/>
      <c r="C19" s="98"/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</row>
    <row r="20" spans="1:22" x14ac:dyDescent="0.2">
      <c r="A20" s="93" t="s">
        <v>8</v>
      </c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</row>
    <row r="21" spans="1:22" x14ac:dyDescent="0.2">
      <c r="A21" s="93" t="s">
        <v>9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</row>
    <row r="22" spans="1:22" x14ac:dyDescent="0.2">
      <c r="A22" s="93" t="s">
        <v>10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</row>
    <row r="23" spans="1:22" x14ac:dyDescent="0.2">
      <c r="A23" s="96" t="s">
        <v>13</v>
      </c>
      <c r="B23" s="97" t="str">
        <f t="shared" ref="B23:N23" si="1">IFERROR(IF(B18="","",IF($L$25=0,((B19-$L$26)/3/B20),IF($L$26=0,(($L$25-B19)/3/B20),MIN(((($L$25)-B19)/(3*B20)),((B19-($L$26))/(3*B20)))))),"")</f>
        <v/>
      </c>
      <c r="C23" s="97" t="str">
        <f t="shared" si="1"/>
        <v/>
      </c>
      <c r="D23" s="97" t="str">
        <f t="shared" si="1"/>
        <v/>
      </c>
      <c r="E23" s="97" t="str">
        <f t="shared" si="1"/>
        <v/>
      </c>
      <c r="F23" s="97" t="str">
        <f t="shared" si="1"/>
        <v/>
      </c>
      <c r="G23" s="97" t="str">
        <f t="shared" si="1"/>
        <v/>
      </c>
      <c r="H23" s="97" t="str">
        <f t="shared" si="1"/>
        <v/>
      </c>
      <c r="I23" s="97" t="str">
        <f t="shared" si="1"/>
        <v/>
      </c>
      <c r="J23" s="97" t="str">
        <f t="shared" si="1"/>
        <v/>
      </c>
      <c r="K23" s="97" t="str">
        <f t="shared" si="1"/>
        <v/>
      </c>
      <c r="L23" s="97" t="str">
        <f t="shared" si="1"/>
        <v/>
      </c>
      <c r="M23" s="97" t="str">
        <f t="shared" si="1"/>
        <v/>
      </c>
      <c r="N23" s="97" t="str">
        <f t="shared" si="1"/>
        <v/>
      </c>
    </row>
    <row r="24" spans="1:22" x14ac:dyDescent="0.2">
      <c r="A24" s="99" t="s">
        <v>2</v>
      </c>
      <c r="B24" s="20">
        <f t="shared" ref="B24:M24" si="2">$D$5</f>
        <v>0</v>
      </c>
      <c r="C24" s="20">
        <f t="shared" si="2"/>
        <v>0</v>
      </c>
      <c r="D24" s="20">
        <f t="shared" si="2"/>
        <v>0</v>
      </c>
      <c r="E24" s="20">
        <f t="shared" si="2"/>
        <v>0</v>
      </c>
      <c r="F24" s="20">
        <f t="shared" si="2"/>
        <v>0</v>
      </c>
      <c r="G24" s="20">
        <f t="shared" si="2"/>
        <v>0</v>
      </c>
      <c r="H24" s="20">
        <f t="shared" si="2"/>
        <v>0</v>
      </c>
      <c r="I24" s="20">
        <f t="shared" si="2"/>
        <v>0</v>
      </c>
      <c r="J24" s="20">
        <f t="shared" si="2"/>
        <v>0</v>
      </c>
      <c r="K24" s="20">
        <f t="shared" si="2"/>
        <v>0</v>
      </c>
      <c r="L24" s="20">
        <f t="shared" si="2"/>
        <v>0</v>
      </c>
      <c r="M24" s="20">
        <f t="shared" si="2"/>
        <v>0</v>
      </c>
      <c r="N24" s="20">
        <f>$D$5</f>
        <v>0</v>
      </c>
    </row>
    <row r="25" spans="1:22" x14ac:dyDescent="0.2">
      <c r="A25" s="99" t="s">
        <v>3</v>
      </c>
      <c r="B25" s="20">
        <f t="shared" ref="B25:M25" si="3">$E$5</f>
        <v>0</v>
      </c>
      <c r="C25" s="20">
        <f t="shared" si="3"/>
        <v>0</v>
      </c>
      <c r="D25" s="20">
        <f t="shared" si="3"/>
        <v>0</v>
      </c>
      <c r="E25" s="20">
        <f t="shared" si="3"/>
        <v>0</v>
      </c>
      <c r="F25" s="20">
        <f t="shared" si="3"/>
        <v>0</v>
      </c>
      <c r="G25" s="20">
        <f t="shared" si="3"/>
        <v>0</v>
      </c>
      <c r="H25" s="20">
        <f t="shared" si="3"/>
        <v>0</v>
      </c>
      <c r="I25" s="20">
        <f t="shared" si="3"/>
        <v>0</v>
      </c>
      <c r="J25" s="20">
        <f t="shared" si="3"/>
        <v>0</v>
      </c>
      <c r="K25" s="20">
        <f t="shared" si="3"/>
        <v>0</v>
      </c>
      <c r="L25" s="20">
        <f t="shared" si="3"/>
        <v>0</v>
      </c>
      <c r="M25" s="20">
        <f t="shared" si="3"/>
        <v>0</v>
      </c>
      <c r="N25" s="20">
        <f>$E$5</f>
        <v>0</v>
      </c>
    </row>
    <row r="26" spans="1:22" x14ac:dyDescent="0.2">
      <c r="A26" s="99" t="s">
        <v>4</v>
      </c>
      <c r="B26" s="20">
        <f t="shared" ref="B26:M26" si="4">$F$5</f>
        <v>0</v>
      </c>
      <c r="C26" s="20">
        <f t="shared" si="4"/>
        <v>0</v>
      </c>
      <c r="D26" s="20">
        <f t="shared" si="4"/>
        <v>0</v>
      </c>
      <c r="E26" s="20">
        <f t="shared" si="4"/>
        <v>0</v>
      </c>
      <c r="F26" s="20">
        <f t="shared" si="4"/>
        <v>0</v>
      </c>
      <c r="G26" s="20">
        <f t="shared" si="4"/>
        <v>0</v>
      </c>
      <c r="H26" s="20">
        <f t="shared" si="4"/>
        <v>0</v>
      </c>
      <c r="I26" s="20">
        <f t="shared" si="4"/>
        <v>0</v>
      </c>
      <c r="J26" s="20">
        <f t="shared" si="4"/>
        <v>0</v>
      </c>
      <c r="K26" s="20">
        <f t="shared" si="4"/>
        <v>0</v>
      </c>
      <c r="L26" s="20">
        <f t="shared" si="4"/>
        <v>0</v>
      </c>
      <c r="M26" s="20">
        <f t="shared" si="4"/>
        <v>0</v>
      </c>
      <c r="N26" s="20">
        <f>$F$5</f>
        <v>0</v>
      </c>
    </row>
    <row r="27" spans="1:22" x14ac:dyDescent="0.2">
      <c r="A27" s="10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0</v>
      </c>
    </row>
    <row r="31" spans="1:22" ht="12" customHeight="1" x14ac:dyDescent="0.2">
      <c r="P31" s="35">
        <f>Q31-$S$32</f>
        <v>-1.4999999999999999E-2</v>
      </c>
      <c r="Q31" s="20">
        <f>R31-$S$32</f>
        <v>-0.01</v>
      </c>
      <c r="R31" s="20">
        <f>S31-$S$32</f>
        <v>-5.0000000000000001E-3</v>
      </c>
      <c r="S31" s="35">
        <f>D5</f>
        <v>0</v>
      </c>
      <c r="T31" s="20">
        <f>S31+$S$32</f>
        <v>5.0000000000000001E-3</v>
      </c>
      <c r="U31" s="20">
        <f>T31+$S$32</f>
        <v>0.01</v>
      </c>
      <c r="V31" s="35">
        <f>U31+$S$32</f>
        <v>1.4999999999999999E-2</v>
      </c>
    </row>
    <row r="32" spans="1:22" ht="12" customHeight="1" x14ac:dyDescent="0.2">
      <c r="P32" s="20"/>
      <c r="Q32" s="20"/>
      <c r="R32" s="20"/>
      <c r="S32" s="36">
        <v>5.0000000000000001E-3</v>
      </c>
      <c r="T32" s="20"/>
      <c r="U32" s="20"/>
      <c r="V32" s="20"/>
    </row>
    <row r="33" spans="16:32" ht="12" customHeight="1" x14ac:dyDescent="0.2"/>
    <row r="34" spans="16:32" ht="12" customHeight="1" x14ac:dyDescent="0.2"/>
    <row r="35" spans="16:32" ht="12" customHeight="1" x14ac:dyDescent="0.2">
      <c r="P35" s="127" t="s">
        <v>142</v>
      </c>
      <c r="Q35" s="127"/>
      <c r="R35" s="127"/>
      <c r="S35" s="34"/>
      <c r="T35" s="34">
        <f>I5/3</f>
        <v>0</v>
      </c>
      <c r="U35" s="34"/>
      <c r="V35" s="34"/>
      <c r="W35" s="34"/>
      <c r="X35" s="20"/>
      <c r="AD35" s="39">
        <f>MAX(B10:N10)</f>
        <v>8.5848704125339036E-4</v>
      </c>
      <c r="AE35" s="40">
        <f>ROUND(AD35*3,2)</f>
        <v>0</v>
      </c>
      <c r="AF35" s="41">
        <f>ROUND(AE35/5,5)</f>
        <v>0</v>
      </c>
    </row>
    <row r="36" spans="16:32" ht="12" customHeight="1" x14ac:dyDescent="0.2">
      <c r="Q36" s="34">
        <f>F5</f>
        <v>0</v>
      </c>
      <c r="R36" s="34"/>
      <c r="S36" s="34"/>
      <c r="T36" s="34" t="s">
        <v>0</v>
      </c>
      <c r="U36" s="34"/>
      <c r="V36" s="34"/>
      <c r="W36" s="34">
        <f>E5</f>
        <v>0</v>
      </c>
      <c r="X36" s="20"/>
      <c r="AD36" s="42">
        <f>MAX(B13:N13)</f>
        <v>6.5996632910744459</v>
      </c>
      <c r="AE36" s="40">
        <f>ROUND(AD36*3,2)</f>
        <v>19.8</v>
      </c>
      <c r="AF36" s="41">
        <f>ROUND(AE36/5,5)</f>
        <v>3.96</v>
      </c>
    </row>
    <row r="37" spans="16:32" ht="12" customHeight="1" x14ac:dyDescent="0.2">
      <c r="Q37" s="35">
        <f>R37-$T$38</f>
        <v>-0.18</v>
      </c>
      <c r="R37" s="20">
        <f>S37-$T$38</f>
        <v>-0.12</v>
      </c>
      <c r="S37" s="20">
        <f>T37-$T$38</f>
        <v>-0.06</v>
      </c>
      <c r="T37" s="35">
        <f>D5</f>
        <v>0</v>
      </c>
      <c r="U37" s="20">
        <f>T37+$T$38</f>
        <v>0.06</v>
      </c>
      <c r="V37" s="20">
        <f>U37+$T$38</f>
        <v>0.12</v>
      </c>
      <c r="W37" s="35">
        <f>V37+$T$38</f>
        <v>0.18</v>
      </c>
      <c r="X37" s="20"/>
    </row>
    <row r="38" spans="16:32" ht="12" customHeight="1" x14ac:dyDescent="0.2">
      <c r="Q38" s="20"/>
      <c r="R38" s="20"/>
      <c r="S38" s="20"/>
      <c r="T38" s="36">
        <v>0.06</v>
      </c>
      <c r="U38" s="20"/>
      <c r="V38" s="20"/>
      <c r="W38" s="20"/>
      <c r="X38" s="20"/>
    </row>
    <row r="39" spans="16:32" ht="12" customHeight="1" x14ac:dyDescent="0.2">
      <c r="X39" s="20"/>
    </row>
    <row r="40" spans="16:32" ht="12" customHeight="1" x14ac:dyDescent="0.2"/>
    <row r="41" spans="16:32" ht="12" customHeight="1" x14ac:dyDescent="0.2"/>
    <row r="42" spans="16:32" ht="12" customHeight="1" x14ac:dyDescent="0.2"/>
    <row r="43" spans="16:32" ht="12" customHeight="1" x14ac:dyDescent="0.2"/>
    <row r="44" spans="16:32" ht="12" customHeight="1" x14ac:dyDescent="0.2"/>
    <row r="45" spans="16:32" ht="12" customHeight="1" x14ac:dyDescent="0.2"/>
    <row r="46" spans="16:32" ht="12" customHeight="1" x14ac:dyDescent="0.2"/>
    <row r="47" spans="16:32" ht="12" customHeight="1" x14ac:dyDescent="0.2"/>
    <row r="48" spans="16:32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5">
    <tabColor rgb="FFFFC000"/>
  </sheetPr>
  <dimension ref="A1:AR85"/>
  <sheetViews>
    <sheetView showGridLines="0" topLeftCell="A43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86" t="s">
        <v>104</v>
      </c>
      <c r="D1" s="86"/>
      <c r="E1" s="87"/>
      <c r="F1" s="87"/>
      <c r="G1" s="88"/>
      <c r="H1" s="88"/>
      <c r="Q1" s="81" t="s">
        <v>5</v>
      </c>
      <c r="R1" s="81" t="s">
        <v>11</v>
      </c>
    </row>
    <row r="2" spans="1:44" x14ac:dyDescent="0.2">
      <c r="C2" s="88"/>
      <c r="D2" s="88"/>
      <c r="E2" s="88"/>
      <c r="F2" s="88"/>
      <c r="G2" s="88"/>
      <c r="H2" s="88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89"/>
      <c r="D3" s="22"/>
      <c r="E3" s="89"/>
      <c r="F3" s="89"/>
      <c r="G3" s="89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90" t="s">
        <v>1</v>
      </c>
      <c r="D4" s="90" t="s">
        <v>2</v>
      </c>
      <c r="E4" s="90" t="s">
        <v>3</v>
      </c>
      <c r="F4" s="90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/>
      <c r="D5" s="91"/>
      <c r="E5" s="91"/>
      <c r="F5" s="91"/>
      <c r="G5" s="22" t="s">
        <v>108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0</v>
      </c>
    </row>
    <row r="7" spans="1:44" ht="18" x14ac:dyDescent="0.25">
      <c r="A7" s="18" t="s">
        <v>5</v>
      </c>
      <c r="AL7" s="35">
        <f>AM7-$AO$8</f>
        <v>-4.4999999999999998E-2</v>
      </c>
      <c r="AM7" s="20">
        <f>AN7-$AO$8</f>
        <v>-0.03</v>
      </c>
      <c r="AN7" s="20">
        <f>AO7-$AO$8</f>
        <v>-1.4999999999999999E-2</v>
      </c>
      <c r="AO7" s="35">
        <f>D5</f>
        <v>0</v>
      </c>
      <c r="AP7" s="20">
        <f>AO7+$AO$8</f>
        <v>1.4999999999999999E-2</v>
      </c>
      <c r="AQ7" s="20">
        <f>AP7+$AO$8</f>
        <v>0.03</v>
      </c>
      <c r="AR7" s="35">
        <f>AQ7+$AO$8</f>
        <v>4.4999999999999998E-2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92">
        <v>5.1800000000000006E-3</v>
      </c>
      <c r="C9" s="92">
        <v>5.3E-3</v>
      </c>
      <c r="D9" s="92">
        <v>5.1399999999999996E-3</v>
      </c>
      <c r="E9" s="92">
        <v>6.2399999999999999E-3</v>
      </c>
      <c r="F9" s="92">
        <v>5.5799999999999999E-3</v>
      </c>
      <c r="G9" s="92">
        <v>6.1600000000000005E-3</v>
      </c>
      <c r="H9" s="92">
        <v>5.1400000000000005E-3</v>
      </c>
      <c r="I9" s="92">
        <v>5.0400000000000002E-3</v>
      </c>
      <c r="J9" s="92">
        <v>5.2800000000000008E-3</v>
      </c>
      <c r="K9" s="92"/>
      <c r="L9" s="92"/>
      <c r="M9" s="92"/>
      <c r="N9" s="92"/>
      <c r="P9" s="92">
        <v>5.1800000000000006E-3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93" t="s">
        <v>8</v>
      </c>
      <c r="B10" s="94">
        <v>3.5637059362410918E-4</v>
      </c>
      <c r="C10" s="94">
        <v>3.162277660168381E-4</v>
      </c>
      <c r="D10" s="94">
        <v>4.6151923036857282E-4</v>
      </c>
      <c r="E10" s="94">
        <v>4.9799598391954923E-4</v>
      </c>
      <c r="F10" s="94">
        <v>1.7888543819998296E-4</v>
      </c>
      <c r="G10" s="94">
        <v>3.6469165057620938E-4</v>
      </c>
      <c r="H10" s="94">
        <v>5.6391488719486748E-4</v>
      </c>
      <c r="I10" s="94">
        <v>3.2863353450309982E-4</v>
      </c>
      <c r="J10" s="94">
        <v>6.6105975524153638E-4</v>
      </c>
      <c r="K10" s="94"/>
      <c r="L10" s="94"/>
      <c r="M10" s="94"/>
      <c r="N10" s="94"/>
      <c r="P10" s="94">
        <v>3.5637059362410918E-4</v>
      </c>
    </row>
    <row r="11" spans="1:44" x14ac:dyDescent="0.2">
      <c r="A11" s="93" t="s">
        <v>9</v>
      </c>
      <c r="B11" s="94">
        <v>5.4999999999999997E-3</v>
      </c>
      <c r="C11" s="94">
        <v>5.5999999999999999E-3</v>
      </c>
      <c r="D11" s="94">
        <v>5.7999999999999996E-3</v>
      </c>
      <c r="E11" s="94">
        <v>6.8999999999999999E-3</v>
      </c>
      <c r="F11" s="95">
        <v>5.7999999999999996E-3</v>
      </c>
      <c r="G11" s="95">
        <v>6.6E-3</v>
      </c>
      <c r="H11" s="95">
        <v>5.7999999999999996E-3</v>
      </c>
      <c r="I11" s="95">
        <v>5.5999999999999999E-3</v>
      </c>
      <c r="J11" s="95">
        <v>6.0000000000000001E-3</v>
      </c>
      <c r="K11" s="95"/>
      <c r="L11" s="95"/>
      <c r="M11" s="95"/>
      <c r="N11" s="95"/>
      <c r="P11" s="103">
        <v>5.4999999999999997E-3</v>
      </c>
    </row>
    <row r="12" spans="1:44" x14ac:dyDescent="0.2">
      <c r="A12" s="93" t="s">
        <v>10</v>
      </c>
      <c r="B12" s="94">
        <v>4.7000000000000002E-3</v>
      </c>
      <c r="C12" s="94">
        <v>4.7999999999999996E-3</v>
      </c>
      <c r="D12" s="94">
        <v>4.7000000000000002E-3</v>
      </c>
      <c r="E12" s="94">
        <v>5.7000000000000002E-3</v>
      </c>
      <c r="F12" s="95">
        <v>5.4000000000000003E-3</v>
      </c>
      <c r="G12" s="95">
        <v>5.7999999999999996E-3</v>
      </c>
      <c r="H12" s="95">
        <v>4.4999999999999997E-3</v>
      </c>
      <c r="I12" s="95">
        <v>4.7999999999999996E-3</v>
      </c>
      <c r="J12" s="95">
        <v>4.4999999999999997E-3</v>
      </c>
      <c r="K12" s="95"/>
      <c r="L12" s="95"/>
      <c r="M12" s="95"/>
      <c r="N12" s="95"/>
      <c r="P12" s="103">
        <v>4.7000000000000002E-3</v>
      </c>
    </row>
    <row r="13" spans="1:44" x14ac:dyDescent="0.2">
      <c r="A13" s="96" t="s">
        <v>13</v>
      </c>
      <c r="B13" s="97">
        <f t="shared" ref="B13:N13" si="0">IFERROR(IF(B8="","",IF($L$25=0,((B9-$L$26)/3/B10),IF($L$26=0,(($L$25-B9)/3/B10),MIN(((($L$25)-B9)/(3*B10)),((B9-($L$26))/(3*B10)))))),"")</f>
        <v>4.8451435038658435</v>
      </c>
      <c r="C13" s="97">
        <f t="shared" si="0"/>
        <v>5.5866905329641332</v>
      </c>
      <c r="D13" s="97">
        <f t="shared" si="0"/>
        <v>3.7123769078160667</v>
      </c>
      <c r="E13" s="97">
        <f t="shared" si="0"/>
        <v>4.1767405102929942</v>
      </c>
      <c r="F13" s="97">
        <f t="shared" si="0"/>
        <v>10.397716095374033</v>
      </c>
      <c r="G13" s="97">
        <f t="shared" si="0"/>
        <v>5.6303272369660409</v>
      </c>
      <c r="H13" s="97">
        <f t="shared" si="0"/>
        <v>3.038283564131675</v>
      </c>
      <c r="I13" s="97">
        <f t="shared" si="0"/>
        <v>5.1120772033815483</v>
      </c>
      <c r="J13" s="97">
        <f t="shared" si="0"/>
        <v>2.6623916915906274</v>
      </c>
      <c r="K13" s="97" t="str">
        <f t="shared" si="0"/>
        <v/>
      </c>
      <c r="L13" s="97" t="str">
        <f t="shared" si="0"/>
        <v/>
      </c>
      <c r="M13" s="97" t="str">
        <f t="shared" si="0"/>
        <v/>
      </c>
      <c r="N13" s="97" t="str">
        <f t="shared" si="0"/>
        <v/>
      </c>
      <c r="P13" s="97">
        <f>IFERROR(IF(P8="","",IF($M$25=0,((P9-$M$26)/3/P10),IF($M$26=0,(($M$25-P9)/3/P10),MIN(((($M$25)-P9)/(3*P10)),((P9-($M$26))/(3*P10)))))),"")</f>
        <v>4.8451435038658435</v>
      </c>
    </row>
    <row r="15" spans="1:44" s="15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  <c r="P18" s="40" t="s">
        <v>99</v>
      </c>
    </row>
    <row r="19" spans="1:22" x14ac:dyDescent="0.2">
      <c r="A19" s="98" t="s">
        <v>7</v>
      </c>
      <c r="B19" s="98"/>
      <c r="C19" s="98"/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</row>
    <row r="20" spans="1:22" x14ac:dyDescent="0.2">
      <c r="A20" s="93" t="s">
        <v>8</v>
      </c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</row>
    <row r="21" spans="1:22" x14ac:dyDescent="0.2">
      <c r="A21" s="93" t="s">
        <v>9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</row>
    <row r="22" spans="1:22" x14ac:dyDescent="0.2">
      <c r="A22" s="93" t="s">
        <v>10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</row>
    <row r="23" spans="1:22" x14ac:dyDescent="0.2">
      <c r="A23" s="96" t="s">
        <v>13</v>
      </c>
      <c r="B23" s="97" t="str">
        <f t="shared" ref="B23:N23" si="1">IFERROR(IF(B18="","",IF($L$25=0,((B19-$L$26)/3/B20),IF($L$26=0,(($L$25-B19)/3/B20),MIN(((($L$25)-B19)/(3*B20)),((B19-($L$26))/(3*B20)))))),"")</f>
        <v/>
      </c>
      <c r="C23" s="97" t="str">
        <f t="shared" si="1"/>
        <v/>
      </c>
      <c r="D23" s="97" t="str">
        <f t="shared" si="1"/>
        <v/>
      </c>
      <c r="E23" s="97" t="str">
        <f t="shared" si="1"/>
        <v/>
      </c>
      <c r="F23" s="97" t="str">
        <f t="shared" si="1"/>
        <v/>
      </c>
      <c r="G23" s="97" t="str">
        <f t="shared" si="1"/>
        <v/>
      </c>
      <c r="H23" s="97" t="str">
        <f t="shared" si="1"/>
        <v/>
      </c>
      <c r="I23" s="97" t="str">
        <f t="shared" si="1"/>
        <v/>
      </c>
      <c r="J23" s="97" t="str">
        <f t="shared" si="1"/>
        <v/>
      </c>
      <c r="K23" s="97" t="str">
        <f t="shared" si="1"/>
        <v/>
      </c>
      <c r="L23" s="97" t="str">
        <f t="shared" si="1"/>
        <v/>
      </c>
      <c r="M23" s="97" t="str">
        <f t="shared" si="1"/>
        <v/>
      </c>
      <c r="N23" s="97" t="str">
        <f t="shared" si="1"/>
        <v/>
      </c>
    </row>
    <row r="24" spans="1:22" x14ac:dyDescent="0.2">
      <c r="A24" s="99" t="s">
        <v>2</v>
      </c>
      <c r="B24" s="20">
        <f t="shared" ref="B24:M24" si="2">$D$5</f>
        <v>0</v>
      </c>
      <c r="C24" s="20">
        <f t="shared" si="2"/>
        <v>0</v>
      </c>
      <c r="D24" s="20">
        <f t="shared" si="2"/>
        <v>0</v>
      </c>
      <c r="E24" s="20">
        <f t="shared" si="2"/>
        <v>0</v>
      </c>
      <c r="F24" s="20">
        <f t="shared" si="2"/>
        <v>0</v>
      </c>
      <c r="G24" s="20">
        <f t="shared" si="2"/>
        <v>0</v>
      </c>
      <c r="H24" s="20">
        <f t="shared" si="2"/>
        <v>0</v>
      </c>
      <c r="I24" s="20">
        <f t="shared" si="2"/>
        <v>0</v>
      </c>
      <c r="J24" s="20">
        <f t="shared" si="2"/>
        <v>0</v>
      </c>
      <c r="K24" s="20">
        <f t="shared" si="2"/>
        <v>0</v>
      </c>
      <c r="L24" s="20">
        <f t="shared" si="2"/>
        <v>0</v>
      </c>
      <c r="M24" s="20">
        <f t="shared" si="2"/>
        <v>0</v>
      </c>
      <c r="N24" s="20">
        <f>$D$5</f>
        <v>0</v>
      </c>
    </row>
    <row r="25" spans="1:22" x14ac:dyDescent="0.2">
      <c r="A25" s="99" t="s">
        <v>3</v>
      </c>
      <c r="B25" s="20">
        <f t="shared" ref="B25:M25" si="3">$E$5</f>
        <v>0</v>
      </c>
      <c r="C25" s="20">
        <f t="shared" si="3"/>
        <v>0</v>
      </c>
      <c r="D25" s="20">
        <f t="shared" si="3"/>
        <v>0</v>
      </c>
      <c r="E25" s="20">
        <f t="shared" si="3"/>
        <v>0</v>
      </c>
      <c r="F25" s="20">
        <f t="shared" si="3"/>
        <v>0</v>
      </c>
      <c r="G25" s="20">
        <f t="shared" si="3"/>
        <v>0</v>
      </c>
      <c r="H25" s="20">
        <f t="shared" si="3"/>
        <v>0</v>
      </c>
      <c r="I25" s="20">
        <f t="shared" si="3"/>
        <v>0</v>
      </c>
      <c r="J25" s="20">
        <f t="shared" si="3"/>
        <v>0</v>
      </c>
      <c r="K25" s="20">
        <f t="shared" si="3"/>
        <v>0</v>
      </c>
      <c r="L25" s="20">
        <f t="shared" si="3"/>
        <v>0</v>
      </c>
      <c r="M25" s="20">
        <f t="shared" si="3"/>
        <v>0</v>
      </c>
      <c r="N25" s="20">
        <f>$E$5</f>
        <v>0</v>
      </c>
    </row>
    <row r="26" spans="1:22" x14ac:dyDescent="0.2">
      <c r="A26" s="99" t="s">
        <v>4</v>
      </c>
      <c r="B26" s="20">
        <f t="shared" ref="B26:M26" si="4">$F$5</f>
        <v>0</v>
      </c>
      <c r="C26" s="20">
        <f t="shared" si="4"/>
        <v>0</v>
      </c>
      <c r="D26" s="20">
        <f t="shared" si="4"/>
        <v>0</v>
      </c>
      <c r="E26" s="20">
        <f t="shared" si="4"/>
        <v>0</v>
      </c>
      <c r="F26" s="20">
        <f t="shared" si="4"/>
        <v>0</v>
      </c>
      <c r="G26" s="20">
        <f t="shared" si="4"/>
        <v>0</v>
      </c>
      <c r="H26" s="20">
        <f t="shared" si="4"/>
        <v>0</v>
      </c>
      <c r="I26" s="20">
        <f t="shared" si="4"/>
        <v>0</v>
      </c>
      <c r="J26" s="20">
        <f t="shared" si="4"/>
        <v>0</v>
      </c>
      <c r="K26" s="20">
        <f t="shared" si="4"/>
        <v>0</v>
      </c>
      <c r="L26" s="20">
        <f t="shared" si="4"/>
        <v>0</v>
      </c>
      <c r="M26" s="20">
        <f t="shared" si="4"/>
        <v>0</v>
      </c>
      <c r="N26" s="20">
        <f>$F$5</f>
        <v>0</v>
      </c>
    </row>
    <row r="27" spans="1:22" x14ac:dyDescent="0.2">
      <c r="A27" s="10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0</v>
      </c>
    </row>
    <row r="31" spans="1:22" ht="12" customHeight="1" x14ac:dyDescent="0.2">
      <c r="P31" s="35">
        <f>Q31-$S$32</f>
        <v>-1.4999999999999999E-2</v>
      </c>
      <c r="Q31" s="20">
        <f>R31-$S$32</f>
        <v>-0.01</v>
      </c>
      <c r="R31" s="20">
        <f>S31-$S$32</f>
        <v>-5.0000000000000001E-3</v>
      </c>
      <c r="S31" s="35">
        <f>D5</f>
        <v>0</v>
      </c>
      <c r="T31" s="20">
        <f>S31+$S$32</f>
        <v>5.0000000000000001E-3</v>
      </c>
      <c r="U31" s="20">
        <f>T31+$S$32</f>
        <v>0.01</v>
      </c>
      <c r="V31" s="35">
        <f>U31+$S$32</f>
        <v>1.4999999999999999E-2</v>
      </c>
    </row>
    <row r="32" spans="1:22" ht="12" customHeight="1" x14ac:dyDescent="0.2">
      <c r="P32" s="20"/>
      <c r="Q32" s="20"/>
      <c r="R32" s="20"/>
      <c r="S32" s="36">
        <v>5.0000000000000001E-3</v>
      </c>
      <c r="T32" s="20"/>
      <c r="U32" s="20"/>
      <c r="V32" s="20"/>
    </row>
    <row r="33" spans="16:32" ht="12" customHeight="1" x14ac:dyDescent="0.2"/>
    <row r="34" spans="16:32" ht="12" customHeight="1" x14ac:dyDescent="0.2"/>
    <row r="35" spans="16:32" ht="12" customHeight="1" x14ac:dyDescent="0.2">
      <c r="P35" s="127" t="s">
        <v>142</v>
      </c>
      <c r="Q35" s="127"/>
      <c r="R35" s="127"/>
      <c r="S35" s="34"/>
      <c r="T35" s="34">
        <f>I5/3</f>
        <v>0</v>
      </c>
      <c r="U35" s="34"/>
      <c r="V35" s="34"/>
      <c r="W35" s="34"/>
      <c r="X35" s="20"/>
      <c r="AD35" s="39">
        <f>MAX(B10:N10)</f>
        <v>6.6105975524153638E-4</v>
      </c>
      <c r="AE35" s="40">
        <f>ROUND(AD35*3,2)</f>
        <v>0</v>
      </c>
      <c r="AF35" s="41">
        <f>ROUND(AE35/5,5)</f>
        <v>0</v>
      </c>
    </row>
    <row r="36" spans="16:32" ht="12" customHeight="1" x14ac:dyDescent="0.2">
      <c r="Q36" s="34">
        <f>F5</f>
        <v>0</v>
      </c>
      <c r="R36" s="34"/>
      <c r="S36" s="34"/>
      <c r="T36" s="34" t="s">
        <v>0</v>
      </c>
      <c r="U36" s="34"/>
      <c r="V36" s="34"/>
      <c r="W36" s="34">
        <f>E5</f>
        <v>0</v>
      </c>
      <c r="X36" s="20"/>
      <c r="AD36" s="42">
        <f>MAX(B13:N13)</f>
        <v>10.397716095374033</v>
      </c>
      <c r="AE36" s="40">
        <f>ROUND(AD36*3,2)</f>
        <v>31.19</v>
      </c>
      <c r="AF36" s="41">
        <f>ROUND(AE36/5,5)</f>
        <v>6.2380000000000004</v>
      </c>
    </row>
    <row r="37" spans="16:32" ht="12" customHeight="1" x14ac:dyDescent="0.2">
      <c r="Q37" s="35">
        <f>R37-$T$38</f>
        <v>-0.18</v>
      </c>
      <c r="R37" s="20">
        <f>S37-$T$38</f>
        <v>-0.12</v>
      </c>
      <c r="S37" s="20">
        <f>T37-$T$38</f>
        <v>-0.06</v>
      </c>
      <c r="T37" s="35">
        <f>D5</f>
        <v>0</v>
      </c>
      <c r="U37" s="20">
        <f>T37+$T$38</f>
        <v>0.06</v>
      </c>
      <c r="V37" s="20">
        <f>U37+$T$38</f>
        <v>0.12</v>
      </c>
      <c r="W37" s="35">
        <f>V37+$T$38</f>
        <v>0.18</v>
      </c>
      <c r="X37" s="20"/>
    </row>
    <row r="38" spans="16:32" ht="12" customHeight="1" x14ac:dyDescent="0.2">
      <c r="Q38" s="20"/>
      <c r="R38" s="20"/>
      <c r="S38" s="20"/>
      <c r="T38" s="36">
        <v>0.06</v>
      </c>
      <c r="U38" s="20"/>
      <c r="V38" s="20"/>
      <c r="W38" s="20"/>
      <c r="X38" s="20"/>
    </row>
    <row r="39" spans="16:32" ht="12" customHeight="1" x14ac:dyDescent="0.2">
      <c r="X39" s="20"/>
    </row>
    <row r="40" spans="16:32" ht="12" customHeight="1" x14ac:dyDescent="0.2"/>
    <row r="41" spans="16:32" ht="12" customHeight="1" x14ac:dyDescent="0.2"/>
    <row r="42" spans="16:32" ht="12" customHeight="1" x14ac:dyDescent="0.2"/>
    <row r="43" spans="16:32" ht="12" customHeight="1" x14ac:dyDescent="0.2"/>
    <row r="44" spans="16:32" ht="12" customHeight="1" x14ac:dyDescent="0.2"/>
    <row r="45" spans="16:32" ht="12" customHeight="1" x14ac:dyDescent="0.2"/>
    <row r="46" spans="16:32" ht="12" customHeight="1" x14ac:dyDescent="0.2"/>
    <row r="47" spans="16:32" ht="12" customHeight="1" x14ac:dyDescent="0.2"/>
    <row r="48" spans="16:32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66">
    <tabColor rgb="FFFFC000"/>
  </sheetPr>
  <dimension ref="A1:AR85"/>
  <sheetViews>
    <sheetView showGridLines="0" topLeftCell="A49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86" t="s">
        <v>103</v>
      </c>
      <c r="D1" s="86"/>
      <c r="E1" s="87"/>
      <c r="F1" s="87"/>
      <c r="G1" s="88"/>
      <c r="H1" s="88"/>
      <c r="Q1" s="81" t="s">
        <v>5</v>
      </c>
      <c r="R1" s="81" t="s">
        <v>11</v>
      </c>
    </row>
    <row r="2" spans="1:44" x14ac:dyDescent="0.2">
      <c r="C2" s="88"/>
      <c r="D2" s="88"/>
      <c r="E2" s="88"/>
      <c r="F2" s="88"/>
      <c r="G2" s="88"/>
      <c r="H2" s="88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89"/>
      <c r="D3" s="22"/>
      <c r="E3" s="89"/>
      <c r="F3" s="89"/>
      <c r="G3" s="89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90" t="s">
        <v>1</v>
      </c>
      <c r="D4" s="90" t="s">
        <v>2</v>
      </c>
      <c r="E4" s="90" t="s">
        <v>3</v>
      </c>
      <c r="F4" s="90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/>
      <c r="D5" s="91"/>
      <c r="E5" s="91"/>
      <c r="F5" s="91"/>
      <c r="G5" s="22" t="s">
        <v>108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0</v>
      </c>
    </row>
    <row r="7" spans="1:44" ht="18" x14ac:dyDescent="0.25">
      <c r="A7" s="18" t="s">
        <v>5</v>
      </c>
      <c r="AL7" s="35">
        <f>AM7-$AO$8</f>
        <v>-4.4999999999999998E-2</v>
      </c>
      <c r="AM7" s="20">
        <f>AN7-$AO$8</f>
        <v>-0.03</v>
      </c>
      <c r="AN7" s="20">
        <f>AO7-$AO$8</f>
        <v>-1.4999999999999999E-2</v>
      </c>
      <c r="AO7" s="35">
        <f>D5</f>
        <v>0</v>
      </c>
      <c r="AP7" s="20">
        <f>AO7+$AO$8</f>
        <v>1.4999999999999999E-2</v>
      </c>
      <c r="AQ7" s="20">
        <f>AP7+$AO$8</f>
        <v>0.03</v>
      </c>
      <c r="AR7" s="35">
        <f>AQ7+$AO$8</f>
        <v>4.4999999999999998E-2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92">
        <v>4.2000000000000006E-3</v>
      </c>
      <c r="C9" s="92">
        <v>4.2199999999999998E-3</v>
      </c>
      <c r="D9" s="92">
        <v>4.4800000000000005E-3</v>
      </c>
      <c r="E9" s="92">
        <v>5.1200000000000004E-3</v>
      </c>
      <c r="F9" s="92">
        <v>4.4600000000000004E-3</v>
      </c>
      <c r="G9" s="92">
        <v>5.0000000000000001E-3</v>
      </c>
      <c r="H9" s="92">
        <v>4.0999999999999995E-3</v>
      </c>
      <c r="I9" s="92">
        <v>4.0200000000000001E-3</v>
      </c>
      <c r="J9" s="92">
        <v>4.3800000000000002E-3</v>
      </c>
      <c r="K9" s="92"/>
      <c r="L9" s="92"/>
      <c r="M9" s="92"/>
      <c r="N9" s="92"/>
      <c r="P9" s="92">
        <v>4.2000000000000006E-3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93" t="s">
        <v>8</v>
      </c>
      <c r="B10" s="94">
        <v>2.4494897427831773E-4</v>
      </c>
      <c r="C10" s="94">
        <v>6.7230945255886446E-4</v>
      </c>
      <c r="D10" s="94">
        <v>2.4899799195977456E-4</v>
      </c>
      <c r="E10" s="94">
        <v>3.420526275297413E-4</v>
      </c>
      <c r="F10" s="94">
        <v>3.3615472627943218E-4</v>
      </c>
      <c r="G10" s="94">
        <v>4.8476798574163295E-4</v>
      </c>
      <c r="H10" s="94">
        <v>4.5825756949558383E-4</v>
      </c>
      <c r="I10" s="94">
        <v>3.7682887362833531E-4</v>
      </c>
      <c r="J10" s="94">
        <v>5.3572380943915502E-4</v>
      </c>
      <c r="K10" s="94"/>
      <c r="L10" s="94"/>
      <c r="M10" s="94"/>
      <c r="N10" s="94"/>
      <c r="P10" s="94">
        <v>2.4494897427831773E-4</v>
      </c>
    </row>
    <row r="11" spans="1:44" x14ac:dyDescent="0.2">
      <c r="A11" s="93" t="s">
        <v>9</v>
      </c>
      <c r="B11" s="94">
        <v>4.4999999999999997E-3</v>
      </c>
      <c r="C11" s="94">
        <v>5.0000000000000001E-3</v>
      </c>
      <c r="D11" s="94">
        <v>4.8999999999999998E-3</v>
      </c>
      <c r="E11" s="94">
        <v>5.5999999999999999E-3</v>
      </c>
      <c r="F11" s="95">
        <v>5.0000000000000001E-3</v>
      </c>
      <c r="G11" s="95">
        <v>5.4999999999999997E-3</v>
      </c>
      <c r="H11" s="95">
        <v>4.7999999999999996E-3</v>
      </c>
      <c r="I11" s="95">
        <v>4.5999999999999999E-3</v>
      </c>
      <c r="J11" s="95">
        <v>5.0000000000000001E-3</v>
      </c>
      <c r="K11" s="95"/>
      <c r="L11" s="95"/>
      <c r="M11" s="95"/>
      <c r="N11" s="95"/>
      <c r="P11" s="103">
        <v>4.4999999999999997E-3</v>
      </c>
    </row>
    <row r="12" spans="1:44" x14ac:dyDescent="0.2">
      <c r="A12" s="93" t="s">
        <v>10</v>
      </c>
      <c r="B12" s="94">
        <v>3.8999999999999998E-3</v>
      </c>
      <c r="C12" s="94">
        <v>3.5999999999999999E-3</v>
      </c>
      <c r="D12" s="94">
        <v>4.3E-3</v>
      </c>
      <c r="E12" s="94">
        <v>4.7000000000000002E-3</v>
      </c>
      <c r="F12" s="95">
        <v>4.1000000000000003E-3</v>
      </c>
      <c r="G12" s="95">
        <v>4.1999999999999997E-3</v>
      </c>
      <c r="H12" s="95">
        <v>3.5999999999999999E-3</v>
      </c>
      <c r="I12" s="95">
        <v>3.7000000000000002E-3</v>
      </c>
      <c r="J12" s="95">
        <v>3.8999999999999998E-3</v>
      </c>
      <c r="K12" s="95"/>
      <c r="L12" s="95"/>
      <c r="M12" s="95"/>
      <c r="N12" s="95"/>
      <c r="P12" s="103">
        <v>3.8999999999999998E-3</v>
      </c>
    </row>
    <row r="13" spans="1:44" x14ac:dyDescent="0.2">
      <c r="A13" s="96" t="s">
        <v>13</v>
      </c>
      <c r="B13" s="97">
        <f t="shared" ref="B13:N13" si="0">IFERROR(IF(B8="","",IF($L$25=0,((B9-$L$26)/3/B10),IF($L$26=0,(($L$25-B9)/3/B10),MIN(((($L$25)-B9)/(3*B10)),((B9-($L$26))/(3*B10)))))),"")</f>
        <v>5.7154760664940847</v>
      </c>
      <c r="C13" s="97">
        <f t="shared" si="0"/>
        <v>2.0922904792023655</v>
      </c>
      <c r="D13" s="97">
        <f t="shared" si="0"/>
        <v>5.9973709891386608</v>
      </c>
      <c r="E13" s="97">
        <f t="shared" si="0"/>
        <v>4.9894856209466569</v>
      </c>
      <c r="F13" s="97">
        <f t="shared" si="0"/>
        <v>4.4225666053282238</v>
      </c>
      <c r="G13" s="97">
        <f t="shared" si="0"/>
        <v>3.4380708208626447</v>
      </c>
      <c r="H13" s="97">
        <f t="shared" si="0"/>
        <v>2.9823111665585631</v>
      </c>
      <c r="I13" s="97">
        <f t="shared" si="0"/>
        <v>3.5559907793096457</v>
      </c>
      <c r="J13" s="97">
        <f t="shared" si="0"/>
        <v>2.7252848842549344</v>
      </c>
      <c r="K13" s="97" t="str">
        <f t="shared" si="0"/>
        <v/>
      </c>
      <c r="L13" s="97" t="str">
        <f t="shared" si="0"/>
        <v/>
      </c>
      <c r="M13" s="97" t="str">
        <f t="shared" si="0"/>
        <v/>
      </c>
      <c r="N13" s="97" t="str">
        <f t="shared" si="0"/>
        <v/>
      </c>
      <c r="P13" s="97">
        <f>IFERROR(IF(P8="","",IF($M$25=0,((P9-$M$26)/3/P10),IF($M$26=0,(($M$25-P9)/3/P10),MIN(((($M$25)-P9)/(3*P10)),((P9-($M$26))/(3*P10)))))),"")</f>
        <v>5.7154760664940847</v>
      </c>
    </row>
    <row r="15" spans="1:44" s="15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101" t="s">
        <v>76</v>
      </c>
      <c r="M18" s="101" t="s">
        <v>43</v>
      </c>
      <c r="N18" s="101" t="s">
        <v>44</v>
      </c>
      <c r="P18" s="40" t="s">
        <v>99</v>
      </c>
    </row>
    <row r="19" spans="1:22" x14ac:dyDescent="0.2">
      <c r="A19" s="98" t="s">
        <v>7</v>
      </c>
      <c r="B19" s="98"/>
      <c r="C19" s="98"/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</row>
    <row r="20" spans="1:22" x14ac:dyDescent="0.2">
      <c r="A20" s="93" t="s">
        <v>8</v>
      </c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</row>
    <row r="21" spans="1:22" x14ac:dyDescent="0.2">
      <c r="A21" s="93" t="s">
        <v>9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</row>
    <row r="22" spans="1:22" x14ac:dyDescent="0.2">
      <c r="A22" s="93" t="s">
        <v>10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</row>
    <row r="23" spans="1:22" x14ac:dyDescent="0.2">
      <c r="A23" s="96" t="s">
        <v>13</v>
      </c>
      <c r="B23" s="97" t="str">
        <f t="shared" ref="B23:N23" si="1">IFERROR(IF(B18="","",IF($L$25=0,((B19-$L$26)/3/B20),IF($L$26=0,(($L$25-B19)/3/B20),MIN(((($L$25)-B19)/(3*B20)),((B19-($L$26))/(3*B20)))))),"")</f>
        <v/>
      </c>
      <c r="C23" s="97" t="str">
        <f t="shared" si="1"/>
        <v/>
      </c>
      <c r="D23" s="97" t="str">
        <f t="shared" si="1"/>
        <v/>
      </c>
      <c r="E23" s="97" t="str">
        <f t="shared" si="1"/>
        <v/>
      </c>
      <c r="F23" s="97" t="str">
        <f t="shared" si="1"/>
        <v/>
      </c>
      <c r="G23" s="97" t="str">
        <f t="shared" si="1"/>
        <v/>
      </c>
      <c r="H23" s="97" t="str">
        <f t="shared" si="1"/>
        <v/>
      </c>
      <c r="I23" s="97" t="str">
        <f t="shared" si="1"/>
        <v/>
      </c>
      <c r="J23" s="97" t="str">
        <f t="shared" si="1"/>
        <v/>
      </c>
      <c r="K23" s="97" t="str">
        <f t="shared" si="1"/>
        <v/>
      </c>
      <c r="L23" s="97" t="str">
        <f t="shared" si="1"/>
        <v/>
      </c>
      <c r="M23" s="97" t="str">
        <f t="shared" si="1"/>
        <v/>
      </c>
      <c r="N23" s="97" t="str">
        <f t="shared" si="1"/>
        <v/>
      </c>
    </row>
    <row r="24" spans="1:22" x14ac:dyDescent="0.2">
      <c r="A24" s="99" t="s">
        <v>2</v>
      </c>
      <c r="B24" s="20">
        <f t="shared" ref="B24:M24" si="2">$D$5</f>
        <v>0</v>
      </c>
      <c r="C24" s="20">
        <f t="shared" si="2"/>
        <v>0</v>
      </c>
      <c r="D24" s="20">
        <f t="shared" si="2"/>
        <v>0</v>
      </c>
      <c r="E24" s="20">
        <f t="shared" si="2"/>
        <v>0</v>
      </c>
      <c r="F24" s="20">
        <f t="shared" si="2"/>
        <v>0</v>
      </c>
      <c r="G24" s="20">
        <f t="shared" si="2"/>
        <v>0</v>
      </c>
      <c r="H24" s="20">
        <f t="shared" si="2"/>
        <v>0</v>
      </c>
      <c r="I24" s="20">
        <f t="shared" si="2"/>
        <v>0</v>
      </c>
      <c r="J24" s="20">
        <f t="shared" si="2"/>
        <v>0</v>
      </c>
      <c r="K24" s="20">
        <f t="shared" si="2"/>
        <v>0</v>
      </c>
      <c r="L24" s="20">
        <f t="shared" si="2"/>
        <v>0</v>
      </c>
      <c r="M24" s="20">
        <f t="shared" si="2"/>
        <v>0</v>
      </c>
      <c r="N24" s="20">
        <f>$D$5</f>
        <v>0</v>
      </c>
    </row>
    <row r="25" spans="1:22" x14ac:dyDescent="0.2">
      <c r="A25" s="99" t="s">
        <v>3</v>
      </c>
      <c r="B25" s="20">
        <f t="shared" ref="B25:M25" si="3">$E$5</f>
        <v>0</v>
      </c>
      <c r="C25" s="20">
        <f t="shared" si="3"/>
        <v>0</v>
      </c>
      <c r="D25" s="20">
        <f t="shared" si="3"/>
        <v>0</v>
      </c>
      <c r="E25" s="20">
        <f t="shared" si="3"/>
        <v>0</v>
      </c>
      <c r="F25" s="20">
        <f t="shared" si="3"/>
        <v>0</v>
      </c>
      <c r="G25" s="20">
        <f t="shared" si="3"/>
        <v>0</v>
      </c>
      <c r="H25" s="20">
        <f t="shared" si="3"/>
        <v>0</v>
      </c>
      <c r="I25" s="20">
        <f t="shared" si="3"/>
        <v>0</v>
      </c>
      <c r="J25" s="20">
        <f t="shared" si="3"/>
        <v>0</v>
      </c>
      <c r="K25" s="20">
        <f t="shared" si="3"/>
        <v>0</v>
      </c>
      <c r="L25" s="20">
        <f t="shared" si="3"/>
        <v>0</v>
      </c>
      <c r="M25" s="20">
        <f t="shared" si="3"/>
        <v>0</v>
      </c>
      <c r="N25" s="20">
        <f>$E$5</f>
        <v>0</v>
      </c>
    </row>
    <row r="26" spans="1:22" x14ac:dyDescent="0.2">
      <c r="A26" s="99" t="s">
        <v>4</v>
      </c>
      <c r="B26" s="20">
        <f t="shared" ref="B26:M26" si="4">$F$5</f>
        <v>0</v>
      </c>
      <c r="C26" s="20">
        <f t="shared" si="4"/>
        <v>0</v>
      </c>
      <c r="D26" s="20">
        <f t="shared" si="4"/>
        <v>0</v>
      </c>
      <c r="E26" s="20">
        <f t="shared" si="4"/>
        <v>0</v>
      </c>
      <c r="F26" s="20">
        <f t="shared" si="4"/>
        <v>0</v>
      </c>
      <c r="G26" s="20">
        <f t="shared" si="4"/>
        <v>0</v>
      </c>
      <c r="H26" s="20">
        <f t="shared" si="4"/>
        <v>0</v>
      </c>
      <c r="I26" s="20">
        <f t="shared" si="4"/>
        <v>0</v>
      </c>
      <c r="J26" s="20">
        <f t="shared" si="4"/>
        <v>0</v>
      </c>
      <c r="K26" s="20">
        <f t="shared" si="4"/>
        <v>0</v>
      </c>
      <c r="L26" s="20">
        <f t="shared" si="4"/>
        <v>0</v>
      </c>
      <c r="M26" s="20">
        <f t="shared" si="4"/>
        <v>0</v>
      </c>
      <c r="N26" s="20">
        <f>$F$5</f>
        <v>0</v>
      </c>
    </row>
    <row r="27" spans="1:22" x14ac:dyDescent="0.2">
      <c r="A27" s="10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0</v>
      </c>
    </row>
    <row r="31" spans="1:22" ht="12" customHeight="1" x14ac:dyDescent="0.2">
      <c r="P31" s="35">
        <f>Q31-$S$32</f>
        <v>-1.4999999999999999E-2</v>
      </c>
      <c r="Q31" s="20">
        <f>R31-$S$32</f>
        <v>-0.01</v>
      </c>
      <c r="R31" s="20">
        <f>S31-$S$32</f>
        <v>-5.0000000000000001E-3</v>
      </c>
      <c r="S31" s="35">
        <f>D5</f>
        <v>0</v>
      </c>
      <c r="T31" s="20">
        <f>S31+$S$32</f>
        <v>5.0000000000000001E-3</v>
      </c>
      <c r="U31" s="20">
        <f>T31+$S$32</f>
        <v>0.01</v>
      </c>
      <c r="V31" s="35">
        <f>U31+$S$32</f>
        <v>1.4999999999999999E-2</v>
      </c>
    </row>
    <row r="32" spans="1:22" ht="12" customHeight="1" x14ac:dyDescent="0.2">
      <c r="P32" s="20"/>
      <c r="Q32" s="20"/>
      <c r="R32" s="20"/>
      <c r="S32" s="36">
        <v>5.0000000000000001E-3</v>
      </c>
      <c r="T32" s="20"/>
      <c r="U32" s="20"/>
      <c r="V32" s="20"/>
    </row>
    <row r="33" spans="16:32" ht="12" customHeight="1" x14ac:dyDescent="0.2"/>
    <row r="34" spans="16:32" ht="12" customHeight="1" x14ac:dyDescent="0.2"/>
    <row r="35" spans="16:32" ht="12" customHeight="1" x14ac:dyDescent="0.2">
      <c r="P35" s="127" t="s">
        <v>142</v>
      </c>
      <c r="Q35" s="127"/>
      <c r="R35" s="127"/>
      <c r="S35" s="34"/>
      <c r="T35" s="34">
        <f>I5/3</f>
        <v>0</v>
      </c>
      <c r="U35" s="34"/>
      <c r="V35" s="34"/>
      <c r="W35" s="34"/>
      <c r="X35" s="20"/>
      <c r="AD35" s="39">
        <f>MAX(B10:N10)</f>
        <v>6.7230945255886446E-4</v>
      </c>
      <c r="AE35" s="40">
        <f>ROUND(AD35*3,2)</f>
        <v>0</v>
      </c>
      <c r="AF35" s="41">
        <f>ROUND(AE35/5,5)</f>
        <v>0</v>
      </c>
    </row>
    <row r="36" spans="16:32" ht="12" customHeight="1" x14ac:dyDescent="0.2">
      <c r="Q36" s="34">
        <f>F5</f>
        <v>0</v>
      </c>
      <c r="R36" s="34"/>
      <c r="S36" s="34"/>
      <c r="T36" s="34" t="s">
        <v>0</v>
      </c>
      <c r="U36" s="34"/>
      <c r="V36" s="34"/>
      <c r="W36" s="34">
        <f>E5</f>
        <v>0</v>
      </c>
      <c r="X36" s="20"/>
      <c r="AD36" s="42">
        <f>MAX(B13:N13)</f>
        <v>5.9973709891386608</v>
      </c>
      <c r="AE36" s="40">
        <f>ROUND(AD36*3,2)</f>
        <v>17.989999999999998</v>
      </c>
      <c r="AF36" s="41">
        <f>ROUND(AE36/5,5)</f>
        <v>3.5979999999999999</v>
      </c>
    </row>
    <row r="37" spans="16:32" ht="12" customHeight="1" x14ac:dyDescent="0.2">
      <c r="Q37" s="35">
        <f>R37-$T$38</f>
        <v>-0.18</v>
      </c>
      <c r="R37" s="20">
        <f>S37-$T$38</f>
        <v>-0.12</v>
      </c>
      <c r="S37" s="20">
        <f>T37-$T$38</f>
        <v>-0.06</v>
      </c>
      <c r="T37" s="35">
        <f>D5</f>
        <v>0</v>
      </c>
      <c r="U37" s="20">
        <f>T37+$T$38</f>
        <v>0.06</v>
      </c>
      <c r="V37" s="20">
        <f>U37+$T$38</f>
        <v>0.12</v>
      </c>
      <c r="W37" s="35">
        <f>V37+$T$38</f>
        <v>0.18</v>
      </c>
      <c r="X37" s="20"/>
    </row>
    <row r="38" spans="16:32" ht="12" customHeight="1" x14ac:dyDescent="0.2">
      <c r="Q38" s="20"/>
      <c r="R38" s="20"/>
      <c r="S38" s="20"/>
      <c r="T38" s="36">
        <v>0.06</v>
      </c>
      <c r="U38" s="20"/>
      <c r="V38" s="20"/>
      <c r="W38" s="20"/>
      <c r="X38" s="20"/>
    </row>
    <row r="39" spans="16:32" ht="12" customHeight="1" x14ac:dyDescent="0.2">
      <c r="X39" s="20"/>
    </row>
    <row r="40" spans="16:32" ht="12" customHeight="1" x14ac:dyDescent="0.2"/>
    <row r="41" spans="16:32" ht="12" customHeight="1" x14ac:dyDescent="0.2"/>
    <row r="42" spans="16:32" ht="12" customHeight="1" x14ac:dyDescent="0.2"/>
    <row r="43" spans="16:32" ht="12" customHeight="1" x14ac:dyDescent="0.2"/>
    <row r="44" spans="16:32" ht="12" customHeight="1" x14ac:dyDescent="0.2"/>
    <row r="45" spans="16:32" ht="12" customHeight="1" x14ac:dyDescent="0.2"/>
    <row r="46" spans="16:32" ht="12" customHeight="1" x14ac:dyDescent="0.2"/>
    <row r="47" spans="16:32" ht="12" customHeight="1" x14ac:dyDescent="0.2"/>
    <row r="48" spans="16:32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58"/>
  <dimension ref="A1:AR85"/>
  <sheetViews>
    <sheetView showGridLines="0" zoomScale="80" zoomScaleNormal="80" workbookViewId="0">
      <selection activeCell="C1" sqref="C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58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101</v>
      </c>
      <c r="D5" s="25">
        <v>0.5</v>
      </c>
      <c r="E5" s="25">
        <v>1</v>
      </c>
      <c r="F5" s="25">
        <v>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1</v>
      </c>
    </row>
    <row r="7" spans="1:44" ht="18" x14ac:dyDescent="0.25">
      <c r="A7" s="18" t="s">
        <v>5</v>
      </c>
      <c r="AL7" s="35">
        <f>AM7-$AO$8</f>
        <v>0.45499999999999996</v>
      </c>
      <c r="AM7" s="20">
        <f>AN7-$AO$8</f>
        <v>0.47</v>
      </c>
      <c r="AN7" s="20">
        <f>AO7-$AO$8</f>
        <v>0.48499999999999999</v>
      </c>
      <c r="AO7" s="35">
        <f>D5</f>
        <v>0.5</v>
      </c>
      <c r="AP7" s="20">
        <f>AO7+$AO$8</f>
        <v>0.51500000000000001</v>
      </c>
      <c r="AQ7" s="20">
        <f>AP7+$AO$8</f>
        <v>0.53</v>
      </c>
      <c r="AR7" s="35">
        <f>AQ7+$AO$8</f>
        <v>0.54500000000000004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P9" s="5"/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P10" s="7"/>
    </row>
    <row r="11" spans="1:44" x14ac:dyDescent="0.2">
      <c r="A11" s="6" t="s">
        <v>9</v>
      </c>
      <c r="B11" s="7"/>
      <c r="C11" s="7"/>
      <c r="D11" s="7"/>
      <c r="E11" s="7"/>
      <c r="F11" s="8"/>
      <c r="G11" s="8"/>
      <c r="H11" s="8"/>
      <c r="I11" s="8"/>
      <c r="J11" s="8"/>
      <c r="K11" s="8"/>
      <c r="L11" s="8"/>
      <c r="M11" s="8"/>
      <c r="N11" s="8"/>
      <c r="P11" s="102"/>
    </row>
    <row r="12" spans="1:44" x14ac:dyDescent="0.2">
      <c r="A12" s="6" t="s">
        <v>10</v>
      </c>
      <c r="B12" s="7"/>
      <c r="C12" s="7"/>
      <c r="D12" s="7"/>
      <c r="E12" s="7"/>
      <c r="F12" s="8"/>
      <c r="G12" s="8"/>
      <c r="H12" s="8"/>
      <c r="I12" s="8"/>
      <c r="J12" s="8"/>
      <c r="K12" s="8"/>
      <c r="L12" s="8"/>
      <c r="M12" s="8"/>
      <c r="N12" s="8"/>
      <c r="P12" s="102"/>
    </row>
    <row r="13" spans="1:44" x14ac:dyDescent="0.2">
      <c r="A13" s="9" t="s">
        <v>13</v>
      </c>
      <c r="B13" s="10" t="str">
        <f>IFERROR(IF(B8="","",IF($B$25=0,((B9-$B$26)/3/B10),IF($B$26=0,(($B$25-B9)/3/B10),MIN(((($B$25)-B9)/(3*B10)),((B9-($B$26))/(3*B10)))))),"")</f>
        <v/>
      </c>
      <c r="C13" s="10"/>
      <c r="D13" s="10" t="str">
        <f>IFERROR(IF(D8="","",IF($D$25=0,((D9-$D$26)/3/D10),IF($D$26=0,(($D$25-D9)/3/D10),MIN(((($D$25)-D9)/(3*D10)),((D9-($D$26))/(3*D10)))))),"")</f>
        <v/>
      </c>
      <c r="E13" s="10" t="str">
        <f>IFERROR(IF(E8="","",IF($E$25=0,((E9-$E$26)/3/E10),IF($E$26=0,(($E$25-E9)/3/E10),MIN(((($E$25)-E9)/(3*E10)),((E9-($E$26))/(3*E10)))))),"")</f>
        <v/>
      </c>
      <c r="F13" s="10" t="str">
        <f>IFERROR(IF(F8="","",IF($F$25=0,((F9-$F$26)/3/F10),IF($F$26=0,(($F$25-F9)/3/F10),MIN(((($F$25)-F9)/(3*F10)),((F9-($F$26))/(3*F10)))))),"")</f>
        <v/>
      </c>
      <c r="G13" s="10" t="str">
        <f>IFERROR(IF(G8="","",IF($G$25=0,((G9-$G$26)/3/G10),IF($G$26=0,(($G$25-G9)/3/G10),MIN(((($G$25)-G9)/(3*G10)),((G9-($G$26))/(3*G10)))))),"")</f>
        <v/>
      </c>
      <c r="H13" s="10" t="str">
        <f>IFERROR(IF(H8="","",IF($H$25=0,((H9-$H$26)/3/H10),IF($H$26=0,(($H$25-H9)/3/H10),MIN(((($H$25)-H9)/(3*H10)),((H9-($H$26))/(3*H10)))))),"")</f>
        <v/>
      </c>
      <c r="I13" s="10" t="str">
        <f>IFERROR(IF(I8="","",IF($I$25=0,((I9-$I$26)/3/I10),IF($I$26=0,(($I$25-I9)/3/I10),MIN(((($I$25)-I9)/(3*I10)),((I9-($I$26))/(3*I10)))))),"")</f>
        <v/>
      </c>
      <c r="J13" s="10" t="str">
        <f>IFERROR(IF($J$8="","",IF($J$25=0,((J9-$J$26)/3/J10),IF($J$26=0,(($J$25-J9)/3/J10),MIN(((($J$25)-J9)/(3*J10)),((J9-($J$26))/(3*J10)))))),"")</f>
        <v/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 t="str">
        <f>IFERROR(IF(P8="","",IF($E$5=0,((P9-$F$5)/3/P10),IF($F$5=0,(($E$5-P9)/3/P10),MIN(((($E$5)-P9)/(3*P10)),((P9-($F$5))/(3*P10)))))),"")</f>
        <v/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0.5</v>
      </c>
      <c r="C24" s="20">
        <f t="shared" si="0"/>
        <v>0.5</v>
      </c>
      <c r="D24" s="20">
        <f t="shared" si="0"/>
        <v>0.5</v>
      </c>
      <c r="E24" s="20">
        <f t="shared" si="0"/>
        <v>0.5</v>
      </c>
      <c r="F24" s="20">
        <f t="shared" si="0"/>
        <v>0.5</v>
      </c>
      <c r="G24" s="20">
        <f t="shared" si="0"/>
        <v>0.5</v>
      </c>
      <c r="H24" s="20">
        <f t="shared" si="0"/>
        <v>0.5</v>
      </c>
      <c r="I24" s="20">
        <f t="shared" si="0"/>
        <v>0.5</v>
      </c>
      <c r="J24" s="20">
        <f t="shared" si="0"/>
        <v>0.5</v>
      </c>
      <c r="K24" s="20">
        <f t="shared" si="0"/>
        <v>0.5</v>
      </c>
      <c r="L24" s="20">
        <f t="shared" si="0"/>
        <v>0.5</v>
      </c>
      <c r="M24" s="20">
        <f t="shared" si="0"/>
        <v>0.5</v>
      </c>
      <c r="N24" s="20">
        <f t="shared" si="0"/>
        <v>0.5</v>
      </c>
    </row>
    <row r="25" spans="1:22" x14ac:dyDescent="0.2">
      <c r="A25" s="12" t="s">
        <v>3</v>
      </c>
      <c r="B25" s="20" t="s">
        <v>39</v>
      </c>
      <c r="C25" s="20" t="s">
        <v>39</v>
      </c>
      <c r="D25" s="20" t="s">
        <v>39</v>
      </c>
      <c r="E25" s="20" t="s">
        <v>39</v>
      </c>
      <c r="F25" s="20" t="s">
        <v>39</v>
      </c>
      <c r="G25" s="20" t="s">
        <v>39</v>
      </c>
      <c r="H25" s="20" t="s">
        <v>39</v>
      </c>
      <c r="I25" s="20" t="s">
        <v>39</v>
      </c>
      <c r="J25" s="20" t="s">
        <v>39</v>
      </c>
      <c r="K25" s="20" t="s">
        <v>39</v>
      </c>
      <c r="L25" s="20" t="s">
        <v>39</v>
      </c>
      <c r="M25" s="20" t="s">
        <v>39</v>
      </c>
      <c r="N25" s="20" t="s">
        <v>39</v>
      </c>
    </row>
    <row r="26" spans="1:22" x14ac:dyDescent="0.2">
      <c r="A26" s="12" t="s">
        <v>4</v>
      </c>
      <c r="B26" s="20" t="s">
        <v>39</v>
      </c>
      <c r="C26" s="20" t="s">
        <v>39</v>
      </c>
      <c r="D26" s="20" t="s">
        <v>39</v>
      </c>
      <c r="E26" s="20" t="s">
        <v>39</v>
      </c>
      <c r="F26" s="20" t="s">
        <v>39</v>
      </c>
      <c r="G26" s="20" t="s">
        <v>39</v>
      </c>
      <c r="H26" s="20" t="s">
        <v>39</v>
      </c>
      <c r="I26" s="20" t="s">
        <v>39</v>
      </c>
      <c r="J26" s="20" t="s">
        <v>39</v>
      </c>
      <c r="K26" s="20" t="s">
        <v>39</v>
      </c>
      <c r="L26" s="20" t="s">
        <v>39</v>
      </c>
      <c r="M26" s="20" t="s">
        <v>39</v>
      </c>
      <c r="N26" s="20" t="s">
        <v>39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1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0.48499999999999999</v>
      </c>
      <c r="Q31" s="20">
        <f>R31-$S$32</f>
        <v>0.49</v>
      </c>
      <c r="R31" s="20">
        <f>S31-$S$32</f>
        <v>0.495</v>
      </c>
      <c r="S31" s="35">
        <f>D5</f>
        <v>0.5</v>
      </c>
      <c r="T31" s="20">
        <f>S31+$S$32</f>
        <v>0.505</v>
      </c>
      <c r="U31" s="20">
        <f>T31+$S$32</f>
        <v>0.51</v>
      </c>
      <c r="V31" s="35">
        <f>U31+$S$32</f>
        <v>0.51500000000000001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</v>
      </c>
      <c r="Q36" s="40">
        <v>0.125</v>
      </c>
      <c r="R36" s="41">
        <f>ROUND(Q36/5,5)</f>
        <v>2.5000000000000001E-2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0</v>
      </c>
      <c r="Q37" s="40">
        <f>ROUND(P37*3,2)</f>
        <v>0</v>
      </c>
      <c r="R37" s="41">
        <f>ROUND(Q37/5,5)</f>
        <v>0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59"/>
  <dimension ref="A1:AR85"/>
  <sheetViews>
    <sheetView showGridLines="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59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100</v>
      </c>
      <c r="D5" s="25">
        <v>0.6</v>
      </c>
      <c r="E5" s="25">
        <v>1.1000000000000001</v>
      </c>
      <c r="F5" s="25">
        <v>9.9999999999999978E-2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9.9999999999999978E-2</v>
      </c>
      <c r="AM6" s="20"/>
      <c r="AN6" s="20"/>
      <c r="AO6" s="20" t="s">
        <v>0</v>
      </c>
      <c r="AP6" s="20"/>
      <c r="AQ6" s="20"/>
      <c r="AR6" s="20">
        <f>E5</f>
        <v>1.1000000000000001</v>
      </c>
    </row>
    <row r="7" spans="1:44" ht="18" x14ac:dyDescent="0.25">
      <c r="A7" s="18" t="s">
        <v>5</v>
      </c>
      <c r="AL7" s="35">
        <f>AM7-$AO$8</f>
        <v>0.55499999999999994</v>
      </c>
      <c r="AM7" s="20">
        <f>AN7-$AO$8</f>
        <v>0.56999999999999995</v>
      </c>
      <c r="AN7" s="20">
        <f>AO7-$AO$8</f>
        <v>0.58499999999999996</v>
      </c>
      <c r="AO7" s="35">
        <f>D5</f>
        <v>0.6</v>
      </c>
      <c r="AP7" s="20">
        <f>AO7+$AO$8</f>
        <v>0.61499999999999999</v>
      </c>
      <c r="AQ7" s="20">
        <f>AP7+$AO$8</f>
        <v>0.63</v>
      </c>
      <c r="AR7" s="35">
        <f>AQ7+$AO$8</f>
        <v>0.64500000000000002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P9" s="5"/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P10" s="7"/>
    </row>
    <row r="11" spans="1:44" x14ac:dyDescent="0.2">
      <c r="A11" s="6" t="s">
        <v>9</v>
      </c>
      <c r="B11" s="7"/>
      <c r="C11" s="7"/>
      <c r="D11" s="7"/>
      <c r="E11" s="7"/>
      <c r="F11" s="8"/>
      <c r="G11" s="8"/>
      <c r="H11" s="8"/>
      <c r="I11" s="8"/>
      <c r="J11" s="8"/>
      <c r="K11" s="8"/>
      <c r="L11" s="8"/>
      <c r="M11" s="8"/>
      <c r="N11" s="8"/>
      <c r="P11" s="102"/>
    </row>
    <row r="12" spans="1:44" x14ac:dyDescent="0.2">
      <c r="A12" s="6" t="s">
        <v>10</v>
      </c>
      <c r="B12" s="7"/>
      <c r="C12" s="7"/>
      <c r="D12" s="7"/>
      <c r="E12" s="7"/>
      <c r="F12" s="8"/>
      <c r="G12" s="8"/>
      <c r="H12" s="8"/>
      <c r="I12" s="8"/>
      <c r="J12" s="8"/>
      <c r="K12" s="8"/>
      <c r="L12" s="8"/>
      <c r="M12" s="8"/>
      <c r="N12" s="8"/>
      <c r="P12" s="102"/>
    </row>
    <row r="13" spans="1:44" x14ac:dyDescent="0.2">
      <c r="A13" s="9" t="s">
        <v>13</v>
      </c>
      <c r="B13" s="10" t="str">
        <f>IFERROR(IF(B8="","",IF($B$25=0,((B9-$B$26)/3/B10),IF($B$26=0,(($B$25-B9)/3/B10),MIN(((($B$25)-B9)/(3*B10)),((B9-($B$26))/(3*B10)))))),"")</f>
        <v/>
      </c>
      <c r="C13" s="10"/>
      <c r="D13" s="10" t="str">
        <f>IFERROR(IF(D8="","",IF($D$25=0,((D9-$D$26)/3/D10),IF($D$26=0,(($D$25-D9)/3/D10),MIN(((($D$25)-D9)/(3*D10)),((D9-($D$26))/(3*D10)))))),"")</f>
        <v/>
      </c>
      <c r="E13" s="10" t="str">
        <f>IFERROR(IF(E8="","",IF($E$25=0,((E9-$E$26)/3/E10),IF($E$26=0,(($E$25-E9)/3/E10),MIN(((($E$25)-E9)/(3*E10)),((E9-($E$26))/(3*E10)))))),"")</f>
        <v/>
      </c>
      <c r="F13" s="10" t="str">
        <f>IFERROR(IF(F8="","",IF($F$25=0,((F9-$F$26)/3/F10),IF($F$26=0,(($F$25-F9)/3/F10),MIN(((($F$25)-F9)/(3*F10)),((F9-($F$26))/(3*F10)))))),"")</f>
        <v/>
      </c>
      <c r="G13" s="10" t="str">
        <f>IFERROR(IF(G8="","",IF($G$25=0,((G9-$G$26)/3/G10),IF($G$26=0,(($G$25-G9)/3/G10),MIN(((($G$25)-G9)/(3*G10)),((G9-($G$26))/(3*G10)))))),"")</f>
        <v/>
      </c>
      <c r="H13" s="10" t="str">
        <f>IFERROR(IF(H8="","",IF($H$25=0,((H9-$H$26)/3/H10),IF($H$26=0,(($H$25-H9)/3/H10),MIN(((($H$25)-H9)/(3*H10)),((H9-($H$26))/(3*H10)))))),"")</f>
        <v/>
      </c>
      <c r="I13" s="10" t="str">
        <f>IFERROR(IF(I8="","",IF($I$25=0,((I9-$I$26)/3/I10),IF($I$26=0,(($I$25-I9)/3/I10),MIN(((($I$25)-I9)/(3*I10)),((I9-($I$26))/(3*I10)))))),"")</f>
        <v/>
      </c>
      <c r="J13" s="10" t="str">
        <f>IFERROR(IF($J$8="","",IF($J$25=0,((J9-$J$26)/3/J10),IF($J$26=0,(($J$25-J9)/3/J10),MIN(((($J$25)-J9)/(3*J10)),((J9-($J$26))/(3*J10)))))),"")</f>
        <v/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 t="str">
        <f>IFERROR(IF(P8="","",IF($E$5=0,((P9-$F$5)/3/P10),IF($F$5=0,(($E$5-P9)/3/P10),MIN(((($E$5)-P9)/(3*P10)),((P9-($F$5))/(3*P10)))))),"")</f>
        <v/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0.6</v>
      </c>
      <c r="C24" s="20">
        <f t="shared" si="0"/>
        <v>0.6</v>
      </c>
      <c r="D24" s="20">
        <f t="shared" si="0"/>
        <v>0.6</v>
      </c>
      <c r="E24" s="20">
        <f t="shared" si="0"/>
        <v>0.6</v>
      </c>
      <c r="F24" s="20">
        <f t="shared" si="0"/>
        <v>0.6</v>
      </c>
      <c r="G24" s="20">
        <f t="shared" si="0"/>
        <v>0.6</v>
      </c>
      <c r="H24" s="20">
        <f t="shared" si="0"/>
        <v>0.6</v>
      </c>
      <c r="I24" s="20">
        <f t="shared" si="0"/>
        <v>0.6</v>
      </c>
      <c r="J24" s="20">
        <f t="shared" si="0"/>
        <v>0.6</v>
      </c>
      <c r="K24" s="20">
        <f t="shared" si="0"/>
        <v>0.6</v>
      </c>
      <c r="L24" s="20">
        <f t="shared" si="0"/>
        <v>0.6</v>
      </c>
      <c r="M24" s="20">
        <f t="shared" si="0"/>
        <v>0.6</v>
      </c>
      <c r="N24" s="20">
        <f t="shared" si="0"/>
        <v>0.6</v>
      </c>
    </row>
    <row r="25" spans="1:22" x14ac:dyDescent="0.2">
      <c r="A25" s="12" t="s">
        <v>3</v>
      </c>
      <c r="B25" s="20" t="s">
        <v>39</v>
      </c>
      <c r="C25" s="20" t="s">
        <v>39</v>
      </c>
      <c r="D25" s="20" t="s">
        <v>39</v>
      </c>
      <c r="E25" s="20" t="s">
        <v>39</v>
      </c>
      <c r="F25" s="20" t="s">
        <v>39</v>
      </c>
      <c r="G25" s="20" t="s">
        <v>39</v>
      </c>
      <c r="H25" s="20" t="s">
        <v>39</v>
      </c>
      <c r="I25" s="20" t="s">
        <v>39</v>
      </c>
      <c r="J25" s="20" t="s">
        <v>39</v>
      </c>
      <c r="K25" s="20" t="s">
        <v>39</v>
      </c>
      <c r="L25" s="20" t="s">
        <v>39</v>
      </c>
      <c r="M25" s="20" t="s">
        <v>39</v>
      </c>
      <c r="N25" s="20" t="s">
        <v>39</v>
      </c>
    </row>
    <row r="26" spans="1:22" x14ac:dyDescent="0.2">
      <c r="A26" s="12" t="s">
        <v>4</v>
      </c>
      <c r="B26" s="20" t="s">
        <v>39</v>
      </c>
      <c r="C26" s="20" t="s">
        <v>39</v>
      </c>
      <c r="D26" s="20" t="s">
        <v>39</v>
      </c>
      <c r="E26" s="20" t="s">
        <v>39</v>
      </c>
      <c r="F26" s="20" t="s">
        <v>39</v>
      </c>
      <c r="G26" s="20" t="s">
        <v>39</v>
      </c>
      <c r="H26" s="20" t="s">
        <v>39</v>
      </c>
      <c r="I26" s="20" t="s">
        <v>39</v>
      </c>
      <c r="J26" s="20" t="s">
        <v>39</v>
      </c>
      <c r="K26" s="20" t="s">
        <v>39</v>
      </c>
      <c r="L26" s="20" t="s">
        <v>39</v>
      </c>
      <c r="M26" s="20" t="s">
        <v>39</v>
      </c>
      <c r="N26" s="20" t="s">
        <v>39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9.9999999999999978E-2</v>
      </c>
      <c r="Q30" s="34"/>
      <c r="R30" s="34"/>
      <c r="S30" s="34" t="s">
        <v>0</v>
      </c>
      <c r="T30" s="34"/>
      <c r="U30" s="34"/>
      <c r="V30" s="34">
        <f>E5</f>
        <v>1.1000000000000001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0.58499999999999996</v>
      </c>
      <c r="Q31" s="20">
        <f>R31-$S$32</f>
        <v>0.59</v>
      </c>
      <c r="R31" s="20">
        <f>S31-$S$32</f>
        <v>0.59499999999999997</v>
      </c>
      <c r="S31" s="35">
        <f>D5</f>
        <v>0.6</v>
      </c>
      <c r="T31" s="20">
        <f>S31+$S$32</f>
        <v>0.60499999999999998</v>
      </c>
      <c r="U31" s="20">
        <f>T31+$S$32</f>
        <v>0.61</v>
      </c>
      <c r="V31" s="35">
        <f>U31+$S$32</f>
        <v>0.61499999999999999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</v>
      </c>
      <c r="Q36" s="40">
        <f>ROUND(P36*3,2)</f>
        <v>0</v>
      </c>
      <c r="R36" s="41">
        <f>ROUND(Q36/5,5)</f>
        <v>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0</v>
      </c>
      <c r="Q37" s="40">
        <f>ROUND(P37*3,2)</f>
        <v>0</v>
      </c>
      <c r="R37" s="41">
        <f>ROUND(Q37/5,5)</f>
        <v>0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3">
    <tabColor theme="7" tint="0.59999389629810485"/>
  </sheetPr>
  <dimension ref="A1:AR85"/>
  <sheetViews>
    <sheetView showGridLines="0" zoomScale="70" zoomScaleNormal="7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136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109</v>
      </c>
      <c r="D5" s="25">
        <v>6600</v>
      </c>
      <c r="E5" s="25">
        <v>7500</v>
      </c>
      <c r="F5" s="25">
        <v>5700</v>
      </c>
      <c r="G5" s="22"/>
      <c r="H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5700</v>
      </c>
      <c r="AM6" s="20"/>
      <c r="AN6" s="20"/>
      <c r="AO6" s="20" t="s">
        <v>0</v>
      </c>
      <c r="AP6" s="20"/>
      <c r="AQ6" s="20"/>
      <c r="AR6" s="20">
        <f>E5</f>
        <v>7500</v>
      </c>
    </row>
    <row r="7" spans="1:44" ht="18" x14ac:dyDescent="0.25">
      <c r="A7" s="18" t="s">
        <v>5</v>
      </c>
      <c r="AL7" s="35">
        <f>AM7-$AO$8</f>
        <v>5700</v>
      </c>
      <c r="AM7" s="20">
        <f>AN7-$AO$8</f>
        <v>6000</v>
      </c>
      <c r="AN7" s="20">
        <f>AO7-$AO$8</f>
        <v>6300</v>
      </c>
      <c r="AO7" s="35">
        <f>D5</f>
        <v>6600</v>
      </c>
      <c r="AP7" s="20">
        <f>AO7+$AO$8</f>
        <v>6900</v>
      </c>
      <c r="AQ7" s="20">
        <f>AP7+$AO$8</f>
        <v>7200</v>
      </c>
      <c r="AR7" s="35">
        <f>AQ7+$AO$8</f>
        <v>7500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300</v>
      </c>
      <c r="AP8" s="20"/>
      <c r="AQ8" s="20"/>
      <c r="AR8" s="20"/>
    </row>
    <row r="9" spans="1:44" x14ac:dyDescent="0.2">
      <c r="A9" s="4" t="s">
        <v>7</v>
      </c>
      <c r="B9" s="5">
        <v>6536.8</v>
      </c>
      <c r="C9" s="5">
        <v>6524</v>
      </c>
      <c r="D9" s="5">
        <v>6524</v>
      </c>
      <c r="E9" s="5">
        <v>6639.2</v>
      </c>
      <c r="F9" s="5">
        <v>6530.4</v>
      </c>
      <c r="G9" s="5">
        <v>6600.8</v>
      </c>
      <c r="H9" s="5">
        <v>6645.6</v>
      </c>
      <c r="I9" s="5">
        <v>6408.8</v>
      </c>
      <c r="J9" s="5">
        <v>6466.4</v>
      </c>
      <c r="K9" s="5"/>
      <c r="L9" s="5"/>
      <c r="M9" s="5"/>
      <c r="N9" s="5"/>
      <c r="P9" s="5">
        <v>6536.8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48.53040284192992</v>
      </c>
      <c r="C10" s="7">
        <v>50.596442562694072</v>
      </c>
      <c r="D10" s="7">
        <v>64</v>
      </c>
      <c r="E10" s="7">
        <v>53.546241698180836</v>
      </c>
      <c r="F10" s="7">
        <v>94.386439704016794</v>
      </c>
      <c r="G10" s="7">
        <v>97.586884364652192</v>
      </c>
      <c r="H10" s="7">
        <v>82.82994627548662</v>
      </c>
      <c r="I10" s="7">
        <v>127.19748425185145</v>
      </c>
      <c r="J10" s="7">
        <v>159.03710258930147</v>
      </c>
      <c r="K10" s="7"/>
      <c r="L10" s="7"/>
      <c r="M10" s="7"/>
      <c r="N10" s="7"/>
      <c r="P10" s="7">
        <v>48.53040284192992</v>
      </c>
    </row>
    <row r="11" spans="1:44" x14ac:dyDescent="0.2">
      <c r="A11" s="6" t="s">
        <v>9</v>
      </c>
      <c r="B11" s="7">
        <v>6588</v>
      </c>
      <c r="C11" s="7">
        <v>6588</v>
      </c>
      <c r="D11" s="7">
        <v>6588</v>
      </c>
      <c r="E11" s="7">
        <v>6684</v>
      </c>
      <c r="F11" s="8">
        <v>6684</v>
      </c>
      <c r="G11" s="8">
        <v>6716</v>
      </c>
      <c r="H11" s="8">
        <v>6748</v>
      </c>
      <c r="I11" s="8">
        <v>6588</v>
      </c>
      <c r="J11" s="8">
        <v>6684</v>
      </c>
      <c r="K11" s="8"/>
      <c r="L11" s="8"/>
      <c r="M11" s="8"/>
      <c r="N11" s="8"/>
      <c r="P11" s="102">
        <v>6588</v>
      </c>
    </row>
    <row r="12" spans="1:44" x14ac:dyDescent="0.2">
      <c r="A12" s="6" t="s">
        <v>10</v>
      </c>
      <c r="B12" s="7">
        <v>6492</v>
      </c>
      <c r="C12" s="7">
        <v>6460</v>
      </c>
      <c r="D12" s="7">
        <v>6428</v>
      </c>
      <c r="E12" s="7">
        <v>6556</v>
      </c>
      <c r="F12" s="8">
        <v>6428</v>
      </c>
      <c r="G12" s="8">
        <v>6492</v>
      </c>
      <c r="H12" s="8">
        <v>6524</v>
      </c>
      <c r="I12" s="8">
        <v>6236</v>
      </c>
      <c r="J12" s="8">
        <v>6268</v>
      </c>
      <c r="K12" s="8"/>
      <c r="L12" s="8"/>
      <c r="M12" s="8"/>
      <c r="N12" s="8"/>
      <c r="P12" s="102">
        <v>6492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5.747599793099945</v>
      </c>
      <c r="C13" s="10">
        <f>IFERROR(IF(C8="","",IF($C$25=0,((C9-$C$26)/3/C10),IF($C$26=0,(($C$25-C9)/3/C10),MIN(((($C$25)-C9)/(3*C10)),((C9-($C$26))/(3*C10)))))),"")</f>
        <v>5.4285766499557182</v>
      </c>
      <c r="D13" s="10">
        <f>IFERROR(IF(D8="","",IF($D$25=0,((D9-$D$26)/3/D10),IF($D$26=0,(($D$25-D9)/3/D10),MIN(((($D$25)-D9)/(3*D10)),((D9-($D$26))/(3*D10)))))),"")</f>
        <v>4.291666666666667</v>
      </c>
      <c r="E13" s="10">
        <f>IFERROR(IF(E8="","",IF($E$25=0,((E9-$E$26)/3/E10),IF($E$26=0,(($E$25-E9)/3/E10),MIN(((($E$25)-E9)/(3*E10)),((E9-($E$26))/(3*E10)))))),"")</f>
        <v>5.3586082651825322</v>
      </c>
      <c r="F13" s="10">
        <f>IFERROR(IF(F8="","",IF($F$25=0,((F9-$F$26)/3/F10),IF($F$26=0,(($F$25-F9)/3/F10),MIN(((($F$25)-F9)/(3*F10)),((F9-($F$26))/(3*F10)))))),"")</f>
        <v>2.9326246531600035</v>
      </c>
      <c r="G13" s="10">
        <f>IFERROR(IF(G8="","",IF($G$25=0,((G9-$G$26)/3/G10),IF($G$26=0,(($G$25-G9)/3/G10),MIN(((($G$25)-G9)/(3*G10)),((G9-($G$26))/(3*G10)))))),"")</f>
        <v>3.0714509975881792</v>
      </c>
      <c r="H13" s="10">
        <f>IFERROR(IF(H8="","",IF($H$25=0,((H9-$H$26)/3/H10),IF($H$26=0,(($H$25-H9)/3/H10),MIN(((($H$25)-H9)/(3*H10)),((H9-($H$26))/(3*H10)))))),"")</f>
        <v>3.4383699713238371</v>
      </c>
      <c r="I13" s="10">
        <f>IFERROR(IF(I8="","",IF($I$25=0,((I9-$I$26)/3/I10),IF($I$26=0,(($I$25-I9)/3/I10),MIN(((($I$25)-I9)/(3*I10)),((I9-($I$26))/(3*I10)))))),"")</f>
        <v>1.8574790850333009</v>
      </c>
      <c r="J13" s="10">
        <f>IFERROR(IF($J$8="","",IF($J$25=0,((J9-$J$26)/3/J10),IF($J$26=0,(($J$25-J9)/3/J10),MIN(((($J$25)-J9)/(3*J10)),((J9-($J$26))/(3*J10)))))),"")</f>
        <v>1.606333758018627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5.747599793099945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6600</v>
      </c>
      <c r="C24" s="20">
        <f t="shared" si="0"/>
        <v>6600</v>
      </c>
      <c r="D24" s="20">
        <f t="shared" si="0"/>
        <v>6600</v>
      </c>
      <c r="E24" s="20">
        <f t="shared" si="0"/>
        <v>6600</v>
      </c>
      <c r="F24" s="20">
        <f t="shared" si="0"/>
        <v>6600</v>
      </c>
      <c r="G24" s="20">
        <f t="shared" si="0"/>
        <v>6600</v>
      </c>
      <c r="H24" s="20">
        <f t="shared" si="0"/>
        <v>6600</v>
      </c>
      <c r="I24" s="20">
        <f t="shared" si="0"/>
        <v>6600</v>
      </c>
      <c r="J24" s="20">
        <f t="shared" si="0"/>
        <v>6600</v>
      </c>
      <c r="K24" s="20">
        <f t="shared" si="0"/>
        <v>6600</v>
      </c>
      <c r="L24" s="20">
        <f t="shared" si="0"/>
        <v>6600</v>
      </c>
      <c r="M24" s="20">
        <f t="shared" si="0"/>
        <v>6600</v>
      </c>
      <c r="N24" s="20">
        <f t="shared" si="0"/>
        <v>6600</v>
      </c>
    </row>
    <row r="25" spans="1:22" x14ac:dyDescent="0.2">
      <c r="A25" s="12" t="s">
        <v>3</v>
      </c>
      <c r="B25" s="20">
        <f t="shared" ref="B25:N25" si="1">$E$5</f>
        <v>7500</v>
      </c>
      <c r="C25" s="20">
        <f t="shared" si="1"/>
        <v>7500</v>
      </c>
      <c r="D25" s="20">
        <f t="shared" si="1"/>
        <v>7500</v>
      </c>
      <c r="E25" s="20">
        <f t="shared" si="1"/>
        <v>7500</v>
      </c>
      <c r="F25" s="20">
        <f t="shared" si="1"/>
        <v>7500</v>
      </c>
      <c r="G25" s="20">
        <f t="shared" si="1"/>
        <v>7500</v>
      </c>
      <c r="H25" s="20">
        <f t="shared" si="1"/>
        <v>7500</v>
      </c>
      <c r="I25" s="20">
        <f t="shared" si="1"/>
        <v>7500</v>
      </c>
      <c r="J25" s="20">
        <f t="shared" si="1"/>
        <v>7500</v>
      </c>
      <c r="K25" s="20">
        <f t="shared" si="1"/>
        <v>7500</v>
      </c>
      <c r="L25" s="20">
        <f t="shared" si="1"/>
        <v>7500</v>
      </c>
      <c r="M25" s="20">
        <f t="shared" si="1"/>
        <v>7500</v>
      </c>
      <c r="N25" s="20">
        <f t="shared" si="1"/>
        <v>7500</v>
      </c>
    </row>
    <row r="26" spans="1:22" x14ac:dyDescent="0.2">
      <c r="A26" s="12" t="s">
        <v>4</v>
      </c>
      <c r="B26" s="20">
        <f t="shared" ref="B26:N26" si="2">$F$5</f>
        <v>5700</v>
      </c>
      <c r="C26" s="20">
        <f t="shared" si="2"/>
        <v>5700</v>
      </c>
      <c r="D26" s="20">
        <f t="shared" si="2"/>
        <v>5700</v>
      </c>
      <c r="E26" s="20">
        <f t="shared" si="2"/>
        <v>5700</v>
      </c>
      <c r="F26" s="20">
        <f t="shared" si="2"/>
        <v>5700</v>
      </c>
      <c r="G26" s="20">
        <f t="shared" si="2"/>
        <v>5700</v>
      </c>
      <c r="H26" s="20">
        <f t="shared" si="2"/>
        <v>5700</v>
      </c>
      <c r="I26" s="20">
        <f t="shared" si="2"/>
        <v>5700</v>
      </c>
      <c r="J26" s="20">
        <f t="shared" si="2"/>
        <v>5700</v>
      </c>
      <c r="K26" s="20">
        <f t="shared" si="2"/>
        <v>5700</v>
      </c>
      <c r="L26" s="20">
        <f t="shared" si="2"/>
        <v>5700</v>
      </c>
      <c r="M26" s="20">
        <f t="shared" si="2"/>
        <v>5700</v>
      </c>
      <c r="N26" s="20">
        <f t="shared" si="2"/>
        <v>5700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5700</v>
      </c>
      <c r="Q30" s="34"/>
      <c r="R30" s="34"/>
      <c r="S30" s="34" t="s">
        <v>0</v>
      </c>
      <c r="T30" s="34"/>
      <c r="U30" s="34"/>
      <c r="V30" s="34">
        <f>E5</f>
        <v>7500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5400</v>
      </c>
      <c r="Q31" s="20">
        <f>R31-$S$32</f>
        <v>5800</v>
      </c>
      <c r="R31" s="20">
        <f>S31-$S$32</f>
        <v>6200</v>
      </c>
      <c r="S31" s="35">
        <f>D5</f>
        <v>6600</v>
      </c>
      <c r="T31" s="20">
        <f>S31+$S$32</f>
        <v>7000</v>
      </c>
      <c r="U31" s="20">
        <f>T31+$S$32</f>
        <v>7400</v>
      </c>
      <c r="V31" s="35">
        <f>U31+$S$32</f>
        <v>7800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400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159.03710258930147</v>
      </c>
      <c r="Q36" s="40">
        <v>400</v>
      </c>
      <c r="R36" s="41">
        <f>ROUND(Q36/5,5)</f>
        <v>80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5.747599793099945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4">
    <tabColor theme="7" tint="0.59999389629810485"/>
  </sheetPr>
  <dimension ref="A1:AR85"/>
  <sheetViews>
    <sheetView showGridLines="0" topLeftCell="A25" zoomScale="80" zoomScaleNormal="80" workbookViewId="0">
      <selection activeCell="O41" sqref="O4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140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</v>
      </c>
      <c r="F5" s="25">
        <v>-1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-1</v>
      </c>
      <c r="AM6" s="20"/>
      <c r="AN6" s="20"/>
      <c r="AO6" s="20" t="s">
        <v>0</v>
      </c>
      <c r="AP6" s="20"/>
      <c r="AQ6" s="20"/>
      <c r="AR6" s="20">
        <f>E5</f>
        <v>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0.80579999999999996</v>
      </c>
      <c r="C9" s="5">
        <v>0.80659999999999987</v>
      </c>
      <c r="D9" s="5">
        <v>0.78220000000000001</v>
      </c>
      <c r="E9" s="5">
        <v>0.88019999999999998</v>
      </c>
      <c r="F9" s="5">
        <v>0.79959999999999998</v>
      </c>
      <c r="G9" s="5">
        <v>0.82940000000000003</v>
      </c>
      <c r="H9" s="5">
        <v>0.88460000000000005</v>
      </c>
      <c r="I9" s="5">
        <v>0.78459999999999996</v>
      </c>
      <c r="J9" s="5">
        <v>0.78939999999999999</v>
      </c>
      <c r="K9" s="5"/>
      <c r="L9" s="5"/>
      <c r="M9" s="5"/>
      <c r="N9" s="5"/>
      <c r="P9" s="5">
        <v>0.80579999999999996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4.8054136138317986E-2</v>
      </c>
      <c r="C10" s="7">
        <v>5.1964410898229181E-2</v>
      </c>
      <c r="D10" s="7">
        <v>2.2993477335975107E-2</v>
      </c>
      <c r="E10" s="7">
        <v>4.5718705143518709E-2</v>
      </c>
      <c r="F10" s="7">
        <v>6.9399567721996666E-2</v>
      </c>
      <c r="G10" s="7">
        <v>3.2989392234474391E-2</v>
      </c>
      <c r="H10" s="7">
        <v>9.0836666605506836E-2</v>
      </c>
      <c r="I10" s="7">
        <v>6.2787737656329043E-2</v>
      </c>
      <c r="J10" s="7">
        <v>5.862422707379604E-2</v>
      </c>
      <c r="K10" s="7"/>
      <c r="L10" s="7"/>
      <c r="M10" s="7"/>
      <c r="N10" s="7"/>
      <c r="P10" s="7">
        <v>4.8054136138317986E-2</v>
      </c>
    </row>
    <row r="11" spans="1:44" x14ac:dyDescent="0.2">
      <c r="A11" s="6" t="s">
        <v>9</v>
      </c>
      <c r="B11" s="7">
        <v>0.85499999999999998</v>
      </c>
      <c r="C11" s="7">
        <v>0.89300000000000002</v>
      </c>
      <c r="D11" s="7">
        <v>0.80700000000000005</v>
      </c>
      <c r="E11" s="7">
        <v>0.93400000000000005</v>
      </c>
      <c r="F11" s="8">
        <v>0.88100000000000001</v>
      </c>
      <c r="G11" s="8">
        <v>0.85699999999999998</v>
      </c>
      <c r="H11" s="8">
        <v>0.97399999999999998</v>
      </c>
      <c r="I11" s="8">
        <v>0.875</v>
      </c>
      <c r="J11" s="8">
        <v>0.88800000000000001</v>
      </c>
      <c r="K11" s="8"/>
      <c r="L11" s="8"/>
      <c r="M11" s="8"/>
      <c r="N11" s="8"/>
      <c r="P11" s="102">
        <v>0.85499999999999998</v>
      </c>
    </row>
    <row r="12" spans="1:44" x14ac:dyDescent="0.2">
      <c r="A12" s="6" t="s">
        <v>10</v>
      </c>
      <c r="B12" s="7">
        <v>0.73899999999999999</v>
      </c>
      <c r="C12" s="7">
        <v>0.76600000000000001</v>
      </c>
      <c r="D12" s="7">
        <v>0.745</v>
      </c>
      <c r="E12" s="7">
        <v>0.82099999999999995</v>
      </c>
      <c r="F12" s="8">
        <v>0.72499999999999998</v>
      </c>
      <c r="G12" s="8">
        <v>0.77700000000000002</v>
      </c>
      <c r="H12" s="8">
        <v>0.73599999999999999</v>
      </c>
      <c r="I12" s="8">
        <v>0.73299999999999998</v>
      </c>
      <c r="J12" s="8">
        <v>0.745</v>
      </c>
      <c r="K12" s="8"/>
      <c r="L12" s="8"/>
      <c r="M12" s="8"/>
      <c r="N12" s="8"/>
      <c r="P12" s="102">
        <v>0.73899999999999999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29.093576100140513</v>
      </c>
      <c r="C13" s="10">
        <f>IFERROR(IF(C8="","",IF($C$25=0,((C9-$C$26)/3/C10),IF($C$26=0,(($C$25-C9)/3/C10),MIN(((($C$25)-C9)/(3*C10)),((C9-($C$26))/(3*C10)))))),"")</f>
        <v>26.899179185107123</v>
      </c>
      <c r="D13" s="10">
        <f>IFERROR(IF(D8="","",IF($D$25=0,((D9-$D$26)/3/D10),IF($D$26=0,(($D$25-D9)/3/D10),MIN(((($D$25)-D9)/(3*D10)),((D9-($D$26))/(3*D10)))))),"")</f>
        <v>61.144876557389601</v>
      </c>
      <c r="E13" s="10">
        <f>IFERROR(IF(E8="","",IF($E$25=0,((E9-$E$26)/3/E10),IF($E$26=0,(($E$25-E9)/3/E10),MIN(((($E$25)-E9)/(3*E10)),((E9-($E$26))/(3*E10)))))),"")</f>
        <v>30.037304476488377</v>
      </c>
      <c r="F13" s="10">
        <f>IFERROR(IF(F8="","",IF($F$25=0,((F9-$F$26)/3/F10),IF($F$26=0,(($F$25-F9)/3/F10),MIN(((($F$25)-F9)/(3*F10)),((F9-($F$26))/(3*F10)))))),"")</f>
        <v>20.174957557978445</v>
      </c>
      <c r="G13" s="10">
        <f>IFERROR(IF(G8="","",IF($G$25=0,((G9-$G$26)/3/G10),IF($G$26=0,(($G$25-G9)/3/G10),MIN(((($G$25)-G9)/(3*G10)),((G9-($G$26))/(3*G10)))))),"")</f>
        <v>42.140818785598029</v>
      </c>
      <c r="H13" s="10">
        <f>IFERROR(IF(H8="","",IF($H$25=0,((H9-$H$26)/3/H10),IF($H$26=0,(($H$25-H9)/3/H10),MIN(((($H$25)-H9)/(3*H10)),((H9-($H$26))/(3*H10)))))),"")</f>
        <v>15.101831135631267</v>
      </c>
      <c r="I13" s="10">
        <f>IFERROR(IF(I8="","",IF($I$25=0,((I9-$I$26)/3/I10),IF($I$26=0,(($I$25-I9)/3/I10),MIN(((($I$25)-I9)/(3*I10)),((I9-($I$26))/(3*I10)))))),"")</f>
        <v>22.379104356719804</v>
      </c>
      <c r="J13" s="10">
        <f>IFERROR(IF($J$8="","",IF($J$25=0,((J9-$J$26)/3/J10),IF($J$26=0,(($J$25-J9)/3/J10),MIN(((($J$25)-J9)/(3*J10)),((J9-($J$26))/(3*J10)))))),"")</f>
        <v>23.94118273945973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12.526150331799567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</v>
      </c>
      <c r="C25" s="20">
        <f t="shared" si="0"/>
        <v>5</v>
      </c>
      <c r="D25" s="20">
        <f t="shared" si="0"/>
        <v>5</v>
      </c>
      <c r="E25" s="20">
        <f t="shared" si="0"/>
        <v>5</v>
      </c>
      <c r="F25" s="20">
        <f t="shared" si="0"/>
        <v>5</v>
      </c>
      <c r="G25" s="20">
        <f t="shared" si="0"/>
        <v>5</v>
      </c>
      <c r="H25" s="20">
        <f t="shared" si="0"/>
        <v>5</v>
      </c>
      <c r="I25" s="20">
        <f t="shared" si="0"/>
        <v>5</v>
      </c>
      <c r="J25" s="20">
        <f t="shared" si="0"/>
        <v>5</v>
      </c>
      <c r="K25" s="20">
        <f t="shared" si="0"/>
        <v>5</v>
      </c>
      <c r="L25" s="20">
        <f t="shared" si="0"/>
        <v>5</v>
      </c>
      <c r="M25" s="20">
        <f t="shared" si="0"/>
        <v>5</v>
      </c>
      <c r="N25" s="20">
        <f t="shared" si="0"/>
        <v>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-1</v>
      </c>
      <c r="Q30" s="34"/>
      <c r="R30" s="34"/>
      <c r="S30" s="34" t="s">
        <v>0</v>
      </c>
      <c r="T30" s="34"/>
      <c r="U30" s="34"/>
      <c r="V30" s="34">
        <f>E5</f>
        <v>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9.0836666605506836E-2</v>
      </c>
      <c r="Q36" s="40">
        <v>0.5</v>
      </c>
      <c r="R36" s="41">
        <f>ROUND(Q36/5,5)</f>
        <v>0.1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61.144876557389601</v>
      </c>
      <c r="Q37" s="40">
        <v>30</v>
      </c>
      <c r="R37" s="41">
        <f>ROUND(Q37/5,5)</f>
        <v>6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5">
    <tabColor theme="7" tint="0.59999389629810485"/>
  </sheetPr>
  <dimension ref="A1:AR85"/>
  <sheetViews>
    <sheetView showGridLines="0" topLeftCell="G28" zoomScale="80" zoomScaleNormal="80" workbookViewId="0">
      <selection activeCell="Q52" sqref="Q52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9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139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112</v>
      </c>
      <c r="D5" s="25">
        <v>30000</v>
      </c>
      <c r="E5" s="25">
        <v>32000</v>
      </c>
      <c r="F5" s="25">
        <v>28000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28000</v>
      </c>
      <c r="AM6" s="20"/>
      <c r="AN6" s="20"/>
      <c r="AO6" s="20" t="s">
        <v>0</v>
      </c>
      <c r="AP6" s="20"/>
      <c r="AQ6" s="20"/>
      <c r="AR6" s="20">
        <f>E5</f>
        <v>32000</v>
      </c>
    </row>
    <row r="7" spans="1:44" ht="18" x14ac:dyDescent="0.25">
      <c r="A7" s="18" t="s">
        <v>5</v>
      </c>
      <c r="AL7" s="35">
        <f>AM7-$AO$8</f>
        <v>28500</v>
      </c>
      <c r="AM7" s="20">
        <f>AN7-$AO$8</f>
        <v>29000</v>
      </c>
      <c r="AN7" s="20">
        <f>AO7-$AO$8</f>
        <v>29500</v>
      </c>
      <c r="AO7" s="35">
        <f>D5</f>
        <v>30000</v>
      </c>
      <c r="AP7" s="20">
        <f>AO7+$AO$8</f>
        <v>30500</v>
      </c>
      <c r="AQ7" s="20">
        <f>AP7+$AO$8</f>
        <v>31000</v>
      </c>
      <c r="AR7" s="35">
        <f>AQ7+$AO$8</f>
        <v>31500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500</v>
      </c>
      <c r="AP8" s="20"/>
      <c r="AQ8" s="20"/>
      <c r="AR8" s="20"/>
    </row>
    <row r="9" spans="1:44" x14ac:dyDescent="0.2">
      <c r="A9" s="4" t="s">
        <v>7</v>
      </c>
      <c r="B9" s="5">
        <v>30549.599999999999</v>
      </c>
      <c r="C9" s="5">
        <v>30434.400000000001</v>
      </c>
      <c r="D9" s="5">
        <v>29871.200000000001</v>
      </c>
      <c r="E9" s="5">
        <v>30005.599999999999</v>
      </c>
      <c r="F9" s="5">
        <v>30005.599999999999</v>
      </c>
      <c r="G9" s="5">
        <v>30050.400000000001</v>
      </c>
      <c r="H9" s="5">
        <v>29954.400000000001</v>
      </c>
      <c r="I9" s="5">
        <v>29845.599999999999</v>
      </c>
      <c r="J9" s="5">
        <v>29845.599999999999</v>
      </c>
      <c r="K9" s="5"/>
      <c r="L9" s="5"/>
      <c r="M9" s="5"/>
      <c r="N9" s="5"/>
      <c r="P9" s="5">
        <v>30549.599999999999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145.59120852578977</v>
      </c>
      <c r="C10" s="7">
        <v>126.79432163941728</v>
      </c>
      <c r="D10" s="7">
        <v>179.02848935295188</v>
      </c>
      <c r="E10" s="7">
        <v>102.19980430509639</v>
      </c>
      <c r="F10" s="7">
        <v>209.10475843461813</v>
      </c>
      <c r="G10" s="7">
        <v>206.64171892432563</v>
      </c>
      <c r="H10" s="7">
        <v>88.79639632327428</v>
      </c>
      <c r="I10" s="7">
        <v>245.17096076003781</v>
      </c>
      <c r="J10" s="7">
        <v>114.03858995971495</v>
      </c>
      <c r="K10" s="7"/>
      <c r="L10" s="7"/>
      <c r="M10" s="7"/>
      <c r="N10" s="7"/>
      <c r="P10" s="7">
        <v>145.59120852578977</v>
      </c>
    </row>
    <row r="11" spans="1:44" x14ac:dyDescent="0.2">
      <c r="A11" s="6" t="s">
        <v>9</v>
      </c>
      <c r="B11" s="7">
        <v>30748</v>
      </c>
      <c r="C11" s="7">
        <v>30556</v>
      </c>
      <c r="D11" s="7">
        <v>30076</v>
      </c>
      <c r="E11" s="7">
        <v>30140</v>
      </c>
      <c r="F11" s="8">
        <v>30300</v>
      </c>
      <c r="G11" s="8">
        <v>30236</v>
      </c>
      <c r="H11" s="8">
        <v>30044</v>
      </c>
      <c r="I11" s="8">
        <v>30140</v>
      </c>
      <c r="J11" s="8">
        <v>30012</v>
      </c>
      <c r="K11" s="8"/>
      <c r="L11" s="8"/>
      <c r="M11" s="8"/>
      <c r="N11" s="8"/>
      <c r="P11" s="102">
        <v>30748</v>
      </c>
    </row>
    <row r="12" spans="1:44" x14ac:dyDescent="0.2">
      <c r="A12" s="6" t="s">
        <v>10</v>
      </c>
      <c r="B12" s="7">
        <v>30396</v>
      </c>
      <c r="C12" s="7">
        <v>30268</v>
      </c>
      <c r="D12" s="7">
        <v>29628</v>
      </c>
      <c r="E12" s="7">
        <v>29884</v>
      </c>
      <c r="F12" s="8">
        <v>29788</v>
      </c>
      <c r="G12" s="8">
        <v>29756</v>
      </c>
      <c r="H12" s="8">
        <v>29852</v>
      </c>
      <c r="I12" s="8">
        <v>29564</v>
      </c>
      <c r="J12" s="8">
        <v>29724</v>
      </c>
      <c r="K12" s="8"/>
      <c r="L12" s="8"/>
      <c r="M12" s="8"/>
      <c r="N12" s="8"/>
      <c r="P12" s="102">
        <v>30396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3.3207133285182304</v>
      </c>
      <c r="C13" s="10">
        <f>IFERROR(IF(C8="","",IF($C$25=0,((C9-$C$26)/3/C10),IF($C$26=0,(($C$25-C9)/3/C10),MIN(((($C$25)-C9)/(3*C10)),((C9-($C$26))/(3*C10)))))),"")</f>
        <v>4.1158520343739946</v>
      </c>
      <c r="D13" s="10">
        <f>IFERROR(IF(D8="","",IF($D$25=0,((D9-$D$26)/3/D10),IF($D$26=0,(($D$25-D9)/3/D10),MIN(((($D$25)-D9)/(3*D10)),((D9-($D$26))/(3*D10)))))),"")</f>
        <v>3.4839892554958278</v>
      </c>
      <c r="E13" s="10">
        <f>IFERROR(IF(E8="","",IF($E$25=0,((E9-$E$26)/3/E10),IF($E$26=0,(($E$25-E9)/3/E10),MIN(((($E$25)-E9)/(3*E10)),((E9-($E$26))/(3*E10)))))),"")</f>
        <v>6.5049048236469957</v>
      </c>
      <c r="F13" s="10">
        <f>IFERROR(IF(F8="","",IF($F$25=0,((F9-$F$26)/3/F10),IF($F$26=0,(($F$25-F9)/3/F10),MIN(((($F$25)-F9)/(3*F10)),((F9-($F$26))/(3*F10)))))),"")</f>
        <v>3.1792676789221272</v>
      </c>
      <c r="G13" s="10">
        <f>IFERROR(IF(G8="","",IF($G$25=0,((G9-$G$26)/3/G10),IF($G$26=0,(($G$25-G9)/3/G10),MIN(((($G$25)-G9)/(3*G10)),((G9-($G$26))/(3*G10)))))),"")</f>
        <v>3.1448957647543296</v>
      </c>
      <c r="H13" s="10">
        <f>IFERROR(IF(H8="","",IF($H$25=0,((H9-$H$26)/3/H10),IF($H$26=0,(($H$25-H9)/3/H10),MIN(((($H$25)-H9)/(3*H10)),((H9-($H$26))/(3*H10)))))),"")</f>
        <v>7.3366340712175084</v>
      </c>
      <c r="I13" s="10">
        <f>IFERROR(IF(I8="","",IF($I$25=0,((I9-$I$26)/3/I10),IF($I$26=0,(($I$25-I9)/3/I10),MIN(((($I$25)-I9)/(3*I10)),((I9-($I$26))/(3*I10)))))),"")</f>
        <v>2.5092694424040265</v>
      </c>
      <c r="J13" s="10">
        <f>IFERROR(IF($J$8="","",IF($J$25=0,((J9-$J$26)/3/J10),IF($J$26=0,(($J$25-J9)/3/J10),MIN(((($J$25)-J9)/(3*J10)),((J9-($J$26))/(3*J10)))))),"")</f>
        <v>5.3946650885224363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3.3207133285182304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30000</v>
      </c>
      <c r="C24" s="20">
        <f t="shared" si="0"/>
        <v>30000</v>
      </c>
      <c r="D24" s="20">
        <f t="shared" si="0"/>
        <v>30000</v>
      </c>
      <c r="E24" s="20">
        <f t="shared" si="0"/>
        <v>30000</v>
      </c>
      <c r="F24" s="20">
        <f t="shared" si="0"/>
        <v>30000</v>
      </c>
      <c r="G24" s="20">
        <f t="shared" si="0"/>
        <v>30000</v>
      </c>
      <c r="H24" s="20">
        <f t="shared" si="0"/>
        <v>30000</v>
      </c>
      <c r="I24" s="20">
        <f t="shared" si="0"/>
        <v>30000</v>
      </c>
      <c r="J24" s="20">
        <f t="shared" si="0"/>
        <v>30000</v>
      </c>
      <c r="K24" s="20">
        <f t="shared" si="0"/>
        <v>30000</v>
      </c>
      <c r="L24" s="20">
        <f t="shared" si="0"/>
        <v>30000</v>
      </c>
      <c r="M24" s="20">
        <f t="shared" si="0"/>
        <v>30000</v>
      </c>
      <c r="N24" s="20">
        <f t="shared" si="0"/>
        <v>30000</v>
      </c>
    </row>
    <row r="25" spans="1:22" x14ac:dyDescent="0.2">
      <c r="A25" s="12" t="s">
        <v>3</v>
      </c>
      <c r="B25" s="20">
        <f t="shared" ref="B25:N25" si="1">$E$5</f>
        <v>32000</v>
      </c>
      <c r="C25" s="20">
        <f t="shared" si="1"/>
        <v>32000</v>
      </c>
      <c r="D25" s="20">
        <f t="shared" si="1"/>
        <v>32000</v>
      </c>
      <c r="E25" s="20">
        <f t="shared" si="1"/>
        <v>32000</v>
      </c>
      <c r="F25" s="20">
        <f t="shared" si="1"/>
        <v>32000</v>
      </c>
      <c r="G25" s="20">
        <f t="shared" si="1"/>
        <v>32000</v>
      </c>
      <c r="H25" s="20">
        <f t="shared" si="1"/>
        <v>32000</v>
      </c>
      <c r="I25" s="20">
        <f t="shared" si="1"/>
        <v>32000</v>
      </c>
      <c r="J25" s="20">
        <f t="shared" si="1"/>
        <v>32000</v>
      </c>
      <c r="K25" s="20">
        <f t="shared" si="1"/>
        <v>32000</v>
      </c>
      <c r="L25" s="20">
        <f t="shared" si="1"/>
        <v>32000</v>
      </c>
      <c r="M25" s="20">
        <f t="shared" si="1"/>
        <v>32000</v>
      </c>
      <c r="N25" s="20">
        <f t="shared" si="1"/>
        <v>32000</v>
      </c>
    </row>
    <row r="26" spans="1:22" x14ac:dyDescent="0.2">
      <c r="A26" s="12" t="s">
        <v>4</v>
      </c>
      <c r="B26" s="20">
        <f t="shared" ref="B26:N26" si="2">$F$5</f>
        <v>28000</v>
      </c>
      <c r="C26" s="20">
        <f t="shared" si="2"/>
        <v>28000</v>
      </c>
      <c r="D26" s="20">
        <f t="shared" si="2"/>
        <v>28000</v>
      </c>
      <c r="E26" s="20">
        <f t="shared" si="2"/>
        <v>28000</v>
      </c>
      <c r="F26" s="20">
        <f t="shared" si="2"/>
        <v>28000</v>
      </c>
      <c r="G26" s="20">
        <f t="shared" si="2"/>
        <v>28000</v>
      </c>
      <c r="H26" s="20">
        <f t="shared" si="2"/>
        <v>28000</v>
      </c>
      <c r="I26" s="20">
        <f t="shared" si="2"/>
        <v>28000</v>
      </c>
      <c r="J26" s="20">
        <f t="shared" si="2"/>
        <v>28000</v>
      </c>
      <c r="K26" s="20">
        <f t="shared" si="2"/>
        <v>28000</v>
      </c>
      <c r="L26" s="20">
        <f t="shared" si="2"/>
        <v>28000</v>
      </c>
      <c r="M26" s="20">
        <f t="shared" si="2"/>
        <v>28000</v>
      </c>
      <c r="N26" s="20">
        <f t="shared" si="2"/>
        <v>28000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28000</v>
      </c>
      <c r="Q30" s="34"/>
      <c r="R30" s="34"/>
      <c r="S30" s="34" t="s">
        <v>0</v>
      </c>
      <c r="T30" s="34"/>
      <c r="U30" s="34"/>
      <c r="V30" s="34">
        <f>E5</f>
        <v>32000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27600</v>
      </c>
      <c r="Q31" s="20">
        <f>R31-$S$32</f>
        <v>28400</v>
      </c>
      <c r="R31" s="20">
        <f>S31-$S$32</f>
        <v>29200</v>
      </c>
      <c r="S31" s="35">
        <f>D5</f>
        <v>30000</v>
      </c>
      <c r="T31" s="20">
        <f>S31+$S$32</f>
        <v>30800</v>
      </c>
      <c r="U31" s="20">
        <f>T31+$S$32</f>
        <v>31600</v>
      </c>
      <c r="V31" s="35">
        <f>U31+$S$32</f>
        <v>32400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800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245.17096076003781</v>
      </c>
      <c r="Q36" s="40">
        <v>550</v>
      </c>
      <c r="R36" s="41">
        <f>ROUND(Q36/5,5)</f>
        <v>110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7.3366340712175084</v>
      </c>
      <c r="Q37" s="40">
        <v>5</v>
      </c>
      <c r="R37" s="41">
        <f>ROUND(Q37/5,5)</f>
        <v>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6">
    <tabColor theme="7" tint="0.59999389629810485"/>
  </sheetPr>
  <dimension ref="A1:AR85"/>
  <sheetViews>
    <sheetView showGridLines="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138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50</v>
      </c>
      <c r="F5" s="25">
        <v>-1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-1</v>
      </c>
      <c r="AM6" s="20"/>
      <c r="AN6" s="20"/>
      <c r="AO6" s="20" t="s">
        <v>0</v>
      </c>
      <c r="AP6" s="20"/>
      <c r="AQ6" s="20"/>
      <c r="AR6" s="20">
        <f>E5</f>
        <v>50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40.520800000000001</v>
      </c>
      <c r="C9" s="5">
        <v>39.438400000000001</v>
      </c>
      <c r="D9" s="5">
        <v>41.493200000000002</v>
      </c>
      <c r="E9" s="5">
        <v>40.604399999999998</v>
      </c>
      <c r="F9" s="5">
        <v>40.126800000000003</v>
      </c>
      <c r="G9" s="5">
        <v>39.797400000000003</v>
      </c>
      <c r="H9" s="5">
        <v>40.901199999999996</v>
      </c>
      <c r="I9" s="5">
        <v>40.321199999999997</v>
      </c>
      <c r="J9" s="5">
        <v>40.2532</v>
      </c>
      <c r="K9" s="5"/>
      <c r="L9" s="5"/>
      <c r="M9" s="5"/>
      <c r="N9" s="5"/>
      <c r="P9" s="5">
        <v>40.520800000000001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0.9151806925410968</v>
      </c>
      <c r="C10" s="7">
        <v>1.785772045922994</v>
      </c>
      <c r="D10" s="7">
        <v>0.51845366234601808</v>
      </c>
      <c r="E10" s="7">
        <v>0.80629944809605136</v>
      </c>
      <c r="F10" s="7">
        <v>1.0954840026216732</v>
      </c>
      <c r="G10" s="7">
        <v>1.0151444724767009</v>
      </c>
      <c r="H10" s="7">
        <v>0.9439158860830783</v>
      </c>
      <c r="I10" s="7">
        <v>0.64980666355463035</v>
      </c>
      <c r="J10" s="7">
        <v>1.1972191528705183</v>
      </c>
      <c r="K10" s="7"/>
      <c r="L10" s="7"/>
      <c r="M10" s="7"/>
      <c r="N10" s="7"/>
      <c r="P10" s="7">
        <v>0.9151806925410968</v>
      </c>
    </row>
    <row r="11" spans="1:44" x14ac:dyDescent="0.2">
      <c r="A11" s="6" t="s">
        <v>9</v>
      </c>
      <c r="B11" s="7">
        <v>41.35</v>
      </c>
      <c r="C11" s="7">
        <v>40.945</v>
      </c>
      <c r="D11" s="7">
        <v>42.250999999999998</v>
      </c>
      <c r="E11" s="7">
        <v>41.531999999999996</v>
      </c>
      <c r="F11" s="8">
        <v>41.499000000000002</v>
      </c>
      <c r="G11" s="8">
        <v>41.225000000000001</v>
      </c>
      <c r="H11" s="8">
        <v>42.003</v>
      </c>
      <c r="I11" s="8">
        <v>40.993000000000002</v>
      </c>
      <c r="J11" s="8">
        <v>41.585000000000001</v>
      </c>
      <c r="K11" s="8"/>
      <c r="L11" s="8"/>
      <c r="M11" s="8"/>
      <c r="N11" s="8"/>
      <c r="P11" s="102">
        <v>41.35</v>
      </c>
    </row>
    <row r="12" spans="1:44" x14ac:dyDescent="0.2">
      <c r="A12" s="6" t="s">
        <v>10</v>
      </c>
      <c r="B12" s="7">
        <v>39.061999999999998</v>
      </c>
      <c r="C12" s="7">
        <v>36.639000000000003</v>
      </c>
      <c r="D12" s="7">
        <v>40.874000000000002</v>
      </c>
      <c r="E12" s="7">
        <v>39.435000000000002</v>
      </c>
      <c r="F12" s="8">
        <v>38.509</v>
      </c>
      <c r="G12" s="8">
        <v>38.502000000000002</v>
      </c>
      <c r="H12" s="8">
        <v>40.070999999999998</v>
      </c>
      <c r="I12" s="8">
        <v>39.372</v>
      </c>
      <c r="J12" s="8">
        <v>38.939</v>
      </c>
      <c r="K12" s="8"/>
      <c r="L12" s="8"/>
      <c r="M12" s="8"/>
      <c r="N12" s="8"/>
      <c r="P12" s="102">
        <v>39.061999999999998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3.4525786646132106</v>
      </c>
      <c r="C13" s="10">
        <f>IFERROR(IF(C8="","",IF($C$25=0,((C9-$C$26)/3/C10),IF($C$26=0,(($C$25-C9)/3/C10),MIN(((($C$25)-C9)/(3*C10)),((C9-($C$26))/(3*C10)))))),"")</f>
        <v>1.9714348991915764</v>
      </c>
      <c r="D13" s="10">
        <f>IFERROR(IF(D8="","",IF($D$25=0,((D9-$D$26)/3/D10),IF($D$26=0,(($D$25-D9)/3/D10),MIN(((($D$25)-D9)/(3*D10)),((D9-($D$26))/(3*D10)))))),"")</f>
        <v>5.4693412467544853</v>
      </c>
      <c r="E13" s="10">
        <f>IFERROR(IF(E8="","",IF($E$25=0,((E9-$E$26)/3/E10),IF($E$26=0,(($E$25-E9)/3/E10),MIN(((($E$25)-E9)/(3*E10)),((E9-($E$26))/(3*E10)))))),"")</f>
        <v>3.8842475634357374</v>
      </c>
      <c r="F13" s="10">
        <f>IFERROR(IF(F8="","",IF($F$25=0,((F9-$F$26)/3/F10),IF($F$26=0,(($F$25-F9)/3/F10),MIN(((($F$25)-F9)/(3*F10)),((F9-($F$26))/(3*F10)))))),"")</f>
        <v>3.0042124383291791</v>
      </c>
      <c r="G13" s="10">
        <f>IFERROR(IF(G8="","",IF($G$25=0,((G9-$G$26)/3/G10),IF($G$26=0,(($G$25-G9)/3/G10),MIN(((($G$25)-G9)/(3*G10)),((G9-($G$26))/(3*G10)))))),"")</f>
        <v>3.3501307044202226</v>
      </c>
      <c r="H13" s="10">
        <f>IFERROR(IF(H8="","",IF($H$25=0,((H9-$H$26)/3/H10),IF($H$26=0,(($H$25-H9)/3/H10),MIN(((($H$25)-H9)/(3*H10)),((H9-($H$26))/(3*H10)))))),"")</f>
        <v>3.2131394100367885</v>
      </c>
      <c r="I13" s="10">
        <f>IFERROR(IF(I8="","",IF($I$25=0,((I9-$I$26)/3/I10),IF($I$26=0,(($I$25-I9)/3/I10),MIN(((($I$25)-I9)/(3*I10)),((I9-($I$26))/(3*I10)))))),"")</f>
        <v>4.9649639617698842</v>
      </c>
      <c r="J13" s="10">
        <f>IFERROR(IF($J$8="","",IF($J$25=0,((J9-$J$26)/3/J10),IF($J$26=0,(($J$25-J9)/3/J10),MIN(((($J$25)-J9)/(3*J10)),((J9-($J$26))/(3*J10)))))),"")</f>
        <v>2.713733175370201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3.4525786646132102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50</v>
      </c>
      <c r="C25" s="20">
        <f t="shared" si="0"/>
        <v>50</v>
      </c>
      <c r="D25" s="20">
        <f t="shared" si="0"/>
        <v>50</v>
      </c>
      <c r="E25" s="20">
        <f t="shared" si="0"/>
        <v>50</v>
      </c>
      <c r="F25" s="20">
        <f t="shared" si="0"/>
        <v>50</v>
      </c>
      <c r="G25" s="20">
        <f t="shared" si="0"/>
        <v>50</v>
      </c>
      <c r="H25" s="20">
        <f t="shared" si="0"/>
        <v>50</v>
      </c>
      <c r="I25" s="20">
        <f t="shared" si="0"/>
        <v>50</v>
      </c>
      <c r="J25" s="20">
        <f t="shared" si="0"/>
        <v>50</v>
      </c>
      <c r="K25" s="20">
        <f t="shared" si="0"/>
        <v>50</v>
      </c>
      <c r="L25" s="20">
        <f t="shared" si="0"/>
        <v>50</v>
      </c>
      <c r="M25" s="20">
        <f t="shared" si="0"/>
        <v>50</v>
      </c>
      <c r="N25" s="20">
        <f t="shared" si="0"/>
        <v>50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-1</v>
      </c>
      <c r="Q30" s="34"/>
      <c r="R30" s="34"/>
      <c r="S30" s="34" t="s">
        <v>0</v>
      </c>
      <c r="T30" s="34"/>
      <c r="U30" s="34"/>
      <c r="V30" s="34">
        <f>E5</f>
        <v>50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1.785772045922994</v>
      </c>
      <c r="Q36" s="40">
        <f>ROUND(P36*3,2)</f>
        <v>5.36</v>
      </c>
      <c r="R36" s="41">
        <f>ROUND(Q36/5,5)</f>
        <v>1.0720000000000001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5.4693412467544853</v>
      </c>
      <c r="Q37" s="40">
        <v>15</v>
      </c>
      <c r="R37" s="41">
        <f>ROUND(Q37/5,5)</f>
        <v>3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0">
    <tabColor theme="7" tint="0.59999389629810485"/>
  </sheetPr>
  <dimension ref="A1:AR85"/>
  <sheetViews>
    <sheetView showGridLines="0" topLeftCell="A25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137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1"/>
      <c r="E3" s="23"/>
      <c r="F3" s="23"/>
      <c r="G3" s="105" t="s">
        <v>0</v>
      </c>
      <c r="H3" s="106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G4" s="27" t="s">
        <v>14</v>
      </c>
      <c r="H4" s="27" t="s">
        <v>15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9" t="s">
        <v>141</v>
      </c>
      <c r="D5" s="25">
        <v>0.5</v>
      </c>
      <c r="E5" s="25">
        <v>0.6</v>
      </c>
      <c r="F5" s="25">
        <v>0.4</v>
      </c>
      <c r="G5" s="25">
        <f>D5+0.075</f>
        <v>0.57499999999999996</v>
      </c>
      <c r="H5" s="25">
        <f>D5-0.075</f>
        <v>0.42499999999999999</v>
      </c>
      <c r="I5" s="22"/>
      <c r="J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0.4</v>
      </c>
      <c r="AM6" s="20"/>
      <c r="AN6" s="20"/>
      <c r="AO6" s="20" t="s">
        <v>0</v>
      </c>
      <c r="AP6" s="20"/>
      <c r="AQ6" s="20"/>
      <c r="AR6" s="20">
        <f>E5</f>
        <v>0.6</v>
      </c>
    </row>
    <row r="7" spans="1:44" ht="18" x14ac:dyDescent="0.25">
      <c r="A7" s="18" t="s">
        <v>5</v>
      </c>
      <c r="AL7" s="35">
        <f>AM7-$AO$8</f>
        <v>0.35000000000000003</v>
      </c>
      <c r="AM7" s="20">
        <f>AN7-$AO$8</f>
        <v>0.4</v>
      </c>
      <c r="AN7" s="20">
        <f>AO7-$AO$8</f>
        <v>0.45</v>
      </c>
      <c r="AO7" s="35">
        <f>D5</f>
        <v>0.5</v>
      </c>
      <c r="AP7" s="20">
        <f>AO7+$AO$8</f>
        <v>0.55000000000000004</v>
      </c>
      <c r="AQ7" s="20">
        <f>AP7+$AO$8</f>
        <v>0.60000000000000009</v>
      </c>
      <c r="AR7" s="35">
        <f>AQ7+$AO$8</f>
        <v>0.65000000000000013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0.05</v>
      </c>
      <c r="AP8" s="20"/>
      <c r="AQ8" s="20"/>
      <c r="AR8" s="20"/>
    </row>
    <row r="9" spans="1:44" x14ac:dyDescent="0.2">
      <c r="A9" s="4" t="s">
        <v>7</v>
      </c>
      <c r="B9" s="5">
        <v>0.56933333333333336</v>
      </c>
      <c r="C9" s="5">
        <v>0.56566666666666665</v>
      </c>
      <c r="D9" s="5">
        <v>0.54300000000000004</v>
      </c>
      <c r="E9" s="5">
        <v>0.5013333333333333</v>
      </c>
      <c r="F9" s="5">
        <v>0.52733333333333343</v>
      </c>
      <c r="G9" s="5">
        <v>0.52100000000000002</v>
      </c>
      <c r="H9" s="5">
        <v>0.48866666666666664</v>
      </c>
      <c r="I9" s="5">
        <v>0.5083333333333333</v>
      </c>
      <c r="J9" s="5">
        <v>0.50866666666666671</v>
      </c>
      <c r="K9" s="5"/>
      <c r="L9" s="5"/>
      <c r="M9" s="5"/>
      <c r="N9" s="5"/>
      <c r="P9" s="5">
        <v>0.56933333333333336</v>
      </c>
      <c r="AL9" s="20"/>
      <c r="AM9" s="34"/>
      <c r="AN9" s="34"/>
      <c r="AO9" s="34"/>
      <c r="AP9" s="34"/>
      <c r="AQ9" s="34"/>
      <c r="AR9" s="34"/>
    </row>
    <row r="10" spans="1:44" x14ac:dyDescent="0.2">
      <c r="A10" s="6" t="s">
        <v>8</v>
      </c>
      <c r="B10" s="7">
        <v>1.8717193521821895E-2</v>
      </c>
      <c r="C10" s="7">
        <v>6.8068592855539895E-3</v>
      </c>
      <c r="D10" s="7">
        <v>9.000000000000008E-3</v>
      </c>
      <c r="E10" s="7">
        <v>1.6563010998406472E-2</v>
      </c>
      <c r="F10" s="7">
        <v>1.5275252316519481E-3</v>
      </c>
      <c r="G10" s="7">
        <v>2.6057628441590788E-2</v>
      </c>
      <c r="H10" s="7">
        <v>9.7125348562223188E-3</v>
      </c>
      <c r="I10" s="7">
        <v>8.0829037686547672E-3</v>
      </c>
      <c r="J10" s="7">
        <v>3.4486712417006862E-2</v>
      </c>
      <c r="K10" s="7"/>
      <c r="L10" s="7"/>
      <c r="M10" s="7"/>
      <c r="N10" s="7"/>
      <c r="P10" s="7">
        <v>1.8717193521821895E-2</v>
      </c>
    </row>
    <row r="11" spans="1:44" x14ac:dyDescent="0.2">
      <c r="A11" s="6" t="s">
        <v>9</v>
      </c>
      <c r="B11" s="7">
        <v>0.58299999999999996</v>
      </c>
      <c r="C11" s="7">
        <v>0.57099999999999995</v>
      </c>
      <c r="D11" s="7">
        <v>0.55200000000000005</v>
      </c>
      <c r="E11" s="7">
        <v>0.51700000000000002</v>
      </c>
      <c r="F11" s="8">
        <v>0.52900000000000003</v>
      </c>
      <c r="G11" s="8">
        <v>0.54600000000000004</v>
      </c>
      <c r="H11" s="8">
        <v>0.497</v>
      </c>
      <c r="I11" s="8">
        <v>0.51700000000000002</v>
      </c>
      <c r="J11" s="8">
        <v>0.54600000000000004</v>
      </c>
      <c r="K11" s="8"/>
      <c r="L11" s="8"/>
      <c r="M11" s="8"/>
      <c r="N11" s="8"/>
      <c r="P11" s="102">
        <v>0.58299999999999996</v>
      </c>
    </row>
    <row r="12" spans="1:44" x14ac:dyDescent="0.2">
      <c r="A12" s="6" t="s">
        <v>10</v>
      </c>
      <c r="B12" s="7">
        <v>0.54800000000000004</v>
      </c>
      <c r="C12" s="7">
        <v>0.55800000000000005</v>
      </c>
      <c r="D12" s="7">
        <v>0.53400000000000003</v>
      </c>
      <c r="E12" s="7">
        <v>0.48399999999999999</v>
      </c>
      <c r="F12" s="8">
        <v>0.52600000000000002</v>
      </c>
      <c r="G12" s="8">
        <v>0.49399999999999999</v>
      </c>
      <c r="H12" s="8">
        <v>0.47799999999999998</v>
      </c>
      <c r="I12" s="8">
        <v>0.501</v>
      </c>
      <c r="J12" s="8">
        <v>0.47799999999999998</v>
      </c>
      <c r="K12" s="8"/>
      <c r="L12" s="8"/>
      <c r="M12" s="8"/>
      <c r="N12" s="8"/>
      <c r="P12" s="102">
        <v>0.54800000000000004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0.10091731362859817</v>
      </c>
      <c r="C13" s="10">
        <f>IFERROR(IF(C8="","",IF($C$25=0,((C9-$C$26)/3/C10),IF($C$26=0,(($C$25-C9)/3/C10),MIN(((($C$25)-C9)/(3*C10)),((C9-($C$26))/(3*C10)))))),"")</f>
        <v>0.45705529974943465</v>
      </c>
      <c r="D13" s="10">
        <f>IFERROR(IF(D8="","",IF($D$25=0,((D9-$D$26)/3/D10),IF($D$26=0,(($D$25-D9)/3/D10),MIN(((($D$25)-D9)/(3*D10)),((D9-($D$26))/(3*D10)))))),"")</f>
        <v>1.1851851851851811</v>
      </c>
      <c r="E13" s="10">
        <f>IFERROR(IF(E8="","",IF($E$25=0,((E9-$E$26)/3/E10),IF($E$26=0,(($E$25-E9)/3/E10),MIN(((($E$25)-E9)/(3*E10)),((E9-($E$26))/(3*E10)))))),"")</f>
        <v>1.4825538398735618</v>
      </c>
      <c r="F13" s="10">
        <f>IFERROR(IF(F8="","",IF($F$25=0,((F9-$F$26)/3/F10),IF($F$26=0,(($F$25-F9)/3/F10),MIN(((($F$25)-F9)/(3*F10)),((F9-($F$26))/(3*F10)))))),"")</f>
        <v>10.401719434582262</v>
      </c>
      <c r="G13" s="10">
        <f>IFERROR(IF(G8="","",IF($G$25=0,((G9-$G$26)/3/G10),IF($G$26=0,(($G$25-G9)/3/G10),MIN(((($G$25)-G9)/(3*G10)),((G9-($G$26))/(3*G10)))))),"")</f>
        <v>0.6907766008080013</v>
      </c>
      <c r="H13" s="10">
        <f>IFERROR(IF(H8="","",IF($H$25=0,((H9-$H$26)/3/H10),IF($H$26=0,(($H$25-H9)/3/H10),MIN(((($H$25)-H9)/(3*H10)),((H9-($H$26))/(3*H10)))))),"")</f>
        <v>2.1850343433904111</v>
      </c>
      <c r="I13" s="10">
        <f>IFERROR(IF(I8="","",IF($I$25=0,((I9-$I$26)/3/I10),IF($I$26=0,(($I$25-I9)/3/I10),MIN(((($I$25)-I9)/(3*I10)),((I9-($I$26))/(3*I10)))))),"")</f>
        <v>2.7492869961410724</v>
      </c>
      <c r="J13" s="10">
        <f>IFERROR(IF($J$8="","",IF($J$25=0,((J9-$J$26)/3/J10),IF($J$26=0,(($J$25-J9)/3/J10),MIN(((($J$25)-J9)/(3*J10)),((J9-($J$26))/(3*J10)))))),"")</f>
        <v>0.64114870805160173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0.54614075610771351</v>
      </c>
    </row>
    <row r="15" spans="1:44" s="17" customFormat="1" ht="6.75" customHeight="1" x14ac:dyDescent="0.2"/>
    <row r="17" spans="1:39" ht="18" x14ac:dyDescent="0.25">
      <c r="A17" s="16" t="s">
        <v>11</v>
      </c>
    </row>
    <row r="18" spans="1:39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39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</row>
    <row r="20" spans="1:39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</row>
    <row r="21" spans="1:39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</row>
    <row r="22" spans="1:39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</row>
    <row r="23" spans="1:39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</row>
    <row r="24" spans="1:39" x14ac:dyDescent="0.2">
      <c r="A24" s="12" t="s">
        <v>2</v>
      </c>
      <c r="B24" s="20">
        <f t="shared" ref="B24:N24" si="0">$D$5</f>
        <v>0.5</v>
      </c>
      <c r="C24" s="20">
        <f t="shared" si="0"/>
        <v>0.5</v>
      </c>
      <c r="D24" s="20">
        <f t="shared" si="0"/>
        <v>0.5</v>
      </c>
      <c r="E24" s="20">
        <f t="shared" si="0"/>
        <v>0.5</v>
      </c>
      <c r="F24" s="20">
        <f t="shared" si="0"/>
        <v>0.5</v>
      </c>
      <c r="G24" s="20">
        <f t="shared" si="0"/>
        <v>0.5</v>
      </c>
      <c r="H24" s="20">
        <f t="shared" si="0"/>
        <v>0.5</v>
      </c>
      <c r="I24" s="20">
        <f t="shared" si="0"/>
        <v>0.5</v>
      </c>
      <c r="J24" s="20">
        <f t="shared" si="0"/>
        <v>0.5</v>
      </c>
      <c r="K24" s="20">
        <f t="shared" si="0"/>
        <v>0.5</v>
      </c>
      <c r="L24" s="20">
        <f t="shared" si="0"/>
        <v>0.5</v>
      </c>
      <c r="M24" s="20">
        <f t="shared" si="0"/>
        <v>0.5</v>
      </c>
      <c r="N24" s="20">
        <f t="shared" si="0"/>
        <v>0.5</v>
      </c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</row>
    <row r="25" spans="1:39" x14ac:dyDescent="0.2">
      <c r="A25" s="12" t="s">
        <v>14</v>
      </c>
      <c r="B25" s="20">
        <f>$G$5</f>
        <v>0.57499999999999996</v>
      </c>
      <c r="C25" s="20">
        <f t="shared" ref="C25:N25" si="1">$G$5</f>
        <v>0.57499999999999996</v>
      </c>
      <c r="D25" s="20">
        <f t="shared" si="1"/>
        <v>0.57499999999999996</v>
      </c>
      <c r="E25" s="20">
        <f t="shared" si="1"/>
        <v>0.57499999999999996</v>
      </c>
      <c r="F25" s="20">
        <f t="shared" si="1"/>
        <v>0.57499999999999996</v>
      </c>
      <c r="G25" s="20">
        <f t="shared" si="1"/>
        <v>0.57499999999999996</v>
      </c>
      <c r="H25" s="20">
        <f t="shared" si="1"/>
        <v>0.57499999999999996</v>
      </c>
      <c r="I25" s="20">
        <f t="shared" si="1"/>
        <v>0.57499999999999996</v>
      </c>
      <c r="J25" s="20">
        <f t="shared" si="1"/>
        <v>0.57499999999999996</v>
      </c>
      <c r="K25" s="20">
        <f t="shared" si="1"/>
        <v>0.57499999999999996</v>
      </c>
      <c r="L25" s="20">
        <f t="shared" si="1"/>
        <v>0.57499999999999996</v>
      </c>
      <c r="M25" s="20">
        <f t="shared" si="1"/>
        <v>0.57499999999999996</v>
      </c>
      <c r="N25" s="20">
        <f t="shared" si="1"/>
        <v>0.57499999999999996</v>
      </c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</row>
    <row r="26" spans="1:39" x14ac:dyDescent="0.2">
      <c r="A26" s="12" t="s">
        <v>15</v>
      </c>
      <c r="B26" s="20">
        <f t="shared" ref="B26:N26" si="2">$H$5</f>
        <v>0.42499999999999999</v>
      </c>
      <c r="C26" s="20">
        <f t="shared" si="2"/>
        <v>0.42499999999999999</v>
      </c>
      <c r="D26" s="20">
        <f t="shared" si="2"/>
        <v>0.42499999999999999</v>
      </c>
      <c r="E26" s="20">
        <f t="shared" si="2"/>
        <v>0.42499999999999999</v>
      </c>
      <c r="F26" s="20">
        <f t="shared" si="2"/>
        <v>0.42499999999999999</v>
      </c>
      <c r="G26" s="20">
        <f t="shared" si="2"/>
        <v>0.42499999999999999</v>
      </c>
      <c r="H26" s="20">
        <f t="shared" si="2"/>
        <v>0.42499999999999999</v>
      </c>
      <c r="I26" s="20">
        <f t="shared" si="2"/>
        <v>0.42499999999999999</v>
      </c>
      <c r="J26" s="20">
        <f t="shared" si="2"/>
        <v>0.42499999999999999</v>
      </c>
      <c r="K26" s="20">
        <f t="shared" si="2"/>
        <v>0.42499999999999999</v>
      </c>
      <c r="L26" s="20">
        <f t="shared" si="2"/>
        <v>0.42499999999999999</v>
      </c>
      <c r="M26" s="20">
        <f t="shared" si="2"/>
        <v>0.42499999999999999</v>
      </c>
      <c r="N26" s="20">
        <f t="shared" si="2"/>
        <v>0.42499999999999999</v>
      </c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</row>
    <row r="27" spans="1:39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</row>
    <row r="28" spans="1:39" x14ac:dyDescent="0.2"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</row>
    <row r="29" spans="1:39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</row>
    <row r="30" spans="1:39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0.4</v>
      </c>
      <c r="Q30" s="34"/>
      <c r="R30" s="34"/>
      <c r="S30" s="34" t="s">
        <v>0</v>
      </c>
      <c r="T30" s="34"/>
      <c r="U30" s="34"/>
      <c r="V30" s="34">
        <f>E5</f>
        <v>0.6</v>
      </c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</row>
    <row r="31" spans="1:39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0.39499999999999991</v>
      </c>
      <c r="Q31" s="20">
        <f>R31-$S$32</f>
        <v>0.42999999999999994</v>
      </c>
      <c r="R31" s="20">
        <f>S31-$S$32</f>
        <v>0.46499999999999997</v>
      </c>
      <c r="S31" s="35">
        <f>D5</f>
        <v>0.5</v>
      </c>
      <c r="T31" s="20">
        <f>S31+$S$32</f>
        <v>0.53500000000000003</v>
      </c>
      <c r="U31" s="20">
        <f>T31+$S$32</f>
        <v>0.57000000000000006</v>
      </c>
      <c r="V31" s="35">
        <f>U31+$S$32</f>
        <v>0.60500000000000009</v>
      </c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</row>
    <row r="32" spans="1:39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3.5000000000000003E-2</v>
      </c>
      <c r="T32" s="20"/>
      <c r="U32" s="20"/>
      <c r="V32" s="20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</row>
    <row r="33" spans="1:39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</row>
    <row r="34" spans="1:39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</row>
    <row r="35" spans="1:39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34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</row>
    <row r="36" spans="1:39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3.4486712417006862E-2</v>
      </c>
      <c r="Q36" s="40">
        <f>ROUND(P36*3,2)</f>
        <v>0.1</v>
      </c>
      <c r="R36" s="41">
        <f>ROUND(Q36/5,5)</f>
        <v>0.02</v>
      </c>
      <c r="X36" s="34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</row>
    <row r="37" spans="1:39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10.401719434582262</v>
      </c>
      <c r="Q37" s="40">
        <v>6</v>
      </c>
      <c r="R37" s="41">
        <f>ROUND(Q37/5,5)</f>
        <v>1.2</v>
      </c>
      <c r="X37" s="34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</row>
    <row r="38" spans="1:39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34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</row>
    <row r="39" spans="1:39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34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</row>
    <row r="40" spans="1:39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</row>
    <row r="41" spans="1:39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</row>
    <row r="42" spans="1:39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</row>
    <row r="43" spans="1:39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</row>
    <row r="44" spans="1:39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</row>
    <row r="45" spans="1:39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</row>
    <row r="46" spans="1:39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</row>
    <row r="47" spans="1:39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</row>
    <row r="48" spans="1:39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</row>
    <row r="49" spans="1:39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</row>
    <row r="50" spans="1:39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</row>
    <row r="51" spans="1:39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</row>
    <row r="52" spans="1:39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</row>
    <row r="53" spans="1:39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</row>
    <row r="54" spans="1:39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</row>
    <row r="55" spans="1:39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</row>
    <row r="56" spans="1:39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</row>
    <row r="57" spans="1:39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</row>
    <row r="58" spans="1:39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</row>
    <row r="59" spans="1:39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</row>
    <row r="60" spans="1:39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</row>
    <row r="61" spans="1:39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</row>
    <row r="62" spans="1:39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</row>
    <row r="63" spans="1:39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</row>
    <row r="64" spans="1:39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</row>
    <row r="65" spans="1:39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</row>
    <row r="66" spans="1:39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</row>
    <row r="67" spans="1:39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</row>
    <row r="68" spans="1:39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39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39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39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2">
    <mergeCell ref="G3:H3"/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7">
    <tabColor theme="7" tint="0.59999389629810485"/>
  </sheetPr>
  <dimension ref="A1:AR85"/>
  <sheetViews>
    <sheetView showGridLines="0" topLeftCell="A22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118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109</v>
      </c>
      <c r="D5" s="25">
        <v>6600</v>
      </c>
      <c r="E5" s="25">
        <v>7500</v>
      </c>
      <c r="F5" s="25">
        <v>5700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5700</v>
      </c>
      <c r="AM6" s="20"/>
      <c r="AN6" s="20"/>
      <c r="AO6" s="20" t="s">
        <v>0</v>
      </c>
      <c r="AP6" s="20"/>
      <c r="AQ6" s="20"/>
      <c r="AR6" s="20">
        <f>E5</f>
        <v>7500</v>
      </c>
    </row>
    <row r="7" spans="1:44" ht="18" x14ac:dyDescent="0.25">
      <c r="A7" s="18" t="s">
        <v>5</v>
      </c>
      <c r="AL7" s="35">
        <f>AM7-$AO$8</f>
        <v>5700</v>
      </c>
      <c r="AM7" s="20">
        <f>AN7-$AO$8</f>
        <v>6000</v>
      </c>
      <c r="AN7" s="20">
        <f>AO7-$AO$8</f>
        <v>6300</v>
      </c>
      <c r="AO7" s="35">
        <f>D5</f>
        <v>6600</v>
      </c>
      <c r="AP7" s="20">
        <f>AO7+$AO$8</f>
        <v>6900</v>
      </c>
      <c r="AQ7" s="20">
        <f>AP7+$AO$8</f>
        <v>7200</v>
      </c>
      <c r="AR7" s="35">
        <f>AQ7+$AO$8</f>
        <v>7500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300</v>
      </c>
      <c r="AP8" s="20"/>
      <c r="AQ8" s="20"/>
      <c r="AR8" s="20"/>
    </row>
    <row r="9" spans="1:44" x14ac:dyDescent="0.2">
      <c r="A9" s="4" t="s">
        <v>7</v>
      </c>
      <c r="B9" s="5">
        <v>6536.8</v>
      </c>
      <c r="C9" s="5">
        <v>6440.8</v>
      </c>
      <c r="D9" s="5">
        <v>6504.8</v>
      </c>
      <c r="E9" s="5">
        <v>6421.6</v>
      </c>
      <c r="F9" s="5">
        <v>6524</v>
      </c>
      <c r="G9" s="5">
        <v>6549.6</v>
      </c>
      <c r="H9" s="5">
        <v>6607.2</v>
      </c>
      <c r="I9" s="5">
        <v>6645.6</v>
      </c>
      <c r="J9" s="5">
        <v>6639.2</v>
      </c>
      <c r="K9" s="5"/>
      <c r="L9" s="5"/>
      <c r="M9" s="5"/>
      <c r="N9" s="5"/>
      <c r="P9" s="5">
        <v>6536.8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136.89119767172761</v>
      </c>
      <c r="C10" s="7">
        <v>107.56951240941831</v>
      </c>
      <c r="D10" s="7">
        <v>83.445790786593903</v>
      </c>
      <c r="E10" s="7">
        <v>79.679357427127883</v>
      </c>
      <c r="F10" s="7">
        <v>0</v>
      </c>
      <c r="G10" s="7">
        <v>104.6747342962952</v>
      </c>
      <c r="H10" s="7">
        <v>159.35871485425577</v>
      </c>
      <c r="I10" s="7">
        <v>111.77119485806708</v>
      </c>
      <c r="J10" s="7">
        <v>83.445790786593903</v>
      </c>
      <c r="K10" s="7"/>
      <c r="L10" s="7"/>
      <c r="M10" s="7"/>
      <c r="N10" s="7"/>
      <c r="P10" s="7">
        <v>136.89119767172761</v>
      </c>
    </row>
    <row r="11" spans="1:44" x14ac:dyDescent="0.2">
      <c r="A11" s="6" t="s">
        <v>9</v>
      </c>
      <c r="B11" s="7">
        <v>6748</v>
      </c>
      <c r="C11" s="7">
        <v>6588</v>
      </c>
      <c r="D11" s="7">
        <v>6588</v>
      </c>
      <c r="E11" s="7">
        <v>6524</v>
      </c>
      <c r="F11" s="8">
        <v>6524</v>
      </c>
      <c r="G11" s="8">
        <v>6716</v>
      </c>
      <c r="H11" s="8">
        <v>6780</v>
      </c>
      <c r="I11" s="8">
        <v>6748</v>
      </c>
      <c r="J11" s="8">
        <v>6716</v>
      </c>
      <c r="K11" s="8"/>
      <c r="L11" s="8"/>
      <c r="M11" s="8"/>
      <c r="N11" s="8"/>
      <c r="P11" s="102">
        <v>6748</v>
      </c>
    </row>
    <row r="12" spans="1:44" x14ac:dyDescent="0.2">
      <c r="A12" s="6" t="s">
        <v>10</v>
      </c>
      <c r="B12" s="7">
        <v>6364</v>
      </c>
      <c r="C12" s="7">
        <v>6364</v>
      </c>
      <c r="D12" s="7">
        <v>6364</v>
      </c>
      <c r="E12" s="7">
        <v>6364</v>
      </c>
      <c r="F12" s="8">
        <v>6524</v>
      </c>
      <c r="G12" s="8">
        <v>6428</v>
      </c>
      <c r="H12" s="8">
        <v>6396</v>
      </c>
      <c r="I12" s="8">
        <v>6524</v>
      </c>
      <c r="J12" s="8">
        <v>6524</v>
      </c>
      <c r="K12" s="8"/>
      <c r="L12" s="8"/>
      <c r="M12" s="8"/>
      <c r="N12" s="8"/>
      <c r="P12" s="102">
        <v>6364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2.0376279708081038</v>
      </c>
      <c r="C13" s="10">
        <f>IFERROR(IF(C8="","",IF($C$25=0,((C9-$C$26)/3/C10),IF($C$26=0,(($C$25-C9)/3/C10),MIN(((($C$25)-C9)/(3*C10)),((C9-($C$26))/(3*C10)))))),"")</f>
        <v>2.2955698859495155</v>
      </c>
      <c r="D13" s="10">
        <f>IFERROR(IF(D8="","",IF($D$25=0,((D9-$D$26)/3/D10),IF($D$26=0,(($D$25-D9)/3/D10),MIN(((($D$25)-D9)/(3*D10)),((D9-($D$26))/(3*D10)))))),"")</f>
        <v>3.2148615782518952</v>
      </c>
      <c r="E13" s="10">
        <f>IFERROR(IF(E8="","",IF($E$25=0,((E9-$E$26)/3/E10),IF($E$26=0,(($E$25-E9)/3/E10),MIN(((($E$25)-E9)/(3*E10)),((E9-($E$26))/(3*E10)))))),"")</f>
        <v>3.0187659777918934</v>
      </c>
      <c r="F13" s="10" t="str">
        <f>IFERROR(IF(F8="","",IF($F$25=0,((F9-$F$26)/3/F10),IF($F$26=0,(($F$25-F9)/3/F10),MIN(((($F$25)-F9)/(3*F10)),((F9-($F$26))/(3*F10)))))),"")</f>
        <v/>
      </c>
      <c r="G13" s="10">
        <f>IFERROR(IF(G8="","",IF($G$25=0,((G9-$G$26)/3/G10),IF($G$26=0,(($G$25-G9)/3/G10),MIN(((($G$25)-G9)/(3*G10)),((G9-($G$26))/(3*G10)))))),"")</f>
        <v>2.7055239442821644</v>
      </c>
      <c r="H13" s="10">
        <f>IFERROR(IF(H8="","",IF($H$25=0,((H9-$H$26)/3/H10),IF($H$26=0,(($H$25-H9)/3/H10),MIN(((($H$25)-H9)/(3*H10)),((H9-($H$26))/(3*H10)))))),"")</f>
        <v>1.8674849396983104</v>
      </c>
      <c r="I13" s="10">
        <f>IFERROR(IF(I8="","",IF($I$25=0,((I9-$I$26)/3/I10),IF($I$26=0,(($I$25-I9)/3/I10),MIN(((($I$25)-I9)/(3*I10)),((I9-($I$26))/(3*I10)))))),"")</f>
        <v>2.5480625876967125</v>
      </c>
      <c r="J13" s="10">
        <f>IFERROR(IF($J$8="","",IF($J$25=0,((J9-$J$26)/3/J10),IF($J$26=0,(($J$25-J9)/3/J10),MIN(((($J$25)-J9)/(3*J10)),((J9-($J$26))/(3*J10)))))),"")</f>
        <v>3.4385596999990446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2.0376279708081038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6600</v>
      </c>
      <c r="C24" s="20">
        <f t="shared" si="0"/>
        <v>6600</v>
      </c>
      <c r="D24" s="20">
        <f t="shared" si="0"/>
        <v>6600</v>
      </c>
      <c r="E24" s="20">
        <f t="shared" si="0"/>
        <v>6600</v>
      </c>
      <c r="F24" s="20">
        <f t="shared" si="0"/>
        <v>6600</v>
      </c>
      <c r="G24" s="20">
        <f t="shared" si="0"/>
        <v>6600</v>
      </c>
      <c r="H24" s="20">
        <f t="shared" si="0"/>
        <v>6600</v>
      </c>
      <c r="I24" s="20">
        <f t="shared" si="0"/>
        <v>6600</v>
      </c>
      <c r="J24" s="20">
        <f t="shared" si="0"/>
        <v>6600</v>
      </c>
      <c r="K24" s="20">
        <f t="shared" si="0"/>
        <v>6600</v>
      </c>
      <c r="L24" s="20">
        <f t="shared" si="0"/>
        <v>6600</v>
      </c>
      <c r="M24" s="20">
        <f t="shared" si="0"/>
        <v>6600</v>
      </c>
      <c r="N24" s="20">
        <f t="shared" si="0"/>
        <v>6600</v>
      </c>
    </row>
    <row r="25" spans="1:22" x14ac:dyDescent="0.2">
      <c r="A25" s="12" t="s">
        <v>3</v>
      </c>
      <c r="B25" s="20">
        <f t="shared" ref="B25:N25" si="1">$E$5</f>
        <v>7500</v>
      </c>
      <c r="C25" s="20">
        <f t="shared" si="1"/>
        <v>7500</v>
      </c>
      <c r="D25" s="20">
        <f t="shared" si="1"/>
        <v>7500</v>
      </c>
      <c r="E25" s="20">
        <f t="shared" si="1"/>
        <v>7500</v>
      </c>
      <c r="F25" s="20">
        <f t="shared" si="1"/>
        <v>7500</v>
      </c>
      <c r="G25" s="20">
        <f t="shared" si="1"/>
        <v>7500</v>
      </c>
      <c r="H25" s="20">
        <f t="shared" si="1"/>
        <v>7500</v>
      </c>
      <c r="I25" s="20">
        <f t="shared" si="1"/>
        <v>7500</v>
      </c>
      <c r="J25" s="20">
        <f t="shared" si="1"/>
        <v>7500</v>
      </c>
      <c r="K25" s="20">
        <f t="shared" si="1"/>
        <v>7500</v>
      </c>
      <c r="L25" s="20">
        <f t="shared" si="1"/>
        <v>7500</v>
      </c>
      <c r="M25" s="20">
        <f t="shared" si="1"/>
        <v>7500</v>
      </c>
      <c r="N25" s="20">
        <f t="shared" si="1"/>
        <v>7500</v>
      </c>
    </row>
    <row r="26" spans="1:22" x14ac:dyDescent="0.2">
      <c r="A26" s="12" t="s">
        <v>4</v>
      </c>
      <c r="B26" s="20">
        <f t="shared" ref="B26:N26" si="2">$F$5</f>
        <v>5700</v>
      </c>
      <c r="C26" s="20">
        <f t="shared" si="2"/>
        <v>5700</v>
      </c>
      <c r="D26" s="20">
        <f t="shared" si="2"/>
        <v>5700</v>
      </c>
      <c r="E26" s="20">
        <f t="shared" si="2"/>
        <v>5700</v>
      </c>
      <c r="F26" s="20">
        <f t="shared" si="2"/>
        <v>5700</v>
      </c>
      <c r="G26" s="20">
        <f t="shared" si="2"/>
        <v>5700</v>
      </c>
      <c r="H26" s="20">
        <f t="shared" si="2"/>
        <v>5700</v>
      </c>
      <c r="I26" s="20">
        <f t="shared" si="2"/>
        <v>5700</v>
      </c>
      <c r="J26" s="20">
        <f t="shared" si="2"/>
        <v>5700</v>
      </c>
      <c r="K26" s="20">
        <f t="shared" si="2"/>
        <v>5700</v>
      </c>
      <c r="L26" s="20">
        <f t="shared" si="2"/>
        <v>5700</v>
      </c>
      <c r="M26" s="20">
        <f t="shared" si="2"/>
        <v>5700</v>
      </c>
      <c r="N26" s="20">
        <f t="shared" si="2"/>
        <v>5700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5700</v>
      </c>
      <c r="Q30" s="34"/>
      <c r="R30" s="34"/>
      <c r="S30" s="34" t="s">
        <v>0</v>
      </c>
      <c r="T30" s="34"/>
      <c r="U30" s="34"/>
      <c r="V30" s="34">
        <f>E5</f>
        <v>7500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5400</v>
      </c>
      <c r="Q31" s="20">
        <f>R31-$S$32</f>
        <v>5800</v>
      </c>
      <c r="R31" s="20">
        <f>S31-$S$32</f>
        <v>6200</v>
      </c>
      <c r="S31" s="35">
        <f>D5</f>
        <v>6600</v>
      </c>
      <c r="T31" s="20">
        <f>S31+$S$32</f>
        <v>7000</v>
      </c>
      <c r="U31" s="20">
        <f>T31+$S$32</f>
        <v>7400</v>
      </c>
      <c r="V31" s="35">
        <f>U31+$S$32</f>
        <v>7800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400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159.35871485425577</v>
      </c>
      <c r="Q36" s="40">
        <f>ROUND(P36*3,2)</f>
        <v>478.08</v>
      </c>
      <c r="R36" s="41">
        <f>ROUND(Q36/5,5)</f>
        <v>95.616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3.4385596999990446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8">
    <tabColor theme="7" tint="0.59999389629810485"/>
  </sheetPr>
  <dimension ref="A1:AR85"/>
  <sheetViews>
    <sheetView showGridLines="0" zoomScale="80" zoomScaleNormal="80" workbookViewId="0">
      <selection activeCell="P25" sqref="P25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135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9.0199999999999989E-2</v>
      </c>
      <c r="C9" s="5">
        <v>8.8599999999999984E-2</v>
      </c>
      <c r="D9" s="5">
        <v>9.7599999999999992E-2</v>
      </c>
      <c r="E9" s="5">
        <v>0.13420000000000001</v>
      </c>
      <c r="F9" s="5">
        <v>0.11179999999999998</v>
      </c>
      <c r="G9" s="5">
        <v>4.58E-2</v>
      </c>
      <c r="H9" s="5">
        <v>9.5000000000000001E-2</v>
      </c>
      <c r="I9" s="5">
        <v>7.22E-2</v>
      </c>
      <c r="J9" s="5">
        <v>0.1176</v>
      </c>
      <c r="K9" s="5"/>
      <c r="L9" s="5"/>
      <c r="M9" s="5"/>
      <c r="N9" s="5"/>
      <c r="P9" s="5">
        <v>9.0199999999999989E-2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5.2217813052635613E-2</v>
      </c>
      <c r="C10" s="7">
        <v>1.7271363582531726E-2</v>
      </c>
      <c r="D10" s="7">
        <v>2.4925890154616378E-2</v>
      </c>
      <c r="E10" s="7">
        <v>4.2728210821423307E-2</v>
      </c>
      <c r="F10" s="7">
        <v>5.8742659115841908E-2</v>
      </c>
      <c r="G10" s="7">
        <v>6.2021770371378473E-2</v>
      </c>
      <c r="H10" s="7">
        <v>4.6486557196677852E-2</v>
      </c>
      <c r="I10" s="7">
        <v>4.3768710284859895E-2</v>
      </c>
      <c r="J10" s="7">
        <v>4.9742336093110885E-2</v>
      </c>
      <c r="K10" s="7"/>
      <c r="L10" s="7"/>
      <c r="M10" s="7"/>
      <c r="N10" s="7"/>
      <c r="P10" s="7">
        <v>5.2217813052635613E-2</v>
      </c>
    </row>
    <row r="11" spans="1:44" x14ac:dyDescent="0.2">
      <c r="A11" s="6" t="s">
        <v>9</v>
      </c>
      <c r="B11" s="7">
        <v>0.159</v>
      </c>
      <c r="C11" s="7">
        <v>0.112</v>
      </c>
      <c r="D11" s="7">
        <v>0.128</v>
      </c>
      <c r="E11" s="7">
        <v>0.189</v>
      </c>
      <c r="F11" s="8">
        <v>0.21299999999999999</v>
      </c>
      <c r="G11" s="8">
        <v>0.127</v>
      </c>
      <c r="H11" s="8">
        <v>0.14399999999999999</v>
      </c>
      <c r="I11" s="8">
        <v>0.14399999999999999</v>
      </c>
      <c r="J11" s="8">
        <v>0.17599999999999999</v>
      </c>
      <c r="K11" s="8"/>
      <c r="L11" s="8"/>
      <c r="M11" s="8"/>
      <c r="N11" s="8"/>
      <c r="P11" s="102">
        <v>0.159</v>
      </c>
    </row>
    <row r="12" spans="1:44" x14ac:dyDescent="0.2">
      <c r="A12" s="6" t="s">
        <v>10</v>
      </c>
      <c r="B12" s="7">
        <v>3.2000000000000001E-2</v>
      </c>
      <c r="C12" s="7">
        <v>7.0999999999999994E-2</v>
      </c>
      <c r="D12" s="7">
        <v>5.8999999999999997E-2</v>
      </c>
      <c r="E12" s="7">
        <v>0.10100000000000001</v>
      </c>
      <c r="F12" s="8">
        <v>6.7000000000000004E-2</v>
      </c>
      <c r="G12" s="8">
        <v>-0.03</v>
      </c>
      <c r="H12" s="8">
        <v>4.3999999999999997E-2</v>
      </c>
      <c r="I12" s="8">
        <v>0.03</v>
      </c>
      <c r="J12" s="8">
        <v>5.5E-2</v>
      </c>
      <c r="K12" s="8"/>
      <c r="L12" s="8"/>
      <c r="M12" s="8"/>
      <c r="N12" s="8"/>
      <c r="P12" s="102">
        <v>3.2000000000000001E-2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31.341795152361229</v>
      </c>
      <c r="C13" s="10">
        <f>IFERROR(IF(C8="","",IF($C$25=0,((C9-$C$26)/3/C10),IF($C$26=0,(($C$25-C9)/3/C10),MIN(((($C$25)-C9)/(3*C10)),((C9-($C$26))/(3*C10)))))),"")</f>
        <v>94.788887137384563</v>
      </c>
      <c r="D13" s="10">
        <f>IFERROR(IF(D8="","",IF($D$25=0,((D9-$D$26)/3/D10),IF($D$26=0,(($D$25-D9)/3/D10),MIN(((($D$25)-D9)/(3*D10)),((D9-($D$26))/(3*D10)))))),"")</f>
        <v>65.559678037443533</v>
      </c>
      <c r="E13" s="10">
        <f>IFERROR(IF(E8="","",IF($E$25=0,((E9-$E$26)/3/E10),IF($E$26=0,(($E$25-E9)/3/E10),MIN(((($E$25)-E9)/(3*E10)),((E9-($E$26))/(3*E10)))))),"")</f>
        <v>37.959308432360558</v>
      </c>
      <c r="F13" s="10">
        <f>IFERROR(IF(F8="","",IF($F$25=0,((F9-$F$26)/3/F10),IF($F$26=0,(($F$25-F9)/3/F10),MIN(((($F$25)-F9)/(3*F10)),((F9-($F$26))/(3*F10)))))),"")</f>
        <v>27.737933973788707</v>
      </c>
      <c r="G13" s="10">
        <f>IFERROR(IF(G8="","",IF($G$25=0,((G9-$G$26)/3/G10),IF($G$26=0,(($G$25-G9)/3/G10),MIN(((($G$25)-G9)/(3*G10)),((G9-($G$26))/(3*G10)))))),"")</f>
        <v>26.626134502637168</v>
      </c>
      <c r="H13" s="10">
        <f>IFERROR(IF(H8="","",IF($H$25=0,((H9-$H$26)/3/H10),IF($H$26=0,(($H$25-H9)/3/H10),MIN(((($H$25)-H9)/(3*H10)),((H9-($H$26))/(3*H10)))))),"")</f>
        <v>35.171458128907098</v>
      </c>
      <c r="I13" s="10">
        <f>IFERROR(IF(I8="","",IF($I$25=0,((I9-$I$26)/3/I10),IF($I$26=0,(($I$25-I9)/3/I10),MIN(((($I$25)-I9)/(3*I10)),((I9-($I$26))/(3*I10)))))),"")</f>
        <v>37.529093028089392</v>
      </c>
      <c r="J13" s="10">
        <f>IFERROR(IF($J$8="","",IF($J$25=0,((J9-$J$26)/3/J10),IF($J$26=0,(($J$25-J9)/3/J10),MIN(((($J$25)-J9)/(3*J10)),((J9-($J$26))/(3*J10)))))),"")</f>
        <v>32.717937967775988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31.341795152361229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</v>
      </c>
      <c r="C25" s="20">
        <f t="shared" si="0"/>
        <v>5</v>
      </c>
      <c r="D25" s="20">
        <f t="shared" si="0"/>
        <v>5</v>
      </c>
      <c r="E25" s="20">
        <f t="shared" si="0"/>
        <v>5</v>
      </c>
      <c r="F25" s="20">
        <f t="shared" si="0"/>
        <v>5</v>
      </c>
      <c r="G25" s="20">
        <f t="shared" si="0"/>
        <v>5</v>
      </c>
      <c r="H25" s="20">
        <f t="shared" si="0"/>
        <v>5</v>
      </c>
      <c r="I25" s="20">
        <f t="shared" si="0"/>
        <v>5</v>
      </c>
      <c r="J25" s="20">
        <f t="shared" si="0"/>
        <v>5</v>
      </c>
      <c r="K25" s="20">
        <f t="shared" si="0"/>
        <v>5</v>
      </c>
      <c r="L25" s="20">
        <f t="shared" si="0"/>
        <v>5</v>
      </c>
      <c r="M25" s="20">
        <f t="shared" si="0"/>
        <v>5</v>
      </c>
      <c r="N25" s="20">
        <f t="shared" si="0"/>
        <v>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6.2021770371378473E-2</v>
      </c>
      <c r="Q36" s="40">
        <f>ROUND(P36*3,2)</f>
        <v>0.19</v>
      </c>
      <c r="R36" s="41">
        <f>ROUND(Q36/5,5)</f>
        <v>3.7999999999999999E-2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94.788887137384563</v>
      </c>
      <c r="Q37" s="40">
        <v>40</v>
      </c>
      <c r="R37" s="41">
        <f>ROUND(Q37/5,5)</f>
        <v>8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9">
    <tabColor theme="7" tint="0.59999389629810485"/>
  </sheetPr>
  <dimension ref="A1:AR85"/>
  <sheetViews>
    <sheetView showGridLines="0" zoomScale="80" zoomScaleNormal="80" workbookViewId="0">
      <selection activeCell="J17" sqref="J17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14062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134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117</v>
      </c>
      <c r="D5" s="25">
        <v>10800</v>
      </c>
      <c r="E5" s="25">
        <v>12300</v>
      </c>
      <c r="F5" s="25">
        <v>9300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9300</v>
      </c>
      <c r="AM6" s="20"/>
      <c r="AN6" s="20"/>
      <c r="AO6" s="20" t="s">
        <v>0</v>
      </c>
      <c r="AP6" s="20"/>
      <c r="AQ6" s="20"/>
      <c r="AR6" s="20">
        <f>E5</f>
        <v>12300</v>
      </c>
    </row>
    <row r="7" spans="1:44" ht="18" x14ac:dyDescent="0.25">
      <c r="A7" s="18" t="s">
        <v>5</v>
      </c>
      <c r="AL7" s="35">
        <f>AM7-$AO$8</f>
        <v>9000</v>
      </c>
      <c r="AM7" s="20">
        <f>AN7-$AO$8</f>
        <v>9600</v>
      </c>
      <c r="AN7" s="20">
        <f>AO7-$AO$8</f>
        <v>10200</v>
      </c>
      <c r="AO7" s="35">
        <f>D5</f>
        <v>10800</v>
      </c>
      <c r="AP7" s="20">
        <f>AO7+$AO$8</f>
        <v>11400</v>
      </c>
      <c r="AQ7" s="20">
        <f>AP7+$AO$8</f>
        <v>12000</v>
      </c>
      <c r="AR7" s="35">
        <f>AQ7+$AO$8</f>
        <v>12600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600</v>
      </c>
      <c r="AP8" s="20"/>
      <c r="AQ8" s="20"/>
      <c r="AR8" s="20"/>
    </row>
    <row r="9" spans="1:44" x14ac:dyDescent="0.2">
      <c r="A9" s="4" t="s">
        <v>7</v>
      </c>
      <c r="B9" s="5">
        <v>10517.6</v>
      </c>
      <c r="C9" s="5">
        <v>10568.8</v>
      </c>
      <c r="D9" s="5">
        <v>10408.799999999999</v>
      </c>
      <c r="E9" s="5">
        <v>10485.6</v>
      </c>
      <c r="F9" s="5">
        <v>10632.8</v>
      </c>
      <c r="G9" s="5">
        <v>10511.2</v>
      </c>
      <c r="H9" s="5">
        <v>10492</v>
      </c>
      <c r="I9" s="5">
        <v>10620</v>
      </c>
      <c r="J9" s="5">
        <v>10415.200000000001</v>
      </c>
      <c r="K9" s="5"/>
      <c r="L9" s="5"/>
      <c r="M9" s="5"/>
      <c r="N9" s="5"/>
      <c r="P9" s="5">
        <v>10517.6</v>
      </c>
      <c r="AL9" s="20"/>
      <c r="AM9" s="20"/>
      <c r="AN9" s="20"/>
      <c r="AO9" s="20">
        <v>500</v>
      </c>
      <c r="AP9" s="20"/>
      <c r="AQ9" s="20"/>
      <c r="AR9" s="20"/>
    </row>
    <row r="10" spans="1:44" x14ac:dyDescent="0.2">
      <c r="A10" s="6" t="s">
        <v>8</v>
      </c>
      <c r="B10" s="7">
        <v>41.722895393296952</v>
      </c>
      <c r="C10" s="7">
        <v>100.17584539199058</v>
      </c>
      <c r="D10" s="7">
        <v>36.485613603172418</v>
      </c>
      <c r="E10" s="7">
        <v>35.054243680330629</v>
      </c>
      <c r="F10" s="7">
        <v>62.379483806777372</v>
      </c>
      <c r="G10" s="7">
        <v>42.932505167995963</v>
      </c>
      <c r="H10" s="7">
        <v>39.191835884530846</v>
      </c>
      <c r="I10" s="7">
        <v>39.191835884530846</v>
      </c>
      <c r="J10" s="7">
        <v>58.130886798671845</v>
      </c>
      <c r="K10" s="7"/>
      <c r="L10" s="7"/>
      <c r="M10" s="7"/>
      <c r="N10" s="7"/>
      <c r="P10" s="7">
        <v>41.722895393296952</v>
      </c>
    </row>
    <row r="11" spans="1:44" x14ac:dyDescent="0.2">
      <c r="A11" s="6" t="s">
        <v>9</v>
      </c>
      <c r="B11" s="7">
        <v>10588</v>
      </c>
      <c r="C11" s="7">
        <v>10652</v>
      </c>
      <c r="D11" s="7">
        <v>10460</v>
      </c>
      <c r="E11" s="7">
        <v>10524</v>
      </c>
      <c r="F11" s="8">
        <v>10716</v>
      </c>
      <c r="G11" s="8">
        <v>10588</v>
      </c>
      <c r="H11" s="8">
        <v>10556</v>
      </c>
      <c r="I11" s="8">
        <v>10684</v>
      </c>
      <c r="J11" s="8">
        <v>10492</v>
      </c>
      <c r="K11" s="8"/>
      <c r="L11" s="8"/>
      <c r="M11" s="8"/>
      <c r="N11" s="8"/>
      <c r="P11" s="102">
        <v>10588</v>
      </c>
    </row>
    <row r="12" spans="1:44" x14ac:dyDescent="0.2">
      <c r="A12" s="6" t="s">
        <v>10</v>
      </c>
      <c r="B12" s="7">
        <v>10492</v>
      </c>
      <c r="C12" s="7">
        <v>10396</v>
      </c>
      <c r="D12" s="7">
        <v>10364</v>
      </c>
      <c r="E12" s="7">
        <v>10428</v>
      </c>
      <c r="F12" s="8">
        <v>10588</v>
      </c>
      <c r="G12" s="8">
        <v>10492</v>
      </c>
      <c r="H12" s="8">
        <v>10460</v>
      </c>
      <c r="I12" s="8">
        <v>10588</v>
      </c>
      <c r="J12" s="8">
        <v>10364</v>
      </c>
      <c r="K12" s="8"/>
      <c r="L12" s="8"/>
      <c r="M12" s="8"/>
      <c r="N12" s="8"/>
      <c r="P12" s="102">
        <v>10492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9.7276726085474845</v>
      </c>
      <c r="C13" s="10">
        <f>IFERROR(IF(C8="","",IF($C$25=0,((C9-$C$26)/3/C10),IF($C$26=0,(($C$25-C9)/3/C10),MIN(((($C$25)-C9)/(3*C10)),((C9-($C$26))/(3*C10)))))),"")</f>
        <v>4.2219093003746009</v>
      </c>
      <c r="D13" s="10">
        <f>IFERROR(IF(D8="","",IF($D$25=0,((D9-$D$26)/3/D10),IF($D$26=0,(($D$25-D9)/3/D10),MIN(((($D$25)-D9)/(3*D10)),((D9-($D$26))/(3*D10)))))),"")</f>
        <v>10.13002012299618</v>
      </c>
      <c r="E13" s="10">
        <f>IFERROR(IF(E8="","",IF($E$25=0,((E9-$E$26)/3/E10),IF($E$26=0,(($E$25-E9)/3/E10),MIN(((($E$25)-E9)/(3*E10)),((E9-($E$26))/(3*E10)))))),"")</f>
        <v>11.273955975314674</v>
      </c>
      <c r="F13" s="10">
        <f>IFERROR(IF(F8="","",IF($F$25=0,((F9-$F$26)/3/F10),IF($F$26=0,(($F$25-F9)/3/F10),MIN(((($F$25)-F9)/(3*F10)),((F9-($F$26))/(3*F10)))))),"")</f>
        <v>7.121999727391108</v>
      </c>
      <c r="G13" s="10">
        <f>IFERROR(IF(G8="","",IF($G$25=0,((G9-$G$26)/3/G10),IF($G$26=0,(($G$25-G9)/3/G10),MIN(((($G$25)-G9)/(3*G10)),((G9-($G$26))/(3*G10)))))),"")</f>
        <v>9.4039081053741214</v>
      </c>
      <c r="H13" s="10">
        <f>IFERROR(IF(H8="","",IF($H$25=0,((H9-$H$26)/3/H10),IF($H$26=0,(($H$25-H9)/3/H10),MIN(((($H$25)-H9)/(3*H10)),((H9-($H$26))/(3*H10)))))),"")</f>
        <v>10.138165879852599</v>
      </c>
      <c r="I13" s="10">
        <f>IFERROR(IF(I8="","",IF($I$25=0,((I9-$I$26)/3/I10),IF($I$26=0,(($I$25-I9)/3/I10),MIN(((($I$25)-I9)/(3*I10)),((I9-($I$26))/(3*I10)))))),"")</f>
        <v>11.226827987756234</v>
      </c>
      <c r="J13" s="10">
        <f>IFERROR(IF($J$8="","",IF($J$25=0,((J9-$J$26)/3/J10),IF($J$26=0,(($J$25-J9)/3/J10),MIN(((($J$25)-J9)/(3*J10)),((J9-($J$26))/(3*J10)))))),"")</f>
        <v>6.3947645357756144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9.7276726085474845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10800</v>
      </c>
      <c r="C24" s="20">
        <f t="shared" si="0"/>
        <v>10800</v>
      </c>
      <c r="D24" s="20">
        <f t="shared" si="0"/>
        <v>10800</v>
      </c>
      <c r="E24" s="20">
        <f t="shared" si="0"/>
        <v>10800</v>
      </c>
      <c r="F24" s="20">
        <f t="shared" si="0"/>
        <v>10800</v>
      </c>
      <c r="G24" s="20">
        <f t="shared" si="0"/>
        <v>10800</v>
      </c>
      <c r="H24" s="20">
        <f t="shared" si="0"/>
        <v>10800</v>
      </c>
      <c r="I24" s="20">
        <f t="shared" si="0"/>
        <v>10800</v>
      </c>
      <c r="J24" s="20">
        <f t="shared" si="0"/>
        <v>10800</v>
      </c>
      <c r="K24" s="20">
        <f t="shared" si="0"/>
        <v>10800</v>
      </c>
      <c r="L24" s="20">
        <f t="shared" si="0"/>
        <v>10800</v>
      </c>
      <c r="M24" s="20">
        <f t="shared" si="0"/>
        <v>10800</v>
      </c>
      <c r="N24" s="20">
        <f t="shared" si="0"/>
        <v>10800</v>
      </c>
    </row>
    <row r="25" spans="1:22" x14ac:dyDescent="0.2">
      <c r="A25" s="12" t="s">
        <v>3</v>
      </c>
      <c r="B25" s="20">
        <f t="shared" ref="B25:N25" si="1">$E$5</f>
        <v>12300</v>
      </c>
      <c r="C25" s="20">
        <f t="shared" si="1"/>
        <v>12300</v>
      </c>
      <c r="D25" s="20">
        <f t="shared" si="1"/>
        <v>12300</v>
      </c>
      <c r="E25" s="20">
        <f t="shared" si="1"/>
        <v>12300</v>
      </c>
      <c r="F25" s="20">
        <f t="shared" si="1"/>
        <v>12300</v>
      </c>
      <c r="G25" s="20">
        <f t="shared" si="1"/>
        <v>12300</v>
      </c>
      <c r="H25" s="20">
        <f t="shared" si="1"/>
        <v>12300</v>
      </c>
      <c r="I25" s="20">
        <f t="shared" si="1"/>
        <v>12300</v>
      </c>
      <c r="J25" s="20">
        <f t="shared" si="1"/>
        <v>12300</v>
      </c>
      <c r="K25" s="20">
        <f t="shared" si="1"/>
        <v>12300</v>
      </c>
      <c r="L25" s="20">
        <f t="shared" si="1"/>
        <v>12300</v>
      </c>
      <c r="M25" s="20">
        <f t="shared" si="1"/>
        <v>12300</v>
      </c>
      <c r="N25" s="20">
        <f t="shared" si="1"/>
        <v>12300</v>
      </c>
    </row>
    <row r="26" spans="1:22" x14ac:dyDescent="0.2">
      <c r="A26" s="12" t="s">
        <v>4</v>
      </c>
      <c r="B26" s="20">
        <f t="shared" ref="B26:N26" si="2">$F$5</f>
        <v>9300</v>
      </c>
      <c r="C26" s="20">
        <f t="shared" si="2"/>
        <v>9300</v>
      </c>
      <c r="D26" s="20">
        <f t="shared" si="2"/>
        <v>9300</v>
      </c>
      <c r="E26" s="20">
        <f t="shared" si="2"/>
        <v>9300</v>
      </c>
      <c r="F26" s="20">
        <f t="shared" si="2"/>
        <v>9300</v>
      </c>
      <c r="G26" s="20">
        <f t="shared" si="2"/>
        <v>9300</v>
      </c>
      <c r="H26" s="20">
        <f t="shared" si="2"/>
        <v>9300</v>
      </c>
      <c r="I26" s="20">
        <f t="shared" si="2"/>
        <v>9300</v>
      </c>
      <c r="J26" s="20">
        <f t="shared" si="2"/>
        <v>9300</v>
      </c>
      <c r="K26" s="20">
        <f t="shared" si="2"/>
        <v>9300</v>
      </c>
      <c r="L26" s="20">
        <f t="shared" si="2"/>
        <v>9300</v>
      </c>
      <c r="M26" s="20">
        <f t="shared" si="2"/>
        <v>9300</v>
      </c>
      <c r="N26" s="20">
        <f t="shared" si="2"/>
        <v>9300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9300</v>
      </c>
      <c r="Q30" s="34"/>
      <c r="R30" s="34"/>
      <c r="S30" s="34" t="s">
        <v>0</v>
      </c>
      <c r="T30" s="34"/>
      <c r="U30" s="34"/>
      <c r="V30" s="34">
        <f>E5</f>
        <v>12300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10799.985000000002</v>
      </c>
      <c r="Q31" s="20">
        <f>R31-$S$32</f>
        <v>10799.990000000002</v>
      </c>
      <c r="R31" s="20">
        <f>S31-$S$32</f>
        <v>10799.995000000001</v>
      </c>
      <c r="S31" s="35">
        <f>D5</f>
        <v>10800</v>
      </c>
      <c r="T31" s="20">
        <f>S31+$S$32</f>
        <v>10800.004999999999</v>
      </c>
      <c r="U31" s="20">
        <f>T31+$S$32</f>
        <v>10800.009999999998</v>
      </c>
      <c r="V31" s="35">
        <f>U31+$S$32</f>
        <v>10800.014999999998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100.17584539199058</v>
      </c>
      <c r="Q36" s="40">
        <v>500</v>
      </c>
      <c r="R36" s="41">
        <f>ROUND(Q36/5,5)</f>
        <v>100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11.273955975314674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0">
    <tabColor theme="7" tint="0.59999389629810485"/>
  </sheetPr>
  <dimension ref="A1:AR85"/>
  <sheetViews>
    <sheetView showGridLines="0" zoomScale="80" zoomScaleNormal="80" workbookViewId="0">
      <selection activeCell="R26" sqref="R26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133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7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7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0.43</v>
      </c>
      <c r="C9" s="5">
        <v>0.48780000000000001</v>
      </c>
      <c r="D9" s="5">
        <v>0.42320000000000002</v>
      </c>
      <c r="E9" s="5">
        <v>0.40400000000000003</v>
      </c>
      <c r="F9" s="5">
        <v>0.58860000000000001</v>
      </c>
      <c r="G9" s="5">
        <v>0.49420000000000003</v>
      </c>
      <c r="H9" s="5">
        <v>0.45280000000000004</v>
      </c>
      <c r="I9" s="5">
        <v>0.50460000000000005</v>
      </c>
      <c r="J9" s="5">
        <v>0.41660000000000003</v>
      </c>
      <c r="K9" s="5"/>
      <c r="L9" s="5"/>
      <c r="M9" s="5"/>
      <c r="N9" s="5"/>
      <c r="P9" s="5">
        <v>0.43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9.8513958401842822E-2</v>
      </c>
      <c r="C10" s="7">
        <v>9.6133760979169119E-2</v>
      </c>
      <c r="D10" s="7">
        <v>9.5392347701479793E-2</v>
      </c>
      <c r="E10" s="7">
        <v>9.1378334412485183E-3</v>
      </c>
      <c r="F10" s="7">
        <v>7.015197787660743E-2</v>
      </c>
      <c r="G10" s="7">
        <v>0.14287477034102264</v>
      </c>
      <c r="H10" s="7">
        <v>0.11898613364589984</v>
      </c>
      <c r="I10" s="7">
        <v>0.12473692316230987</v>
      </c>
      <c r="J10" s="7">
        <v>0.10394373477992788</v>
      </c>
      <c r="K10" s="7"/>
      <c r="L10" s="7"/>
      <c r="M10" s="7"/>
      <c r="N10" s="7"/>
      <c r="P10" s="7">
        <v>9.8513958401842822E-2</v>
      </c>
    </row>
    <row r="11" spans="1:44" x14ac:dyDescent="0.2">
      <c r="A11" s="6" t="s">
        <v>9</v>
      </c>
      <c r="B11" s="7">
        <v>0.59</v>
      </c>
      <c r="C11" s="7">
        <v>0.59499999999999997</v>
      </c>
      <c r="D11" s="7">
        <v>0.55300000000000005</v>
      </c>
      <c r="E11" s="7">
        <v>0.41899999999999998</v>
      </c>
      <c r="F11" s="8">
        <v>0.63600000000000001</v>
      </c>
      <c r="G11" s="8">
        <v>0.65600000000000003</v>
      </c>
      <c r="H11" s="8">
        <v>0.63500000000000001</v>
      </c>
      <c r="I11" s="8">
        <v>0.64300000000000002</v>
      </c>
      <c r="J11" s="8">
        <v>0.55300000000000005</v>
      </c>
      <c r="K11" s="8"/>
      <c r="L11" s="8"/>
      <c r="M11" s="8"/>
      <c r="N11" s="8"/>
      <c r="P11" s="102">
        <v>0.59</v>
      </c>
    </row>
    <row r="12" spans="1:44" x14ac:dyDescent="0.2">
      <c r="A12" s="6" t="s">
        <v>10</v>
      </c>
      <c r="B12" s="7">
        <v>0.35899999999999999</v>
      </c>
      <c r="C12" s="7">
        <v>0.39100000000000001</v>
      </c>
      <c r="D12" s="7">
        <v>0.315</v>
      </c>
      <c r="E12" s="7">
        <v>0.39400000000000002</v>
      </c>
      <c r="F12" s="8">
        <v>0.46600000000000003</v>
      </c>
      <c r="G12" s="8">
        <v>0.35299999999999998</v>
      </c>
      <c r="H12" s="8">
        <v>0.31</v>
      </c>
      <c r="I12" s="8">
        <v>0.35099999999999998</v>
      </c>
      <c r="J12" s="8">
        <v>0.309</v>
      </c>
      <c r="K12" s="8"/>
      <c r="L12" s="8"/>
      <c r="M12" s="8"/>
      <c r="N12" s="8"/>
      <c r="P12" s="102">
        <v>0.35899999999999999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22.230352282332341</v>
      </c>
      <c r="C13" s="10">
        <f>IFERROR(IF(C8="","",IF($C$25=0,((C9-$C$26)/3/C10),IF($C$26=0,(($C$25-C9)/3/C10),MIN(((($C$25)-C9)/(3*C10)),((C9-($C$26))/(3*C10)))))),"")</f>
        <v>22.580343380133662</v>
      </c>
      <c r="D13" s="10">
        <f>IFERROR(IF(D8="","",IF($D$25=0,((D9-$D$26)/3/D10),IF($D$26=0,(($D$25-D9)/3/D10),MIN(((($D$25)-D9)/(3*D10)),((D9-($D$26))/(3*D10)))))),"")</f>
        <v>22.981577867515455</v>
      </c>
      <c r="E13" s="10">
        <f>IFERROR(IF(E8="","",IF($E$25=0,((E9-$E$26)/3/E10),IF($E$26=0,(($E$25-E9)/3/E10),MIN(((($E$25)-E9)/(3*E10)),((E9-($E$26))/(3*E10)))))),"")</f>
        <v>240.6113747643729</v>
      </c>
      <c r="F13" s="10">
        <f>IFERROR(IF(F8="","",IF($F$25=0,((F9-$F$26)/3/F10),IF($F$26=0,(($F$25-F9)/3/F10),MIN(((($F$25)-F9)/(3*F10)),((F9-($F$26))/(3*F10)))))),"")</f>
        <v>30.464334691922812</v>
      </c>
      <c r="G13" s="10">
        <f>IFERROR(IF(G8="","",IF($G$25=0,((G9-$G$26)/3/G10),IF($G$26=0,(($G$25-G9)/3/G10),MIN(((($G$25)-G9)/(3*G10)),((G9-($G$26))/(3*G10)))))),"")</f>
        <v>15.178327109984828</v>
      </c>
      <c r="H13" s="10">
        <f>IFERROR(IF(H8="","",IF($H$25=0,((H9-$H$26)/3/H10),IF($H$26=0,(($H$25-H9)/3/H10),MIN(((($H$25)-H9)/(3*H10)),((H9-($H$26))/(3*H10)))))),"")</f>
        <v>18.341633038474676</v>
      </c>
      <c r="I13" s="10">
        <f>IFERROR(IF(I8="","",IF($I$25=0,((I9-$I$26)/3/I10),IF($I$26=0,(($I$25-I9)/3/I10),MIN(((($I$25)-I9)/(3*I10)),((I9-($I$26))/(3*I10)))))),"")</f>
        <v>17.357597722015509</v>
      </c>
      <c r="J13" s="10">
        <f>IFERROR(IF($J$8="","",IF($J$25=0,((J9-$J$26)/3/J10),IF($J$26=0,(($J$25-J9)/3/J10),MIN(((($J$25)-J9)/(3*J10)),((J9-($J$26))/(3*J10)))))),"")</f>
        <v>21.112062899344949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22.230352282332341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7</v>
      </c>
      <c r="C25" s="20">
        <f t="shared" si="0"/>
        <v>7</v>
      </c>
      <c r="D25" s="20">
        <f t="shared" si="0"/>
        <v>7</v>
      </c>
      <c r="E25" s="20">
        <f t="shared" si="0"/>
        <v>7</v>
      </c>
      <c r="F25" s="20">
        <f t="shared" si="0"/>
        <v>7</v>
      </c>
      <c r="G25" s="20">
        <f t="shared" si="0"/>
        <v>7</v>
      </c>
      <c r="H25" s="20">
        <f t="shared" si="0"/>
        <v>7</v>
      </c>
      <c r="I25" s="20">
        <f t="shared" si="0"/>
        <v>7</v>
      </c>
      <c r="J25" s="20">
        <f t="shared" si="0"/>
        <v>7</v>
      </c>
      <c r="K25" s="20">
        <f t="shared" si="0"/>
        <v>7</v>
      </c>
      <c r="L25" s="20">
        <f t="shared" si="0"/>
        <v>7</v>
      </c>
      <c r="M25" s="20">
        <f t="shared" si="0"/>
        <v>7</v>
      </c>
      <c r="N25" s="20">
        <f t="shared" si="0"/>
        <v>7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7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0.14287477034102264</v>
      </c>
      <c r="Q36" s="40">
        <v>3</v>
      </c>
      <c r="R36" s="41">
        <f>ROUND(Q36/5,5)</f>
        <v>0.6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240.6113747643729</v>
      </c>
      <c r="Q37" s="40">
        <v>7</v>
      </c>
      <c r="R37" s="41">
        <f>ROUND(Q37/5,5)</f>
        <v>1.4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22">
    <tabColor theme="7" tint="0.59999389629810485"/>
  </sheetPr>
  <dimension ref="A1:AR85"/>
  <sheetViews>
    <sheetView showGridLines="0" zoomScale="70" zoomScaleNormal="70" workbookViewId="0">
      <selection activeCell="U21" sqref="U21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132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116</v>
      </c>
      <c r="D5" s="25">
        <v>13000</v>
      </c>
      <c r="E5" s="25">
        <v>15500</v>
      </c>
      <c r="F5" s="25">
        <v>10500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10500</v>
      </c>
      <c r="AM6" s="20"/>
      <c r="AN6" s="20"/>
      <c r="AO6" s="20" t="s">
        <v>0</v>
      </c>
      <c r="AP6" s="20"/>
      <c r="AQ6" s="20"/>
      <c r="AR6" s="20">
        <f>E5</f>
        <v>15500</v>
      </c>
    </row>
    <row r="7" spans="1:44" ht="18" x14ac:dyDescent="0.25">
      <c r="A7" s="18" t="s">
        <v>5</v>
      </c>
      <c r="AL7" s="35">
        <f>AM7-$AO$8</f>
        <v>10750</v>
      </c>
      <c r="AM7" s="20">
        <f>AN7-$AO$8</f>
        <v>11500</v>
      </c>
      <c r="AN7" s="20">
        <f>AO7-$AO$8</f>
        <v>12250</v>
      </c>
      <c r="AO7" s="35">
        <f>D5</f>
        <v>13000</v>
      </c>
      <c r="AP7" s="20">
        <f>AO7+$AO$8</f>
        <v>13750</v>
      </c>
      <c r="AQ7" s="20">
        <f>AP7+$AO$8</f>
        <v>14500</v>
      </c>
      <c r="AR7" s="35">
        <f>AQ7+$AO$8</f>
        <v>15250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750</v>
      </c>
      <c r="AP8" s="20"/>
      <c r="AQ8" s="20"/>
      <c r="AR8" s="20"/>
    </row>
    <row r="9" spans="1:44" x14ac:dyDescent="0.2">
      <c r="A9" s="4" t="s">
        <v>7</v>
      </c>
      <c r="B9" s="5">
        <v>13039.2</v>
      </c>
      <c r="C9" s="5">
        <v>13391.2</v>
      </c>
      <c r="D9" s="5">
        <v>13122.4</v>
      </c>
      <c r="E9" s="5">
        <v>13160.8</v>
      </c>
      <c r="F9" s="5">
        <v>13250.4</v>
      </c>
      <c r="G9" s="5">
        <v>13288.8</v>
      </c>
      <c r="H9" s="5">
        <v>13154.4</v>
      </c>
      <c r="I9" s="5">
        <v>13269.6</v>
      </c>
      <c r="J9" s="5">
        <v>13288.8</v>
      </c>
      <c r="K9" s="5"/>
      <c r="L9" s="5"/>
      <c r="M9" s="5"/>
      <c r="N9" s="5"/>
      <c r="P9" s="5">
        <v>13039.2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181.86588465130012</v>
      </c>
      <c r="C10" s="7">
        <v>97.586884364652207</v>
      </c>
      <c r="D10" s="7">
        <v>166.89158157318781</v>
      </c>
      <c r="E10" s="7">
        <v>48.53040284192992</v>
      </c>
      <c r="F10" s="7">
        <v>187.1384514203321</v>
      </c>
      <c r="G10" s="7">
        <v>42.932505167995963</v>
      </c>
      <c r="H10" s="7">
        <v>109.45684080951725</v>
      </c>
      <c r="I10" s="7">
        <v>52.58136552049595</v>
      </c>
      <c r="J10" s="7">
        <v>80.319362547271254</v>
      </c>
      <c r="K10" s="7"/>
      <c r="L10" s="7"/>
      <c r="M10" s="7"/>
      <c r="N10" s="7"/>
      <c r="P10" s="7">
        <v>181.86588465130012</v>
      </c>
    </row>
    <row r="11" spans="1:44" x14ac:dyDescent="0.2">
      <c r="A11" s="6" t="s">
        <v>9</v>
      </c>
      <c r="B11" s="7">
        <v>13212</v>
      </c>
      <c r="C11" s="7">
        <v>13500</v>
      </c>
      <c r="D11" s="7">
        <v>13308</v>
      </c>
      <c r="E11" s="7">
        <v>13244</v>
      </c>
      <c r="F11" s="8">
        <v>13404</v>
      </c>
      <c r="G11" s="8">
        <v>13308</v>
      </c>
      <c r="H11" s="8">
        <v>13308</v>
      </c>
      <c r="I11" s="8">
        <v>13308</v>
      </c>
      <c r="J11" s="8">
        <v>13404</v>
      </c>
      <c r="K11" s="8"/>
      <c r="L11" s="8"/>
      <c r="M11" s="8"/>
      <c r="N11" s="8"/>
      <c r="P11" s="102">
        <v>13212</v>
      </c>
    </row>
    <row r="12" spans="1:44" x14ac:dyDescent="0.2">
      <c r="A12" s="6" t="s">
        <v>10</v>
      </c>
      <c r="B12" s="7">
        <v>12828</v>
      </c>
      <c r="C12" s="7">
        <v>13276</v>
      </c>
      <c r="D12" s="7">
        <v>12860</v>
      </c>
      <c r="E12" s="7">
        <v>13116</v>
      </c>
      <c r="F12" s="8">
        <v>12924</v>
      </c>
      <c r="G12" s="8">
        <v>13212</v>
      </c>
      <c r="H12" s="8">
        <v>13020</v>
      </c>
      <c r="I12" s="8">
        <v>13212</v>
      </c>
      <c r="J12" s="8">
        <v>13212</v>
      </c>
      <c r="K12" s="8"/>
      <c r="L12" s="8"/>
      <c r="M12" s="8"/>
      <c r="N12" s="8"/>
      <c r="P12" s="102">
        <v>12828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4.5102833235568163</v>
      </c>
      <c r="C13" s="10">
        <f>IFERROR(IF(C8="","",IF($C$25=0,((C9-$C$26)/3/C10),IF($C$26=0,(($C$25-C9)/3/C10),MIN(((($C$25)-C9)/(3*C10)),((C9-($C$26))/(3*C10)))))),"")</f>
        <v>7.2031537630270792</v>
      </c>
      <c r="D13" s="10">
        <f>IFERROR(IF(D8="","",IF($D$25=0,((D9-$D$26)/3/D10),IF($D$26=0,(($D$25-D9)/3/D10),MIN(((($D$25)-D9)/(3*D10)),((D9-($D$26))/(3*D10)))))),"")</f>
        <v>4.748791555946636</v>
      </c>
      <c r="E13" s="10">
        <f>IFERROR(IF(E8="","",IF($E$25=0,((E9-$E$26)/3/E10),IF($E$26=0,(($E$25-E9)/3/E10),MIN(((($E$25)-E9)/(3*E10)),((E9-($E$26))/(3*E10)))))),"")</f>
        <v>16.066904201744016</v>
      </c>
      <c r="F13" s="10">
        <f>IFERROR(IF(F8="","",IF($F$25=0,((F9-$F$26)/3/F10),IF($F$26=0,(($F$25-F9)/3/F10),MIN(((($F$25)-F9)/(3*F10)),((F9-($F$26))/(3*F10)))))),"")</f>
        <v>4.0070154528659083</v>
      </c>
      <c r="G13" s="10">
        <f>IFERROR(IF(G8="","",IF($G$25=0,((G9-$G$26)/3/G10),IF($G$26=0,(($G$25-G9)/3/G10),MIN(((($G$25)-G9)/(3*G10)),((G9-($G$26))/(3*G10)))))),"")</f>
        <v>17.168033027248391</v>
      </c>
      <c r="H13" s="10">
        <f>IFERROR(IF(H8="","",IF($H$25=0,((H9-$H$26)/3/H10),IF($H$26=0,(($H$25-H9)/3/H10),MIN(((($H$25)-H9)/(3*H10)),((H9-($H$26))/(3*H10)))))),"")</f>
        <v>7.1431503128005831</v>
      </c>
      <c r="I13" s="10">
        <f>IFERROR(IF(I8="","",IF($I$25=0,((I9-$I$26)/3/I10),IF($I$26=0,(($I$25-I9)/3/I10),MIN(((($I$25)-I9)/(3*I10)),((I9-($I$26))/(3*I10)))))),"")</f>
        <v>14.139356391892619</v>
      </c>
      <c r="J13" s="10">
        <f>IFERROR(IF($J$8="","",IF($J$25=0,((J9-$J$26)/3/J10),IF($J$26=0,(($J$25-J9)/3/J10),MIN(((($J$25)-J9)/(3*J10)),((J9-($J$26))/(3*J10)))))),"")</f>
        <v>9.1766996561118468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4.5102833235568163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13000</v>
      </c>
      <c r="C24" s="20">
        <f t="shared" si="0"/>
        <v>13000</v>
      </c>
      <c r="D24" s="20">
        <f t="shared" si="0"/>
        <v>13000</v>
      </c>
      <c r="E24" s="20">
        <f t="shared" si="0"/>
        <v>13000</v>
      </c>
      <c r="F24" s="20">
        <f t="shared" si="0"/>
        <v>13000</v>
      </c>
      <c r="G24" s="20">
        <f t="shared" si="0"/>
        <v>13000</v>
      </c>
      <c r="H24" s="20">
        <f t="shared" si="0"/>
        <v>13000</v>
      </c>
      <c r="I24" s="20">
        <f t="shared" si="0"/>
        <v>13000</v>
      </c>
      <c r="J24" s="20">
        <f t="shared" si="0"/>
        <v>13000</v>
      </c>
      <c r="K24" s="20">
        <f t="shared" si="0"/>
        <v>13000</v>
      </c>
      <c r="L24" s="20">
        <f t="shared" si="0"/>
        <v>13000</v>
      </c>
      <c r="M24" s="20">
        <f t="shared" si="0"/>
        <v>13000</v>
      </c>
      <c r="N24" s="20">
        <f t="shared" si="0"/>
        <v>13000</v>
      </c>
    </row>
    <row r="25" spans="1:22" x14ac:dyDescent="0.2">
      <c r="A25" s="12" t="s">
        <v>3</v>
      </c>
      <c r="B25" s="20">
        <f t="shared" ref="B25:N25" si="1">$E$5</f>
        <v>15500</v>
      </c>
      <c r="C25" s="20">
        <f t="shared" si="1"/>
        <v>15500</v>
      </c>
      <c r="D25" s="20">
        <f t="shared" si="1"/>
        <v>15500</v>
      </c>
      <c r="E25" s="20">
        <f t="shared" si="1"/>
        <v>15500</v>
      </c>
      <c r="F25" s="20">
        <f t="shared" si="1"/>
        <v>15500</v>
      </c>
      <c r="G25" s="20">
        <f t="shared" si="1"/>
        <v>15500</v>
      </c>
      <c r="H25" s="20">
        <f t="shared" si="1"/>
        <v>15500</v>
      </c>
      <c r="I25" s="20">
        <f t="shared" si="1"/>
        <v>15500</v>
      </c>
      <c r="J25" s="20">
        <f t="shared" si="1"/>
        <v>15500</v>
      </c>
      <c r="K25" s="20">
        <f t="shared" si="1"/>
        <v>15500</v>
      </c>
      <c r="L25" s="20">
        <f t="shared" si="1"/>
        <v>15500</v>
      </c>
      <c r="M25" s="20">
        <f t="shared" si="1"/>
        <v>15500</v>
      </c>
      <c r="N25" s="20">
        <f t="shared" si="1"/>
        <v>15500</v>
      </c>
    </row>
    <row r="26" spans="1:22" x14ac:dyDescent="0.2">
      <c r="A26" s="12" t="s">
        <v>4</v>
      </c>
      <c r="B26" s="20">
        <f t="shared" ref="B26:N26" si="2">$F$5</f>
        <v>10500</v>
      </c>
      <c r="C26" s="20">
        <f t="shared" si="2"/>
        <v>10500</v>
      </c>
      <c r="D26" s="20">
        <f t="shared" si="2"/>
        <v>10500</v>
      </c>
      <c r="E26" s="20">
        <f t="shared" si="2"/>
        <v>10500</v>
      </c>
      <c r="F26" s="20">
        <f t="shared" si="2"/>
        <v>10500</v>
      </c>
      <c r="G26" s="20">
        <f t="shared" si="2"/>
        <v>10500</v>
      </c>
      <c r="H26" s="20">
        <f t="shared" si="2"/>
        <v>10500</v>
      </c>
      <c r="I26" s="20">
        <f t="shared" si="2"/>
        <v>10500</v>
      </c>
      <c r="J26" s="20">
        <f t="shared" si="2"/>
        <v>10500</v>
      </c>
      <c r="K26" s="20">
        <f t="shared" si="2"/>
        <v>10500</v>
      </c>
      <c r="L26" s="20">
        <f t="shared" si="2"/>
        <v>10500</v>
      </c>
      <c r="M26" s="20">
        <f t="shared" si="2"/>
        <v>10500</v>
      </c>
      <c r="N26" s="20">
        <f t="shared" si="2"/>
        <v>10500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10500</v>
      </c>
      <c r="Q30" s="34"/>
      <c r="R30" s="34"/>
      <c r="S30" s="34" t="s">
        <v>0</v>
      </c>
      <c r="T30" s="34"/>
      <c r="U30" s="34"/>
      <c r="V30" s="34">
        <f>E5</f>
        <v>15500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10000</v>
      </c>
      <c r="Q31" s="20">
        <f>R31-$S$32</f>
        <v>11000</v>
      </c>
      <c r="R31" s="20">
        <f>S31-$S$32</f>
        <v>12000</v>
      </c>
      <c r="S31" s="35">
        <f>D5</f>
        <v>13000</v>
      </c>
      <c r="T31" s="20">
        <f>S31+$S$32</f>
        <v>14000</v>
      </c>
      <c r="U31" s="20">
        <f>T31+$S$32</f>
        <v>15000</v>
      </c>
      <c r="V31" s="35">
        <f>U31+$S$32</f>
        <v>16000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187.1384514203321</v>
      </c>
      <c r="Q36" s="40">
        <v>1800</v>
      </c>
      <c r="R36" s="41">
        <f>ROUND(Q36/5,5)</f>
        <v>360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17.168033027248391</v>
      </c>
      <c r="Q37" s="40">
        <v>5</v>
      </c>
      <c r="R37" s="41">
        <f>ROUND(Q37/5,5)</f>
        <v>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4">
    <tabColor theme="7" tint="0.59999389629810485"/>
  </sheetPr>
  <dimension ref="A1:AR85"/>
  <sheetViews>
    <sheetView showGridLines="0" zoomScale="80" zoomScaleNormal="80" workbookViewId="0">
      <selection activeCell="R23" sqref="R23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131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0.26159999999999994</v>
      </c>
      <c r="C9" s="5">
        <v>0.221</v>
      </c>
      <c r="D9" s="5">
        <v>0.25519999999999998</v>
      </c>
      <c r="E9" s="5">
        <v>0.25659999999999999</v>
      </c>
      <c r="F9" s="5">
        <v>0.21479999999999996</v>
      </c>
      <c r="G9" s="5">
        <v>0.24180000000000001</v>
      </c>
      <c r="H9" s="5">
        <v>0.1986</v>
      </c>
      <c r="I9" s="5">
        <v>0.31779999999999997</v>
      </c>
      <c r="J9" s="5">
        <v>0.24579999999999996</v>
      </c>
      <c r="K9" s="5"/>
      <c r="L9" s="5"/>
      <c r="M9" s="5"/>
      <c r="N9" s="5"/>
      <c r="P9" s="5">
        <v>0.26159999999999994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8.7041943912116421E-2</v>
      </c>
      <c r="C10" s="7">
        <v>5.179285665031428E-2</v>
      </c>
      <c r="D10" s="7">
        <v>3.1586389473949344E-2</v>
      </c>
      <c r="E10" s="7">
        <v>6.2568362612425862E-2</v>
      </c>
      <c r="F10" s="7">
        <v>3.8512335686115048E-2</v>
      </c>
      <c r="G10" s="7">
        <v>6.8074958685261089E-2</v>
      </c>
      <c r="H10" s="7">
        <v>3.0509015061125827E-2</v>
      </c>
      <c r="I10" s="7">
        <v>8.711888429037648E-2</v>
      </c>
      <c r="J10" s="7">
        <v>3.8854858126108456E-2</v>
      </c>
      <c r="K10" s="7"/>
      <c r="L10" s="7"/>
      <c r="M10" s="7"/>
      <c r="N10" s="7"/>
      <c r="P10" s="7">
        <v>8.7041943912116421E-2</v>
      </c>
    </row>
    <row r="11" spans="1:44" x14ac:dyDescent="0.2">
      <c r="A11" s="6" t="s">
        <v>9</v>
      </c>
      <c r="B11" s="7">
        <v>0.41599999999999998</v>
      </c>
      <c r="C11" s="7">
        <v>0.28100000000000003</v>
      </c>
      <c r="D11" s="7">
        <v>0.28799999999999998</v>
      </c>
      <c r="E11" s="7">
        <v>0.32600000000000001</v>
      </c>
      <c r="F11" s="8">
        <v>0.26</v>
      </c>
      <c r="G11" s="8">
        <v>0.33400000000000002</v>
      </c>
      <c r="H11" s="8">
        <v>0.24299999999999999</v>
      </c>
      <c r="I11" s="8">
        <v>0.46</v>
      </c>
      <c r="J11" s="8">
        <v>0.29299999999999998</v>
      </c>
      <c r="K11" s="8"/>
      <c r="L11" s="8"/>
      <c r="M11" s="8"/>
      <c r="N11" s="8"/>
      <c r="P11" s="102">
        <v>0.41599999999999998</v>
      </c>
    </row>
    <row r="12" spans="1:44" x14ac:dyDescent="0.2">
      <c r="A12" s="6" t="s">
        <v>10</v>
      </c>
      <c r="B12" s="7">
        <v>0.21</v>
      </c>
      <c r="C12" s="7">
        <v>0.158</v>
      </c>
      <c r="D12" s="7">
        <v>0.20499999999999999</v>
      </c>
      <c r="E12" s="7">
        <v>0.156</v>
      </c>
      <c r="F12" s="8">
        <v>0.18</v>
      </c>
      <c r="G12" s="8">
        <v>0.16</v>
      </c>
      <c r="H12" s="8">
        <v>0.16200000000000001</v>
      </c>
      <c r="I12" s="8">
        <v>0.223</v>
      </c>
      <c r="J12" s="8">
        <v>0.186</v>
      </c>
      <c r="K12" s="8"/>
      <c r="L12" s="8"/>
      <c r="M12" s="8"/>
      <c r="N12" s="8"/>
      <c r="P12" s="102">
        <v>0.21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18.146040812937333</v>
      </c>
      <c r="C13" s="10">
        <f>IFERROR(IF(C8="","",IF($C$25=0,((C9-$C$26)/3/C10),IF($C$26=0,(($C$25-C9)/3/C10),MIN(((($C$25)-C9)/(3*C10)),((C9-($C$26))/(3*C10)))))),"")</f>
        <v>30.757137239124145</v>
      </c>
      <c r="D13" s="10">
        <f>IFERROR(IF(D8="","",IF($D$25=0,((D9-$D$26)/3/D10),IF($D$26=0,(($D$25-D9)/3/D10),MIN(((($D$25)-D9)/(3*D10)),((D9-($D$26))/(3*D10)))))),"")</f>
        <v>50.072199651195128</v>
      </c>
      <c r="E13" s="10">
        <f>IFERROR(IF(E8="","",IF($E$25=0,((E9-$E$26)/3/E10),IF($E$26=0,(($E$25-E9)/3/E10),MIN(((($E$25)-E9)/(3*E10)),((E9-($E$26))/(3*E10)))))),"")</f>
        <v>25.27049242326386</v>
      </c>
      <c r="F13" s="10">
        <f>IFERROR(IF(F8="","",IF($F$25=0,((F9-$F$26)/3/F10),IF($F$26=0,(($F$25-F9)/3/F10),MIN(((($F$25)-F9)/(3*F10)),((F9-($F$26))/(3*F10)))))),"")</f>
        <v>41.417032705231122</v>
      </c>
      <c r="G13" s="10">
        <f>IFERROR(IF(G8="","",IF($G$25=0,((G9-$G$26)/3/G10),IF($G$26=0,(($G$25-G9)/3/G10),MIN(((($G$25)-G9)/(3*G10)),((G9-($G$26))/(3*G10)))))),"")</f>
        <v>23.298826724224895</v>
      </c>
      <c r="H13" s="10">
        <f>IFERROR(IF(H8="","",IF($H$25=0,((H9-$H$26)/3/H10),IF($H$26=0,(($H$25-H9)/3/H10),MIN(((($H$25)-H9)/(3*H10)),((H9-($H$26))/(3*H10)))))),"")</f>
        <v>52.458811386079766</v>
      </c>
      <c r="I13" s="10">
        <f>IFERROR(IF(I8="","",IF($I$25=0,((I9-$I$26)/3/I10),IF($I$26=0,(($I$25-I9)/3/I10),MIN(((($I$25)-I9)/(3*I10)),((I9-($I$26))/(3*I10)))))),"")</f>
        <v>17.914983026311994</v>
      </c>
      <c r="J13" s="10">
        <f>IFERROR(IF($J$8="","",IF($J$25=0,((J9-$J$26)/3/J10),IF($J$26=0,(($J$25-J9)/3/J10),MIN(((($J$25)-J9)/(3*J10)),((J9-($J$26))/(3*J10)))))),"")</f>
        <v>40.785976574406135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18.146040812937333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</v>
      </c>
      <c r="C25" s="20">
        <f t="shared" si="0"/>
        <v>5</v>
      </c>
      <c r="D25" s="20">
        <f t="shared" si="0"/>
        <v>5</v>
      </c>
      <c r="E25" s="20">
        <f t="shared" si="0"/>
        <v>5</v>
      </c>
      <c r="F25" s="20">
        <f t="shared" si="0"/>
        <v>5</v>
      </c>
      <c r="G25" s="20">
        <f t="shared" si="0"/>
        <v>5</v>
      </c>
      <c r="H25" s="20">
        <f t="shared" si="0"/>
        <v>5</v>
      </c>
      <c r="I25" s="20">
        <f t="shared" si="0"/>
        <v>5</v>
      </c>
      <c r="J25" s="20">
        <f t="shared" si="0"/>
        <v>5</v>
      </c>
      <c r="K25" s="20">
        <f t="shared" si="0"/>
        <v>5</v>
      </c>
      <c r="L25" s="20">
        <f t="shared" si="0"/>
        <v>5</v>
      </c>
      <c r="M25" s="20">
        <f t="shared" si="0"/>
        <v>5</v>
      </c>
      <c r="N25" s="20">
        <f t="shared" si="0"/>
        <v>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8.711888429037648E-2</v>
      </c>
      <c r="Q36" s="40">
        <v>2</v>
      </c>
      <c r="R36" s="41">
        <f>ROUND(Q36/5,5)</f>
        <v>0.4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52.458811386079766</v>
      </c>
      <c r="Q37" s="40">
        <v>30</v>
      </c>
      <c r="R37" s="41">
        <f>ROUND(Q37/5,5)</f>
        <v>6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2">
    <tabColor theme="7" tint="0.59999389629810485"/>
  </sheetPr>
  <dimension ref="A1:AR85"/>
  <sheetViews>
    <sheetView showGridLines="0" zoomScale="70" zoomScaleNormal="70" workbookViewId="0">
      <selection activeCell="S22" sqref="S22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130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115</v>
      </c>
      <c r="D5" s="25">
        <v>16600</v>
      </c>
      <c r="E5" s="25">
        <v>18600</v>
      </c>
      <c r="F5" s="25">
        <v>14600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14600</v>
      </c>
      <c r="AM6" s="20"/>
      <c r="AN6" s="20"/>
      <c r="AO6" s="20" t="s">
        <v>0</v>
      </c>
      <c r="AP6" s="20"/>
      <c r="AQ6" s="20"/>
      <c r="AR6" s="20">
        <f>E5</f>
        <v>18600</v>
      </c>
    </row>
    <row r="7" spans="1:44" ht="18" x14ac:dyDescent="0.25">
      <c r="A7" s="18" t="s">
        <v>5</v>
      </c>
      <c r="AL7" s="35">
        <f>AM7-$AO$8</f>
        <v>14350</v>
      </c>
      <c r="AM7" s="20">
        <f>AN7-$AO$8</f>
        <v>15100</v>
      </c>
      <c r="AN7" s="20">
        <f>AO7-$AO$8</f>
        <v>15850</v>
      </c>
      <c r="AO7" s="35">
        <f>D5</f>
        <v>16600</v>
      </c>
      <c r="AP7" s="20">
        <f>AO7+$AO$8</f>
        <v>17350</v>
      </c>
      <c r="AQ7" s="20">
        <f>AP7+$AO$8</f>
        <v>18100</v>
      </c>
      <c r="AR7" s="35">
        <f>AQ7+$AO$8</f>
        <v>18850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750</v>
      </c>
      <c r="AP8" s="20"/>
      <c r="AQ8" s="20"/>
      <c r="AR8" s="20"/>
    </row>
    <row r="9" spans="1:44" x14ac:dyDescent="0.2">
      <c r="A9" s="4" t="s">
        <v>7</v>
      </c>
      <c r="B9" s="5">
        <v>16847.2</v>
      </c>
      <c r="C9" s="5">
        <v>16872.8</v>
      </c>
      <c r="D9" s="5">
        <v>16802.400000000001</v>
      </c>
      <c r="E9" s="5">
        <v>16719.2</v>
      </c>
      <c r="F9" s="5">
        <v>16975.2</v>
      </c>
      <c r="G9" s="5">
        <v>16904.8</v>
      </c>
      <c r="H9" s="5">
        <v>16892</v>
      </c>
      <c r="I9" s="5">
        <v>16860</v>
      </c>
      <c r="J9" s="5">
        <v>16776.8</v>
      </c>
      <c r="K9" s="5"/>
      <c r="L9" s="5"/>
      <c r="M9" s="5"/>
      <c r="N9" s="5"/>
      <c r="P9" s="5">
        <v>16847.2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42.932505167995963</v>
      </c>
      <c r="C10" s="7">
        <v>240.10664297349206</v>
      </c>
      <c r="D10" s="7">
        <v>124.75896761355473</v>
      </c>
      <c r="E10" s="7">
        <v>48.53040284192992</v>
      </c>
      <c r="F10" s="7">
        <v>48.530402841929927</v>
      </c>
      <c r="G10" s="7">
        <v>190.12416995216572</v>
      </c>
      <c r="H10" s="7">
        <v>106.13199329137279</v>
      </c>
      <c r="I10" s="7">
        <v>75.046652157174876</v>
      </c>
      <c r="J10" s="7">
        <v>94.927340634824489</v>
      </c>
      <c r="K10" s="7"/>
      <c r="L10" s="7"/>
      <c r="M10" s="7"/>
      <c r="N10" s="7"/>
      <c r="P10" s="7">
        <v>42.932505167995963</v>
      </c>
    </row>
    <row r="11" spans="1:44" x14ac:dyDescent="0.2">
      <c r="A11" s="6" t="s">
        <v>9</v>
      </c>
      <c r="B11" s="7">
        <v>16892</v>
      </c>
      <c r="C11" s="7">
        <v>17276</v>
      </c>
      <c r="D11" s="7">
        <v>16924</v>
      </c>
      <c r="E11" s="7">
        <v>16764</v>
      </c>
      <c r="F11" s="8">
        <v>17020</v>
      </c>
      <c r="G11" s="8">
        <v>17084</v>
      </c>
      <c r="H11" s="8">
        <v>16988</v>
      </c>
      <c r="I11" s="8">
        <v>16988</v>
      </c>
      <c r="J11" s="8">
        <v>16860</v>
      </c>
      <c r="K11" s="8"/>
      <c r="L11" s="8"/>
      <c r="M11" s="8"/>
      <c r="N11" s="8"/>
      <c r="P11" s="102">
        <v>16892</v>
      </c>
    </row>
    <row r="12" spans="1:44" x14ac:dyDescent="0.2">
      <c r="A12" s="6" t="s">
        <v>10</v>
      </c>
      <c r="B12" s="7">
        <v>16796</v>
      </c>
      <c r="C12" s="7">
        <v>16668</v>
      </c>
      <c r="D12" s="7">
        <v>16636</v>
      </c>
      <c r="E12" s="7">
        <v>16636</v>
      </c>
      <c r="F12" s="8">
        <v>16924</v>
      </c>
      <c r="G12" s="8">
        <v>16668</v>
      </c>
      <c r="H12" s="8">
        <v>16764</v>
      </c>
      <c r="I12" s="8">
        <v>16796</v>
      </c>
      <c r="J12" s="8">
        <v>16636</v>
      </c>
      <c r="K12" s="8"/>
      <c r="L12" s="8"/>
      <c r="M12" s="8"/>
      <c r="N12" s="8"/>
      <c r="P12" s="102">
        <v>16796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13.608958163061216</v>
      </c>
      <c r="C13" s="10">
        <f>IFERROR(IF(C8="","",IF($C$25=0,((C9-$C$26)/3/C10),IF($C$26=0,(($C$25-C9)/3/C10),MIN(((($C$25)-C9)/(3*C10)),((C9-($C$26))/(3*C10)))))),"")</f>
        <v>2.3978234263051812</v>
      </c>
      <c r="D13" s="10">
        <f>IFERROR(IF(D8="","",IF($D$25=0,((D9-$D$26)/3/D10),IF($D$26=0,(($D$25-D9)/3/D10),MIN(((($D$25)-D9)/(3*D10)),((D9-($D$26))/(3*D10)))))),"")</f>
        <v>4.8028611606986242</v>
      </c>
      <c r="E13" s="10">
        <f>IFERROR(IF(E8="","",IF($E$25=0,((E9-$E$26)/3/E10),IF($E$26=0,(($E$25-E9)/3/E10),MIN(((($E$25)-E9)/(3*E10)),((E9-($E$26))/(3*E10)))))),"")</f>
        <v>12.918362441279122</v>
      </c>
      <c r="F13" s="10">
        <f>IFERROR(IF(F8="","",IF($F$25=0,((F9-$F$26)/3/F10),IF($F$26=0,(($F$25-F9)/3/F10),MIN(((($F$25)-F9)/(3*F10)),((F9-($F$26))/(3*F10)))))),"")</f>
        <v>11.160014512223688</v>
      </c>
      <c r="G13" s="10">
        <f>IFERROR(IF(G8="","",IF($G$25=0,((G9-$G$26)/3/G10),IF($G$26=0,(($G$25-G9)/3/G10),MIN(((($G$25)-G9)/(3*G10)),((G9-($G$26))/(3*G10)))))),"")</f>
        <v>2.9720927476439996</v>
      </c>
      <c r="H13" s="10">
        <f>IFERROR(IF(H8="","",IF($H$25=0,((H9-$H$26)/3/H10),IF($H$26=0,(($H$25-H9)/3/H10),MIN(((($H$25)-H9)/(3*H10)),((H9-($H$26))/(3*H10)))))),"")</f>
        <v>5.3643893389460446</v>
      </c>
      <c r="I13" s="10">
        <f>IFERROR(IF(I8="","",IF($I$25=0,((I9-$I$26)/3/I10),IF($I$26=0,(($I$25-I9)/3/I10),MIN(((($I$25)-I9)/(3*I10)),((I9-($I$26))/(3*I10)))))),"")</f>
        <v>7.7285259678908789</v>
      </c>
      <c r="J13" s="10">
        <f>IFERROR(IF($J$8="","",IF($J$25=0,((J9-$J$26)/3/J10),IF($J$26=0,(($J$25-J9)/3/J10),MIN(((($J$25)-J9)/(3*J10)),((J9-($J$26))/(3*J10)))))),"")</f>
        <v>6.4020895273072052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13.608958163061216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16600</v>
      </c>
      <c r="C24" s="20">
        <f t="shared" si="0"/>
        <v>16600</v>
      </c>
      <c r="D24" s="20">
        <f t="shared" si="0"/>
        <v>16600</v>
      </c>
      <c r="E24" s="20">
        <f t="shared" si="0"/>
        <v>16600</v>
      </c>
      <c r="F24" s="20">
        <f t="shared" si="0"/>
        <v>16600</v>
      </c>
      <c r="G24" s="20">
        <f t="shared" si="0"/>
        <v>16600</v>
      </c>
      <c r="H24" s="20">
        <f t="shared" si="0"/>
        <v>16600</v>
      </c>
      <c r="I24" s="20">
        <f t="shared" si="0"/>
        <v>16600</v>
      </c>
      <c r="J24" s="20">
        <f t="shared" si="0"/>
        <v>16600</v>
      </c>
      <c r="K24" s="20">
        <f t="shared" si="0"/>
        <v>16600</v>
      </c>
      <c r="L24" s="20">
        <f t="shared" si="0"/>
        <v>16600</v>
      </c>
      <c r="M24" s="20">
        <f t="shared" si="0"/>
        <v>16600</v>
      </c>
      <c r="N24" s="20">
        <f t="shared" si="0"/>
        <v>16600</v>
      </c>
    </row>
    <row r="25" spans="1:22" x14ac:dyDescent="0.2">
      <c r="A25" s="12" t="s">
        <v>3</v>
      </c>
      <c r="B25" s="20">
        <f t="shared" ref="B25:N25" si="1">$E$5</f>
        <v>18600</v>
      </c>
      <c r="C25" s="20">
        <f t="shared" si="1"/>
        <v>18600</v>
      </c>
      <c r="D25" s="20">
        <f t="shared" si="1"/>
        <v>18600</v>
      </c>
      <c r="E25" s="20">
        <f t="shared" si="1"/>
        <v>18600</v>
      </c>
      <c r="F25" s="20">
        <f t="shared" si="1"/>
        <v>18600</v>
      </c>
      <c r="G25" s="20">
        <f t="shared" si="1"/>
        <v>18600</v>
      </c>
      <c r="H25" s="20">
        <f t="shared" si="1"/>
        <v>18600</v>
      </c>
      <c r="I25" s="20">
        <f t="shared" si="1"/>
        <v>18600</v>
      </c>
      <c r="J25" s="20">
        <f t="shared" si="1"/>
        <v>18600</v>
      </c>
      <c r="K25" s="20">
        <f t="shared" si="1"/>
        <v>18600</v>
      </c>
      <c r="L25" s="20">
        <f t="shared" si="1"/>
        <v>18600</v>
      </c>
      <c r="M25" s="20">
        <f t="shared" si="1"/>
        <v>18600</v>
      </c>
      <c r="N25" s="20">
        <f t="shared" si="1"/>
        <v>18600</v>
      </c>
    </row>
    <row r="26" spans="1:22" x14ac:dyDescent="0.2">
      <c r="A26" s="12" t="s">
        <v>4</v>
      </c>
      <c r="B26" s="20">
        <f t="shared" ref="B26:N26" si="2">$F$5</f>
        <v>14600</v>
      </c>
      <c r="C26" s="20">
        <f t="shared" si="2"/>
        <v>14600</v>
      </c>
      <c r="D26" s="20">
        <f t="shared" si="2"/>
        <v>14600</v>
      </c>
      <c r="E26" s="20">
        <f t="shared" si="2"/>
        <v>14600</v>
      </c>
      <c r="F26" s="20">
        <f t="shared" si="2"/>
        <v>14600</v>
      </c>
      <c r="G26" s="20">
        <f t="shared" si="2"/>
        <v>14600</v>
      </c>
      <c r="H26" s="20">
        <f t="shared" si="2"/>
        <v>14600</v>
      </c>
      <c r="I26" s="20">
        <f t="shared" si="2"/>
        <v>14600</v>
      </c>
      <c r="J26" s="20">
        <f t="shared" si="2"/>
        <v>14600</v>
      </c>
      <c r="K26" s="20">
        <f t="shared" si="2"/>
        <v>14600</v>
      </c>
      <c r="L26" s="20">
        <f t="shared" si="2"/>
        <v>14600</v>
      </c>
      <c r="M26" s="20">
        <f t="shared" si="2"/>
        <v>14600</v>
      </c>
      <c r="N26" s="20">
        <f t="shared" si="2"/>
        <v>14600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14600</v>
      </c>
      <c r="Q30" s="34"/>
      <c r="R30" s="34"/>
      <c r="S30" s="34" t="s">
        <v>0</v>
      </c>
      <c r="T30" s="34"/>
      <c r="U30" s="34"/>
      <c r="V30" s="34">
        <f>E5</f>
        <v>18600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14200</v>
      </c>
      <c r="Q31" s="20">
        <f>R31-$S$32</f>
        <v>15000</v>
      </c>
      <c r="R31" s="20">
        <f>S31-$S$32</f>
        <v>15800</v>
      </c>
      <c r="S31" s="35">
        <f>D5</f>
        <v>16600</v>
      </c>
      <c r="T31" s="20">
        <f>S31+$S$32</f>
        <v>17400</v>
      </c>
      <c r="U31" s="20">
        <f>T31+$S$32</f>
        <v>18200</v>
      </c>
      <c r="V31" s="35">
        <f>U31+$S$32</f>
        <v>19000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800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240.10664297349206</v>
      </c>
      <c r="Q36" s="40">
        <v>1800</v>
      </c>
      <c r="R36" s="41">
        <f>ROUND(Q36/5,5)</f>
        <v>360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13.608958163061216</v>
      </c>
      <c r="Q37" s="40">
        <v>5</v>
      </c>
      <c r="R37" s="41">
        <f>ROUND(Q37/5,5)</f>
        <v>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3">
    <tabColor theme="7" tint="0.59999389629810485"/>
  </sheetPr>
  <dimension ref="A1:AR85"/>
  <sheetViews>
    <sheetView showGridLines="0" topLeftCell="A37" zoomScale="80" zoomScaleNormal="80" workbookViewId="0">
      <selection activeCell="Q46" sqref="Q46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129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10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10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1.4086000000000001</v>
      </c>
      <c r="C9" s="5">
        <v>1.1676</v>
      </c>
      <c r="D9" s="5">
        <v>0.93100000000000005</v>
      </c>
      <c r="E9" s="5">
        <v>1.3603999999999998</v>
      </c>
      <c r="F9" s="5">
        <v>1.3920000000000001</v>
      </c>
      <c r="G9" s="5">
        <v>1.2784</v>
      </c>
      <c r="H9" s="5">
        <v>1.0457999999999998</v>
      </c>
      <c r="I9" s="5">
        <v>1.3008000000000002</v>
      </c>
      <c r="J9" s="5">
        <v>0.79239999999999999</v>
      </c>
      <c r="K9" s="5"/>
      <c r="L9" s="5"/>
      <c r="M9" s="5"/>
      <c r="N9" s="5"/>
      <c r="P9" s="5">
        <v>1.4086000000000001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0.49175380018867149</v>
      </c>
      <c r="C10" s="7">
        <v>0.23391729307599268</v>
      </c>
      <c r="D10" s="7">
        <v>0.13474420210161117</v>
      </c>
      <c r="E10" s="7">
        <v>0.17714485597950849</v>
      </c>
      <c r="F10" s="7">
        <v>0.18966022250329542</v>
      </c>
      <c r="G10" s="7">
        <v>0.55639356574281118</v>
      </c>
      <c r="H10" s="7">
        <v>0.12347550364343703</v>
      </c>
      <c r="I10" s="7">
        <v>0.35167982597811787</v>
      </c>
      <c r="J10" s="7">
        <v>4.5648658249722952E-2</v>
      </c>
      <c r="K10" s="7"/>
      <c r="L10" s="7"/>
      <c r="M10" s="7"/>
      <c r="N10" s="7"/>
      <c r="P10" s="7">
        <v>0.49175380018867149</v>
      </c>
    </row>
    <row r="11" spans="1:44" x14ac:dyDescent="0.2">
      <c r="A11" s="6" t="s">
        <v>9</v>
      </c>
      <c r="B11" s="7">
        <v>2.0110000000000001</v>
      </c>
      <c r="C11" s="7">
        <v>1.3740000000000001</v>
      </c>
      <c r="D11" s="7">
        <v>1.1519999999999999</v>
      </c>
      <c r="E11" s="7">
        <v>1.552</v>
      </c>
      <c r="F11" s="8">
        <v>1.675</v>
      </c>
      <c r="G11" s="8">
        <v>1.984</v>
      </c>
      <c r="H11" s="8">
        <v>1.1839999999999999</v>
      </c>
      <c r="I11" s="8">
        <v>1.754</v>
      </c>
      <c r="J11" s="8">
        <v>0.83299999999999996</v>
      </c>
      <c r="K11" s="8"/>
      <c r="L11" s="8"/>
      <c r="M11" s="8"/>
      <c r="N11" s="8"/>
      <c r="P11" s="102">
        <v>2.0110000000000001</v>
      </c>
    </row>
    <row r="12" spans="1:44" x14ac:dyDescent="0.2">
      <c r="A12" s="6" t="s">
        <v>10</v>
      </c>
      <c r="B12" s="7">
        <v>0.82399999999999995</v>
      </c>
      <c r="C12" s="7">
        <v>0.82899999999999996</v>
      </c>
      <c r="D12" s="7">
        <v>0.81399999999999995</v>
      </c>
      <c r="E12" s="7">
        <v>1.1000000000000001</v>
      </c>
      <c r="F12" s="8">
        <v>1.2290000000000001</v>
      </c>
      <c r="G12" s="8">
        <v>0.78100000000000003</v>
      </c>
      <c r="H12" s="8">
        <v>0.86399999999999999</v>
      </c>
      <c r="I12" s="8">
        <v>0.88500000000000001</v>
      </c>
      <c r="J12" s="8">
        <v>0.73299999999999998</v>
      </c>
      <c r="K12" s="8"/>
      <c r="L12" s="8"/>
      <c r="M12" s="8"/>
      <c r="N12" s="8"/>
      <c r="P12" s="102">
        <v>0.82399999999999995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5.8236458953672425</v>
      </c>
      <c r="C13" s="10">
        <f>IFERROR(IF(C8="","",IF($C$25=0,((C9-$C$26)/3/C10),IF($C$26=0,(($C$25-C9)/3/C10),MIN(((($C$25)-C9)/(3*C10)),((C9-($C$26))/(3*C10)))))),"")</f>
        <v>12.586214959220108</v>
      </c>
      <c r="D13" s="10">
        <f>IFERROR(IF(D8="","",IF($D$25=0,((D9-$D$26)/3/D10),IF($D$26=0,(($D$25-D9)/3/D10),MIN(((($D$25)-D9)/(3*D10)),((D9-($D$26))/(3*D10)))))),"")</f>
        <v>22.435102608128123</v>
      </c>
      <c r="E13" s="10">
        <f>IFERROR(IF(E8="","",IF($E$25=0,((E9-$E$26)/3/E10),IF($E$26=0,(($E$25-E9)/3/E10),MIN(((($E$25)-E9)/(3*E10)),((E9-($E$26))/(3*E10)))))),"")</f>
        <v>16.257128386498561</v>
      </c>
      <c r="F13" s="10">
        <f>IFERROR(IF(F8="","",IF($F$25=0,((F9-$F$26)/3/F10),IF($F$26=0,(($F$25-F9)/3/F10),MIN(((($F$25)-F9)/(3*F10)),((F9-($F$26))/(3*F10)))))),"")</f>
        <v>15.128809275141906</v>
      </c>
      <c r="G13" s="10">
        <f>IFERROR(IF(G8="","",IF($G$25=0,((G9-$G$26)/3/G10),IF($G$26=0,(($G$25-G9)/3/G10),MIN(((($G$25)-G9)/(3*G10)),((G9-($G$26))/(3*G10)))))),"")</f>
        <v>5.2250783959349949</v>
      </c>
      <c r="H13" s="10">
        <f>IFERROR(IF(H8="","",IF($H$25=0,((H9-$H$26)/3/H10),IF($H$26=0,(($H$25-H9)/3/H10),MIN(((($H$25)-H9)/(3*H10)),((H9-($H$26))/(3*H10)))))),"")</f>
        <v>24.172675917584549</v>
      </c>
      <c r="I13" s="10">
        <f>IFERROR(IF(I8="","",IF($I$25=0,((I9-$I$26)/3/I10),IF($I$26=0,(($I$25-I9)/3/I10),MIN(((($I$25)-I9)/(3*I10)),((I9-($I$26))/(3*I10)))))),"")</f>
        <v>8.2453786630165133</v>
      </c>
      <c r="J13" s="10">
        <f>IFERROR(IF($J$8="","",IF($J$25=0,((J9-$J$26)/3/J10),IF($J$26=0,(($J$25-J9)/3/J10),MIN(((($J$25)-J9)/(3*J10)),((J9-($J$26))/(3*J10)))))),"")</f>
        <v>67.235273010869435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5.8236458953672425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10</v>
      </c>
      <c r="C25" s="20">
        <f t="shared" si="0"/>
        <v>10</v>
      </c>
      <c r="D25" s="20">
        <f t="shared" si="0"/>
        <v>10</v>
      </c>
      <c r="E25" s="20">
        <f t="shared" si="0"/>
        <v>10</v>
      </c>
      <c r="F25" s="20">
        <f t="shared" si="0"/>
        <v>10</v>
      </c>
      <c r="G25" s="20">
        <f t="shared" si="0"/>
        <v>10</v>
      </c>
      <c r="H25" s="20">
        <f t="shared" si="0"/>
        <v>10</v>
      </c>
      <c r="I25" s="20">
        <f t="shared" si="0"/>
        <v>10</v>
      </c>
      <c r="J25" s="20">
        <f t="shared" si="0"/>
        <v>10</v>
      </c>
      <c r="K25" s="20">
        <f t="shared" si="0"/>
        <v>10</v>
      </c>
      <c r="L25" s="20">
        <f t="shared" si="0"/>
        <v>10</v>
      </c>
      <c r="M25" s="20">
        <f t="shared" si="0"/>
        <v>10</v>
      </c>
      <c r="N25" s="20">
        <f t="shared" si="0"/>
        <v>10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10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0.55639356574281118</v>
      </c>
      <c r="Q36" s="40">
        <v>2</v>
      </c>
      <c r="R36" s="41">
        <f>ROUND(Q36/5,5)</f>
        <v>0.4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67.235273010869435</v>
      </c>
      <c r="Q37" s="40">
        <v>30</v>
      </c>
      <c r="R37" s="41">
        <f>ROUND(Q37/5,5)</f>
        <v>6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23">
    <tabColor theme="7" tint="0.59999389629810485"/>
  </sheetPr>
  <dimension ref="A1:AR85"/>
  <sheetViews>
    <sheetView showGridLines="0" zoomScale="70" zoomScaleNormal="70" workbookViewId="0">
      <selection activeCell="Q25" sqref="Q25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2851562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128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114</v>
      </c>
      <c r="D5" s="25">
        <v>22500</v>
      </c>
      <c r="E5" s="25">
        <v>25000</v>
      </c>
      <c r="F5" s="25">
        <v>20000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20000</v>
      </c>
      <c r="AM6" s="20"/>
      <c r="AN6" s="20"/>
      <c r="AO6" s="20" t="s">
        <v>0</v>
      </c>
      <c r="AP6" s="20"/>
      <c r="AQ6" s="20"/>
      <c r="AR6" s="20">
        <f>E5</f>
        <v>25000</v>
      </c>
    </row>
    <row r="7" spans="1:44" ht="18" x14ac:dyDescent="0.25">
      <c r="A7" s="18" t="s">
        <v>5</v>
      </c>
      <c r="AL7" s="35">
        <f>AM7-$AO$8</f>
        <v>20700</v>
      </c>
      <c r="AM7" s="20">
        <f>AN7-$AO$8</f>
        <v>21300</v>
      </c>
      <c r="AN7" s="20">
        <f>AO7-$AO$8</f>
        <v>21900</v>
      </c>
      <c r="AO7" s="35">
        <f>D5</f>
        <v>22500</v>
      </c>
      <c r="AP7" s="20">
        <f>AO7+$AO$8</f>
        <v>23100</v>
      </c>
      <c r="AQ7" s="20">
        <f>AP7+$AO$8</f>
        <v>23700</v>
      </c>
      <c r="AR7" s="35">
        <f>AQ7+$AO$8</f>
        <v>24300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600</v>
      </c>
      <c r="AP8" s="20"/>
      <c r="AQ8" s="20"/>
      <c r="AR8" s="20"/>
    </row>
    <row r="9" spans="1:44" x14ac:dyDescent="0.2">
      <c r="A9" s="4" t="s">
        <v>7</v>
      </c>
      <c r="B9" s="5">
        <v>23125.599999999999</v>
      </c>
      <c r="C9" s="5">
        <v>23004</v>
      </c>
      <c r="D9" s="5">
        <v>23381.599999999999</v>
      </c>
      <c r="E9" s="5">
        <v>23247.200000000001</v>
      </c>
      <c r="F9" s="5">
        <v>23080.799999999999</v>
      </c>
      <c r="G9" s="5">
        <v>23055.200000000001</v>
      </c>
      <c r="H9" s="5">
        <v>23656.799999999999</v>
      </c>
      <c r="I9" s="5">
        <v>22978.400000000001</v>
      </c>
      <c r="J9" s="5">
        <v>22549.599999999999</v>
      </c>
      <c r="K9" s="5"/>
      <c r="L9" s="5"/>
      <c r="M9" s="5"/>
      <c r="N9" s="5"/>
      <c r="P9" s="5">
        <v>23125.599999999999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118.44323534925918</v>
      </c>
      <c r="C10" s="7">
        <v>235.15101530718511</v>
      </c>
      <c r="D10" s="7">
        <v>237.74944794888589</v>
      </c>
      <c r="E10" s="7">
        <v>131.16096980428287</v>
      </c>
      <c r="F10" s="7">
        <v>340.61591272282038</v>
      </c>
      <c r="G10" s="7">
        <v>355.32970604777751</v>
      </c>
      <c r="H10" s="7">
        <v>92.191105861682772</v>
      </c>
      <c r="I10" s="7">
        <v>686.09970120967114</v>
      </c>
      <c r="J10" s="7">
        <v>658.6871791677745</v>
      </c>
      <c r="K10" s="7"/>
      <c r="L10" s="7"/>
      <c r="M10" s="7"/>
      <c r="N10" s="7"/>
      <c r="P10" s="7">
        <v>118.44323534925918</v>
      </c>
    </row>
    <row r="11" spans="1:44" x14ac:dyDescent="0.2">
      <c r="A11" s="6" t="s">
        <v>9</v>
      </c>
      <c r="B11" s="7">
        <v>23292</v>
      </c>
      <c r="C11" s="7">
        <v>23228</v>
      </c>
      <c r="D11" s="7">
        <v>23548</v>
      </c>
      <c r="E11" s="7">
        <v>23388</v>
      </c>
      <c r="F11" s="8">
        <v>23548</v>
      </c>
      <c r="G11" s="8">
        <v>23516</v>
      </c>
      <c r="H11" s="8">
        <v>23740</v>
      </c>
      <c r="I11" s="8">
        <v>23644</v>
      </c>
      <c r="J11" s="8">
        <v>23292</v>
      </c>
      <c r="K11" s="8"/>
      <c r="L11" s="8"/>
      <c r="M11" s="8"/>
      <c r="N11" s="8"/>
      <c r="P11" s="102">
        <v>23292</v>
      </c>
    </row>
    <row r="12" spans="1:44" x14ac:dyDescent="0.2">
      <c r="A12" s="6" t="s">
        <v>10</v>
      </c>
      <c r="B12" s="7">
        <v>23004</v>
      </c>
      <c r="C12" s="7">
        <v>22716</v>
      </c>
      <c r="D12" s="7">
        <v>23036</v>
      </c>
      <c r="E12" s="7">
        <v>23036</v>
      </c>
      <c r="F12" s="8">
        <v>22620</v>
      </c>
      <c r="G12" s="8">
        <v>22556</v>
      </c>
      <c r="H12" s="8">
        <v>23516</v>
      </c>
      <c r="I12" s="8">
        <v>22236</v>
      </c>
      <c r="J12" s="8">
        <v>21628</v>
      </c>
      <c r="K12" s="8"/>
      <c r="L12" s="8"/>
      <c r="M12" s="8"/>
      <c r="N12" s="8"/>
      <c r="P12" s="102">
        <v>23004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5.2751007531803999</v>
      </c>
      <c r="C13" s="10">
        <f>IFERROR(IF(C8="","",IF($C$25=0,((C9-$C$26)/3/C10),IF($C$26=0,(($C$25-C9)/3/C10),MIN(((($C$25)-C9)/(3*C10)),((C9-($C$26))/(3*C10)))))),"")</f>
        <v>2.8293874575203839</v>
      </c>
      <c r="D13" s="10">
        <f>IFERROR(IF(D8="","",IF($D$25=0,((D9-$D$26)/3/D10),IF($D$26=0,(($D$25-D9)/3/D10),MIN(((($D$25)-D9)/(3*D10)),((D9-($D$26))/(3*D10)))))),"")</f>
        <v>2.2690553913826452</v>
      </c>
      <c r="E13" s="10">
        <f>IFERROR(IF(E8="","",IF($E$25=0,((E9-$E$26)/3/E10),IF($E$26=0,(($E$25-E9)/3/E10),MIN(((($E$25)-E9)/(3*E10)),((E9-($E$26))/(3*E10)))))),"")</f>
        <v>4.4545772079796571</v>
      </c>
      <c r="F13" s="10">
        <f>IFERROR(IF(F8="","",IF($F$25=0,((F9-$F$26)/3/F10),IF($F$26=0,(($F$25-F9)/3/F10),MIN(((($F$25)-F9)/(3*F10)),((F9-($F$26))/(3*F10)))))),"")</f>
        <v>1.8781663141320206</v>
      </c>
      <c r="G13" s="10">
        <f>IFERROR(IF(G8="","",IF($G$25=0,((G9-$G$26)/3/G10),IF($G$26=0,(($G$25-G9)/3/G10),MIN(((($G$25)-G9)/(3*G10)),((G9-($G$26))/(3*G10)))))),"")</f>
        <v>1.8244088676883681</v>
      </c>
      <c r="H13" s="10">
        <f>IFERROR(IF(H8="","",IF($H$25=0,((H9-$H$26)/3/H10),IF($H$26=0,(($H$25-H9)/3/H10),MIN(((($H$25)-H9)/(3*H10)),((H9-($H$26))/(3*H10)))))),"")</f>
        <v>4.8565783992772804</v>
      </c>
      <c r="I13" s="10">
        <f>IFERROR(IF(I8="","",IF($I$25=0,((I9-$I$26)/3/I10),IF($I$26=0,(($I$25-I9)/3/I10),MIN(((($I$25)-I9)/(3*I10)),((I9-($I$26))/(3*I10)))))),"")</f>
        <v>0.98217017946307705</v>
      </c>
      <c r="J13" s="10">
        <f>IFERROR(IF($J$8="","",IF($J$25=0,((J9-$J$26)/3/J10),IF($J$26=0,(($J$25-J9)/3/J10),MIN(((($J$25)-J9)/(3*J10)),((J9-($J$26))/(3*J10)))))),"")</f>
        <v>1.2400423536890384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5.2751007531803999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22500</v>
      </c>
      <c r="C24" s="20">
        <f t="shared" si="0"/>
        <v>22500</v>
      </c>
      <c r="D24" s="20">
        <f t="shared" si="0"/>
        <v>22500</v>
      </c>
      <c r="E24" s="20">
        <f t="shared" si="0"/>
        <v>22500</v>
      </c>
      <c r="F24" s="20">
        <f t="shared" si="0"/>
        <v>22500</v>
      </c>
      <c r="G24" s="20">
        <f t="shared" si="0"/>
        <v>22500</v>
      </c>
      <c r="H24" s="20">
        <f t="shared" si="0"/>
        <v>22500</v>
      </c>
      <c r="I24" s="20">
        <f t="shared" si="0"/>
        <v>22500</v>
      </c>
      <c r="J24" s="20">
        <f t="shared" si="0"/>
        <v>22500</v>
      </c>
      <c r="K24" s="20">
        <f t="shared" si="0"/>
        <v>22500</v>
      </c>
      <c r="L24" s="20">
        <f t="shared" si="0"/>
        <v>22500</v>
      </c>
      <c r="M24" s="20">
        <f t="shared" si="0"/>
        <v>22500</v>
      </c>
      <c r="N24" s="20">
        <f t="shared" si="0"/>
        <v>22500</v>
      </c>
    </row>
    <row r="25" spans="1:22" x14ac:dyDescent="0.2">
      <c r="A25" s="12" t="s">
        <v>3</v>
      </c>
      <c r="B25" s="20">
        <f t="shared" ref="B25:N25" si="1">$E$5</f>
        <v>25000</v>
      </c>
      <c r="C25" s="20">
        <f t="shared" si="1"/>
        <v>25000</v>
      </c>
      <c r="D25" s="20">
        <f t="shared" si="1"/>
        <v>25000</v>
      </c>
      <c r="E25" s="20">
        <f t="shared" si="1"/>
        <v>25000</v>
      </c>
      <c r="F25" s="20">
        <f t="shared" si="1"/>
        <v>25000</v>
      </c>
      <c r="G25" s="20">
        <f t="shared" si="1"/>
        <v>25000</v>
      </c>
      <c r="H25" s="20">
        <f t="shared" si="1"/>
        <v>25000</v>
      </c>
      <c r="I25" s="20">
        <f t="shared" si="1"/>
        <v>25000</v>
      </c>
      <c r="J25" s="20">
        <f t="shared" si="1"/>
        <v>25000</v>
      </c>
      <c r="K25" s="20">
        <f t="shared" si="1"/>
        <v>25000</v>
      </c>
      <c r="L25" s="20">
        <f t="shared" si="1"/>
        <v>25000</v>
      </c>
      <c r="M25" s="20">
        <f t="shared" si="1"/>
        <v>25000</v>
      </c>
      <c r="N25" s="20">
        <f t="shared" si="1"/>
        <v>25000</v>
      </c>
    </row>
    <row r="26" spans="1:22" x14ac:dyDescent="0.2">
      <c r="A26" s="12" t="s">
        <v>4</v>
      </c>
      <c r="B26" s="20">
        <f t="shared" ref="B26:N26" si="2">$F$5</f>
        <v>20000</v>
      </c>
      <c r="C26" s="20">
        <f t="shared" si="2"/>
        <v>20000</v>
      </c>
      <c r="D26" s="20">
        <f t="shared" si="2"/>
        <v>20000</v>
      </c>
      <c r="E26" s="20">
        <f t="shared" si="2"/>
        <v>20000</v>
      </c>
      <c r="F26" s="20">
        <f t="shared" si="2"/>
        <v>20000</v>
      </c>
      <c r="G26" s="20">
        <f t="shared" si="2"/>
        <v>20000</v>
      </c>
      <c r="H26" s="20">
        <f t="shared" si="2"/>
        <v>20000</v>
      </c>
      <c r="I26" s="20">
        <f t="shared" si="2"/>
        <v>20000</v>
      </c>
      <c r="J26" s="20">
        <f t="shared" si="2"/>
        <v>20000</v>
      </c>
      <c r="K26" s="20">
        <f t="shared" si="2"/>
        <v>20000</v>
      </c>
      <c r="L26" s="20">
        <f t="shared" si="2"/>
        <v>20000</v>
      </c>
      <c r="M26" s="20">
        <f t="shared" si="2"/>
        <v>20000</v>
      </c>
      <c r="N26" s="20">
        <f t="shared" si="2"/>
        <v>20000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20000</v>
      </c>
      <c r="Q30" s="34"/>
      <c r="R30" s="34"/>
      <c r="S30" s="34" t="s">
        <v>0</v>
      </c>
      <c r="T30" s="34"/>
      <c r="U30" s="34"/>
      <c r="V30" s="34">
        <f>E5</f>
        <v>25000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19500</v>
      </c>
      <c r="Q31" s="20">
        <f>R31-$S$32</f>
        <v>20500</v>
      </c>
      <c r="R31" s="20">
        <f>S31-$S$32</f>
        <v>21500</v>
      </c>
      <c r="S31" s="35">
        <f>D5</f>
        <v>22500</v>
      </c>
      <c r="T31" s="20">
        <f>S31+$S$32</f>
        <v>23500</v>
      </c>
      <c r="U31" s="20">
        <f>T31+$S$32</f>
        <v>24500</v>
      </c>
      <c r="V31" s="35">
        <f>U31+$S$32</f>
        <v>25500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686.09970120967114</v>
      </c>
      <c r="Q36" s="40">
        <v>600</v>
      </c>
      <c r="R36" s="41">
        <f>ROUND(Q36/5,5)</f>
        <v>120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5.2751007531803999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1">
    <tabColor theme="7" tint="0.59999389629810485"/>
  </sheetPr>
  <dimension ref="A1:AR85"/>
  <sheetViews>
    <sheetView showGridLines="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127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600</v>
      </c>
      <c r="AP8" s="20"/>
      <c r="AQ8" s="20"/>
      <c r="AR8" s="20"/>
    </row>
    <row r="9" spans="1:44" x14ac:dyDescent="0.2">
      <c r="A9" s="4" t="s">
        <v>7</v>
      </c>
      <c r="B9" s="5">
        <v>2.367</v>
      </c>
      <c r="C9" s="5">
        <v>2.1399999999999997</v>
      </c>
      <c r="D9" s="5">
        <v>2.1747999999999998</v>
      </c>
      <c r="E9" s="5">
        <v>2.0270000000000001</v>
      </c>
      <c r="F9" s="5">
        <v>2.0852000000000004</v>
      </c>
      <c r="G9" s="5">
        <v>1.966</v>
      </c>
      <c r="H9" s="5">
        <v>1.7076</v>
      </c>
      <c r="I9" s="5">
        <v>2.1124000000000001</v>
      </c>
      <c r="J9" s="5">
        <v>1.6038000000000001</v>
      </c>
      <c r="K9" s="5"/>
      <c r="L9" s="5"/>
      <c r="M9" s="5"/>
      <c r="N9" s="5"/>
      <c r="P9" s="5">
        <v>2.367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0.41083573359677344</v>
      </c>
      <c r="C10" s="7">
        <v>0.27514359887157264</v>
      </c>
      <c r="D10" s="7">
        <v>0.34197616876034165</v>
      </c>
      <c r="E10" s="7">
        <v>0.3065860401257704</v>
      </c>
      <c r="F10" s="7">
        <v>0.25638486694810542</v>
      </c>
      <c r="G10" s="7">
        <v>0.33527451439081907</v>
      </c>
      <c r="H10" s="7">
        <v>0.19554615823380353</v>
      </c>
      <c r="I10" s="7">
        <v>0.27387825762553625</v>
      </c>
      <c r="J10" s="7">
        <v>0.11288135364177732</v>
      </c>
      <c r="K10" s="7"/>
      <c r="L10" s="7"/>
      <c r="M10" s="7"/>
      <c r="N10" s="7"/>
      <c r="P10" s="7">
        <v>0.41083573359677344</v>
      </c>
    </row>
    <row r="11" spans="1:44" x14ac:dyDescent="0.2">
      <c r="A11" s="6" t="s">
        <v>9</v>
      </c>
      <c r="B11" s="7">
        <v>2.8620000000000001</v>
      </c>
      <c r="C11" s="7">
        <v>2.5619999999999998</v>
      </c>
      <c r="D11" s="7">
        <v>2.665</v>
      </c>
      <c r="E11" s="7">
        <v>2.4180000000000001</v>
      </c>
      <c r="F11" s="8">
        <v>2.44</v>
      </c>
      <c r="G11" s="8">
        <v>2.3370000000000002</v>
      </c>
      <c r="H11" s="8">
        <v>2.0230000000000001</v>
      </c>
      <c r="I11" s="8">
        <v>2.4900000000000002</v>
      </c>
      <c r="J11" s="8">
        <v>1.7509999999999999</v>
      </c>
      <c r="K11" s="8"/>
      <c r="L11" s="8"/>
      <c r="M11" s="8"/>
      <c r="N11" s="8"/>
      <c r="P11" s="102">
        <v>2.8620000000000001</v>
      </c>
    </row>
    <row r="12" spans="1:44" x14ac:dyDescent="0.2">
      <c r="A12" s="6" t="s">
        <v>10</v>
      </c>
      <c r="B12" s="7">
        <v>1.736</v>
      </c>
      <c r="C12" s="7">
        <v>1.8180000000000001</v>
      </c>
      <c r="D12" s="7">
        <v>1.732</v>
      </c>
      <c r="E12" s="7">
        <v>1.6220000000000001</v>
      </c>
      <c r="F12" s="8">
        <v>1.883</v>
      </c>
      <c r="G12" s="8">
        <v>1.4570000000000001</v>
      </c>
      <c r="H12" s="8">
        <v>1.5389999999999999</v>
      </c>
      <c r="I12" s="8">
        <v>1.8069999999999999</v>
      </c>
      <c r="J12" s="8">
        <v>1.448</v>
      </c>
      <c r="K12" s="8"/>
      <c r="L12" s="8"/>
      <c r="M12" s="8"/>
      <c r="N12" s="8"/>
      <c r="P12" s="102">
        <v>1.736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2.1362958352792116</v>
      </c>
      <c r="C13" s="10">
        <f>IFERROR(IF(C8="","",IF($C$25=0,((C9-$C$26)/3/C10),IF($C$26=0,(($C$25-C9)/3/C10),MIN(((($C$25)-C9)/(3*C10)),((C9-($C$26))/(3*C10)))))),"")</f>
        <v>3.4648573953498225</v>
      </c>
      <c r="D13" s="10">
        <f>IFERROR(IF(D8="","",IF($D$25=0,((D9-$D$26)/3/D10),IF($D$26=0,(($D$25-D9)/3/D10),MIN(((($D$25)-D9)/(3*D10)),((D9-($D$26))/(3*D10)))))),"")</f>
        <v>2.7537981279429564</v>
      </c>
      <c r="E13" s="10">
        <f>IFERROR(IF(E8="","",IF($E$25=0,((E9-$E$26)/3/E10),IF($E$26=0,(($E$25-E9)/3/E10),MIN(((($E$25)-E9)/(3*E10)),((E9-($E$26))/(3*E10)))))),"")</f>
        <v>3.232371570452012</v>
      </c>
      <c r="F13" s="10">
        <f>IFERROR(IF(F8="","",IF($F$25=0,((F9-$F$26)/3/F10),IF($F$26=0,(($F$25-F9)/3/F10),MIN(((($F$25)-F9)/(3*F10)),((F9-($F$26))/(3*F10)))))),"")</f>
        <v>3.7896152435418915</v>
      </c>
      <c r="G13" s="10">
        <f>IFERROR(IF(G8="","",IF($G$25=0,((G9-$G$26)/3/G10),IF($G$26=0,(($G$25-G9)/3/G10),MIN(((($G$25)-G9)/(3*G10)),((G9-($G$26))/(3*G10)))))),"")</f>
        <v>3.0164336683057673</v>
      </c>
      <c r="H13" s="10">
        <f>IFERROR(IF(H8="","",IF($H$25=0,((H9-$H$26)/3/H10),IF($H$26=0,(($H$25-H9)/3/H10),MIN(((($H$25)-H9)/(3*H10)),((H9-($H$26))/(3*H10)))))),"")</f>
        <v>5.6123151514666301</v>
      </c>
      <c r="I13" s="10">
        <f>IFERROR(IF(I8="","",IF($I$25=0,((I9-$I$26)/3/I10),IF($I$26=0,(($I$25-I9)/3/I10),MIN(((($I$25)-I9)/(3*I10)),((I9-($I$26))/(3*I10)))))),"")</f>
        <v>3.5144569038750424</v>
      </c>
      <c r="J13" s="10">
        <f>IFERROR(IF($J$8="","",IF($J$25=0,((J9-$J$26)/3/J10),IF($J$26=0,(($J$25-J9)/3/J10),MIN(((($J$25)-J9)/(3*J10)),((J9-($J$26))/(3*J10)))))),"")</f>
        <v>10.028819022309186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2.1362958352792116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</v>
      </c>
      <c r="C25" s="20">
        <f t="shared" si="0"/>
        <v>5</v>
      </c>
      <c r="D25" s="20">
        <f t="shared" si="0"/>
        <v>5</v>
      </c>
      <c r="E25" s="20">
        <f t="shared" si="0"/>
        <v>5</v>
      </c>
      <c r="F25" s="20">
        <f t="shared" si="0"/>
        <v>5</v>
      </c>
      <c r="G25" s="20">
        <f t="shared" si="0"/>
        <v>5</v>
      </c>
      <c r="H25" s="20">
        <f t="shared" si="0"/>
        <v>5</v>
      </c>
      <c r="I25" s="20">
        <f t="shared" si="0"/>
        <v>5</v>
      </c>
      <c r="J25" s="20">
        <f t="shared" si="0"/>
        <v>5</v>
      </c>
      <c r="K25" s="20">
        <f t="shared" si="0"/>
        <v>5</v>
      </c>
      <c r="L25" s="20">
        <f t="shared" si="0"/>
        <v>5</v>
      </c>
      <c r="M25" s="20">
        <f t="shared" si="0"/>
        <v>5</v>
      </c>
      <c r="N25" s="20">
        <f t="shared" si="0"/>
        <v>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0.41083573359677344</v>
      </c>
      <c r="Q36" s="40">
        <v>5</v>
      </c>
      <c r="R36" s="41">
        <f>ROUND(Q36/5,5)</f>
        <v>1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10.028819022309186</v>
      </c>
      <c r="Q37" s="40">
        <v>15</v>
      </c>
      <c r="R37" s="41">
        <f>ROUND(Q37/5,5)</f>
        <v>3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26">
    <tabColor theme="7" tint="0.59999389629810485"/>
  </sheetPr>
  <dimension ref="A1:AR85"/>
  <sheetViews>
    <sheetView showGridLines="0" zoomScale="70" zoomScaleNormal="70" workbookViewId="0">
      <selection activeCell="N11" sqref="N11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126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113</v>
      </c>
      <c r="D5" s="25">
        <v>25500</v>
      </c>
      <c r="E5" s="25">
        <v>28200</v>
      </c>
      <c r="F5" s="25">
        <v>22800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22800</v>
      </c>
      <c r="AM6" s="20"/>
      <c r="AN6" s="20"/>
      <c r="AO6" s="20" t="s">
        <v>0</v>
      </c>
      <c r="AP6" s="20"/>
      <c r="AQ6" s="20"/>
      <c r="AR6" s="20">
        <f>E5</f>
        <v>28200</v>
      </c>
    </row>
    <row r="7" spans="1:44" ht="18" x14ac:dyDescent="0.25">
      <c r="A7" s="18" t="s">
        <v>5</v>
      </c>
      <c r="AL7" s="35">
        <f>AM7-$AO$8</f>
        <v>24000</v>
      </c>
      <c r="AM7" s="20">
        <f>AN7-$AO$8</f>
        <v>24500</v>
      </c>
      <c r="AN7" s="20">
        <f>AO7-$AO$8</f>
        <v>25000</v>
      </c>
      <c r="AO7" s="35">
        <f>D5</f>
        <v>25500</v>
      </c>
      <c r="AP7" s="20">
        <f>AO7+$AO$8</f>
        <v>26000</v>
      </c>
      <c r="AQ7" s="20">
        <f>AP7+$AO$8</f>
        <v>26500</v>
      </c>
      <c r="AR7" s="35">
        <f>AQ7+$AO$8</f>
        <v>27000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500</v>
      </c>
      <c r="AP8" s="20"/>
      <c r="AQ8" s="20"/>
      <c r="AR8" s="20"/>
    </row>
    <row r="9" spans="1:44" x14ac:dyDescent="0.2">
      <c r="A9" s="4" t="s">
        <v>7</v>
      </c>
      <c r="B9" s="5">
        <v>25608.799999999999</v>
      </c>
      <c r="C9" s="5">
        <v>25436</v>
      </c>
      <c r="D9" s="5">
        <v>25532</v>
      </c>
      <c r="E9" s="5">
        <v>25698.400000000001</v>
      </c>
      <c r="F9" s="5">
        <v>25660</v>
      </c>
      <c r="G9" s="5">
        <v>26300</v>
      </c>
      <c r="H9" s="5">
        <v>25564</v>
      </c>
      <c r="I9" s="5">
        <v>26485.599999999999</v>
      </c>
      <c r="J9" s="5">
        <v>26383.200000000001</v>
      </c>
      <c r="K9" s="5"/>
      <c r="L9" s="5"/>
      <c r="M9" s="5"/>
      <c r="N9" s="5"/>
      <c r="P9" s="5">
        <v>25608.799999999999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167.19808611344808</v>
      </c>
      <c r="C10" s="7">
        <v>151.78932768808221</v>
      </c>
      <c r="D10" s="7">
        <v>117.57550765359255</v>
      </c>
      <c r="E10" s="7">
        <v>505.15423387318054</v>
      </c>
      <c r="F10" s="7">
        <v>101.19288512538814</v>
      </c>
      <c r="G10" s="7">
        <v>283.52072234670959</v>
      </c>
      <c r="H10" s="7">
        <v>148.37789592793126</v>
      </c>
      <c r="I10" s="7">
        <v>201.62539522589907</v>
      </c>
      <c r="J10" s="7">
        <v>133.09845979574669</v>
      </c>
      <c r="K10" s="7"/>
      <c r="L10" s="7"/>
      <c r="M10" s="7"/>
      <c r="N10" s="7"/>
      <c r="P10" s="7">
        <v>167.19808611344808</v>
      </c>
    </row>
    <row r="11" spans="1:44" x14ac:dyDescent="0.2">
      <c r="A11" s="6" t="s">
        <v>9</v>
      </c>
      <c r="B11" s="7">
        <v>25820</v>
      </c>
      <c r="C11" s="7">
        <v>25628</v>
      </c>
      <c r="D11" s="7">
        <v>25724</v>
      </c>
      <c r="E11" s="7">
        <v>26588</v>
      </c>
      <c r="F11" s="8">
        <v>25756</v>
      </c>
      <c r="G11" s="8">
        <v>26588</v>
      </c>
      <c r="H11" s="8">
        <v>25788</v>
      </c>
      <c r="I11" s="8">
        <v>26652</v>
      </c>
      <c r="J11" s="8">
        <v>26556</v>
      </c>
      <c r="K11" s="8"/>
      <c r="L11" s="8"/>
      <c r="M11" s="8"/>
      <c r="N11" s="8"/>
      <c r="P11" s="102">
        <v>25820</v>
      </c>
    </row>
    <row r="12" spans="1:44" x14ac:dyDescent="0.2">
      <c r="A12" s="6" t="s">
        <v>10</v>
      </c>
      <c r="B12" s="7">
        <v>25404</v>
      </c>
      <c r="C12" s="7">
        <v>25212</v>
      </c>
      <c r="D12" s="7">
        <v>25404</v>
      </c>
      <c r="E12" s="7">
        <v>25404</v>
      </c>
      <c r="F12" s="8">
        <v>25500</v>
      </c>
      <c r="G12" s="8">
        <v>25916</v>
      </c>
      <c r="H12" s="8">
        <v>25436</v>
      </c>
      <c r="I12" s="8">
        <v>26140</v>
      </c>
      <c r="J12" s="8">
        <v>26204</v>
      </c>
      <c r="K12" s="8"/>
      <c r="L12" s="8"/>
      <c r="M12" s="8"/>
      <c r="N12" s="8"/>
      <c r="P12" s="102">
        <v>25404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5.1659283512807015</v>
      </c>
      <c r="C13" s="10">
        <f>IFERROR(IF(C8="","",IF($C$25=0,((C9-$C$26)/3/C10),IF($C$26=0,(($C$25-C9)/3/C10),MIN(((($C$25)-C9)/(3*C10)),((C9-($C$26))/(3*C10)))))),"")</f>
        <v>5.78872493903045</v>
      </c>
      <c r="D13" s="10">
        <f>IFERROR(IF(D8="","",IF($D$25=0,((D9-$D$26)/3/D10),IF($D$26=0,(($D$25-D9)/3/D10),MIN(((($D$25)-D9)/(3*D10)),((D9-($D$26))/(3*D10)))))),"")</f>
        <v>7.5639336038721288</v>
      </c>
      <c r="E13" s="10">
        <f>IFERROR(IF(E8="","",IF($E$25=0,((E9-$E$26)/3/E10),IF($E$26=0,(($E$25-E9)/3/E10),MIN(((($E$25)-E9)/(3*E10)),((E9-($E$26))/(3*E10)))))),"")</f>
        <v>1.6507169706826792</v>
      </c>
      <c r="F13" s="10">
        <f>IFERROR(IF(F8="","",IF($F$25=0,((F9-$F$26)/3/F10),IF($F$26=0,(($F$25-F9)/3/F10),MIN(((($F$25)-F9)/(3*F10)),((F9-($F$26))/(3*F10)))))),"")</f>
        <v>8.3668596425288371</v>
      </c>
      <c r="G13" s="10">
        <f>IFERROR(IF(G8="","",IF($G$25=0,((G9-$G$26)/3/G10),IF($G$26=0,(($G$25-G9)/3/G10),MIN(((($G$25)-G9)/(3*G10)),((G9-($G$26))/(3*G10)))))),"")</f>
        <v>2.2338167315997723</v>
      </c>
      <c r="H13" s="10">
        <f>IFERROR(IF(H8="","",IF($H$25=0,((H9-$H$26)/3/H10),IF($H$26=0,(($H$25-H9)/3/H10),MIN(((($H$25)-H9)/(3*H10)),((H9-($H$26))/(3*H10)))))),"")</f>
        <v>5.9218164617554931</v>
      </c>
      <c r="I13" s="10">
        <f>IFERROR(IF(I8="","",IF($I$25=0,((I9-$I$26)/3/I10),IF($I$26=0,(($I$25-I9)/3/I10),MIN(((($I$25)-I9)/(3*I10)),((I9-($I$26))/(3*I10)))))),"")</f>
        <v>2.8342990525890928</v>
      </c>
      <c r="J13" s="10">
        <f>IFERROR(IF($J$8="","",IF($J$25=0,((J9-$J$26)/3/J10),IF($J$26=0,(($J$25-J9)/3/J10),MIN(((($J$25)-J9)/(3*J10)),((J9-($J$26))/(3*J10)))))),"")</f>
        <v>4.5500150860449882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5.1659283512807015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25500</v>
      </c>
      <c r="C24" s="20">
        <f t="shared" si="0"/>
        <v>25500</v>
      </c>
      <c r="D24" s="20">
        <f t="shared" si="0"/>
        <v>25500</v>
      </c>
      <c r="E24" s="20">
        <f t="shared" si="0"/>
        <v>25500</v>
      </c>
      <c r="F24" s="20">
        <f t="shared" si="0"/>
        <v>25500</v>
      </c>
      <c r="G24" s="20">
        <f t="shared" si="0"/>
        <v>25500</v>
      </c>
      <c r="H24" s="20">
        <f t="shared" si="0"/>
        <v>25500</v>
      </c>
      <c r="I24" s="20">
        <f t="shared" si="0"/>
        <v>25500</v>
      </c>
      <c r="J24" s="20">
        <f t="shared" si="0"/>
        <v>25500</v>
      </c>
      <c r="K24" s="20">
        <f t="shared" si="0"/>
        <v>25500</v>
      </c>
      <c r="L24" s="20">
        <f t="shared" si="0"/>
        <v>25500</v>
      </c>
      <c r="M24" s="20">
        <f t="shared" si="0"/>
        <v>25500</v>
      </c>
      <c r="N24" s="20">
        <f t="shared" si="0"/>
        <v>25500</v>
      </c>
    </row>
    <row r="25" spans="1:22" x14ac:dyDescent="0.2">
      <c r="A25" s="12" t="s">
        <v>3</v>
      </c>
      <c r="B25" s="20">
        <f t="shared" ref="B25:N25" si="1">$E$5</f>
        <v>28200</v>
      </c>
      <c r="C25" s="20">
        <f t="shared" si="1"/>
        <v>28200</v>
      </c>
      <c r="D25" s="20">
        <f t="shared" si="1"/>
        <v>28200</v>
      </c>
      <c r="E25" s="20">
        <f t="shared" si="1"/>
        <v>28200</v>
      </c>
      <c r="F25" s="20">
        <f t="shared" si="1"/>
        <v>28200</v>
      </c>
      <c r="G25" s="20">
        <f t="shared" si="1"/>
        <v>28200</v>
      </c>
      <c r="H25" s="20">
        <f t="shared" si="1"/>
        <v>28200</v>
      </c>
      <c r="I25" s="20">
        <f t="shared" si="1"/>
        <v>28200</v>
      </c>
      <c r="J25" s="20">
        <f t="shared" si="1"/>
        <v>28200</v>
      </c>
      <c r="K25" s="20">
        <f t="shared" si="1"/>
        <v>28200</v>
      </c>
      <c r="L25" s="20">
        <f t="shared" si="1"/>
        <v>28200</v>
      </c>
      <c r="M25" s="20">
        <f t="shared" si="1"/>
        <v>28200</v>
      </c>
      <c r="N25" s="20">
        <f t="shared" si="1"/>
        <v>28200</v>
      </c>
    </row>
    <row r="26" spans="1:22" x14ac:dyDescent="0.2">
      <c r="A26" s="12" t="s">
        <v>4</v>
      </c>
      <c r="B26" s="20">
        <f t="shared" ref="B26:N26" si="2">$F$5</f>
        <v>22800</v>
      </c>
      <c r="C26" s="20">
        <f t="shared" si="2"/>
        <v>22800</v>
      </c>
      <c r="D26" s="20">
        <f t="shared" si="2"/>
        <v>22800</v>
      </c>
      <c r="E26" s="20">
        <f t="shared" si="2"/>
        <v>22800</v>
      </c>
      <c r="F26" s="20">
        <f t="shared" si="2"/>
        <v>22800</v>
      </c>
      <c r="G26" s="20">
        <f t="shared" si="2"/>
        <v>22800</v>
      </c>
      <c r="H26" s="20">
        <f t="shared" si="2"/>
        <v>22800</v>
      </c>
      <c r="I26" s="20">
        <f t="shared" si="2"/>
        <v>22800</v>
      </c>
      <c r="J26" s="20">
        <f t="shared" si="2"/>
        <v>22800</v>
      </c>
      <c r="K26" s="20">
        <f t="shared" si="2"/>
        <v>22800</v>
      </c>
      <c r="L26" s="20">
        <f t="shared" si="2"/>
        <v>22800</v>
      </c>
      <c r="M26" s="20">
        <f t="shared" si="2"/>
        <v>22800</v>
      </c>
      <c r="N26" s="20">
        <f t="shared" si="2"/>
        <v>22800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22800</v>
      </c>
      <c r="Q30" s="34"/>
      <c r="R30" s="34"/>
      <c r="S30" s="34" t="s">
        <v>0</v>
      </c>
      <c r="T30" s="34"/>
      <c r="U30" s="34"/>
      <c r="V30" s="34">
        <f>E5</f>
        <v>28200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21900</v>
      </c>
      <c r="Q31" s="20">
        <f>R31-$S$32</f>
        <v>23100</v>
      </c>
      <c r="R31" s="20">
        <f>S31-$S$32</f>
        <v>24300</v>
      </c>
      <c r="S31" s="35">
        <f>D5</f>
        <v>25500</v>
      </c>
      <c r="T31" s="20">
        <f>S31+$S$32</f>
        <v>26700</v>
      </c>
      <c r="U31" s="20">
        <f>T31+$S$32</f>
        <v>27900</v>
      </c>
      <c r="V31" s="35">
        <f>U31+$S$32</f>
        <v>29100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1200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505.15423387318054</v>
      </c>
      <c r="Q36" s="40">
        <v>750</v>
      </c>
      <c r="R36" s="41">
        <f>ROUND(Q36/5,5)</f>
        <v>150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8.3668596425288371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28">
    <tabColor theme="7" tint="0.59999389629810485"/>
  </sheetPr>
  <dimension ref="A1:AR85"/>
  <sheetViews>
    <sheetView showGridLines="0" topLeftCell="A40" zoomScale="80" zoomScaleNormal="80" workbookViewId="0">
      <selection activeCell="Q68" sqref="Q68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125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10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10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1.6716000000000002</v>
      </c>
      <c r="C9" s="5">
        <v>1.7078</v>
      </c>
      <c r="D9" s="5">
        <v>1.8233999999999999</v>
      </c>
      <c r="E9" s="5">
        <v>1.7050000000000001</v>
      </c>
      <c r="F9" s="5">
        <v>1.6911999999999998</v>
      </c>
      <c r="G9" s="5">
        <v>1.9665999999999997</v>
      </c>
      <c r="H9" s="5">
        <v>1.6736</v>
      </c>
      <c r="I9" s="5">
        <v>1.9872000000000001</v>
      </c>
      <c r="J9" s="5">
        <v>2.1041999999999996</v>
      </c>
      <c r="K9" s="5"/>
      <c r="L9" s="5"/>
      <c r="M9" s="5"/>
      <c r="N9" s="5"/>
      <c r="P9" s="5">
        <v>1.6716000000000002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7.287180524729707E-2</v>
      </c>
      <c r="C10" s="7">
        <v>0.1789139457951783</v>
      </c>
      <c r="D10" s="7">
        <v>7.4332361727581328E-2</v>
      </c>
      <c r="E10" s="7">
        <v>0.21178408816527944</v>
      </c>
      <c r="F10" s="7">
        <v>6.8251007318573656E-2</v>
      </c>
      <c r="G10" s="7">
        <v>0.12871013946072773</v>
      </c>
      <c r="H10" s="7">
        <v>3.9035880930241643E-2</v>
      </c>
      <c r="I10" s="7">
        <v>8.2931899773247608E-2</v>
      </c>
      <c r="J10" s="7">
        <v>8.2965052883729407E-2</v>
      </c>
      <c r="K10" s="7"/>
      <c r="L10" s="7"/>
      <c r="M10" s="7"/>
      <c r="N10" s="7"/>
      <c r="P10" s="7">
        <v>7.287180524729707E-2</v>
      </c>
    </row>
    <row r="11" spans="1:44" x14ac:dyDescent="0.2">
      <c r="A11" s="6" t="s">
        <v>9</v>
      </c>
      <c r="B11" s="7">
        <v>1.7649999999999999</v>
      </c>
      <c r="C11" s="7">
        <v>2.012</v>
      </c>
      <c r="D11" s="7">
        <v>1.893</v>
      </c>
      <c r="E11" s="7">
        <v>2.08</v>
      </c>
      <c r="F11" s="8">
        <v>1.7609999999999999</v>
      </c>
      <c r="G11" s="8">
        <v>2.0499999999999998</v>
      </c>
      <c r="H11" s="8">
        <v>1.7250000000000001</v>
      </c>
      <c r="I11" s="8">
        <v>2.0819999999999999</v>
      </c>
      <c r="J11" s="8">
        <v>2.1739999999999999</v>
      </c>
      <c r="K11" s="8"/>
      <c r="L11" s="8"/>
      <c r="M11" s="8"/>
      <c r="N11" s="8"/>
      <c r="P11" s="102">
        <v>1.7649999999999999</v>
      </c>
    </row>
    <row r="12" spans="1:44" x14ac:dyDescent="0.2">
      <c r="A12" s="6" t="s">
        <v>10</v>
      </c>
      <c r="B12" s="7">
        <v>1.5660000000000001</v>
      </c>
      <c r="C12" s="7">
        <v>1.5980000000000001</v>
      </c>
      <c r="D12" s="7">
        <v>1.7010000000000001</v>
      </c>
      <c r="E12" s="7">
        <v>1.581</v>
      </c>
      <c r="F12" s="8">
        <v>1.58</v>
      </c>
      <c r="G12" s="8">
        <v>1.7410000000000001</v>
      </c>
      <c r="H12" s="8">
        <v>1.627</v>
      </c>
      <c r="I12" s="8">
        <v>1.895</v>
      </c>
      <c r="J12" s="8">
        <v>2.0059999999999998</v>
      </c>
      <c r="K12" s="8"/>
      <c r="L12" s="8"/>
      <c r="M12" s="8"/>
      <c r="N12" s="8"/>
      <c r="P12" s="102">
        <v>1.5660000000000001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38.096124062142742</v>
      </c>
      <c r="C13" s="10">
        <f>IFERROR(IF(C8="","",IF($C$25=0,((C9-$C$26)/3/C10),IF($C$26=0,(($C$25-C9)/3/C10),MIN(((($C$25)-C9)/(3*C10)),((C9-($C$26))/(3*C10)))))),"")</f>
        <v>15.449140391945665</v>
      </c>
      <c r="D13" s="10">
        <f>IFERROR(IF(D8="","",IF($D$25=0,((D9-$D$26)/3/D10),IF($D$26=0,(($D$25-D9)/3/D10),MIN(((($D$25)-D9)/(3*D10)),((D9-($D$26))/(3*D10)))))),"")</f>
        <v>36.66684698277269</v>
      </c>
      <c r="E13" s="10">
        <f>IFERROR(IF(E8="","",IF($E$25=0,((E9-$E$26)/3/E10),IF($E$26=0,(($E$25-E9)/3/E10),MIN(((($E$25)-E9)/(3*E10)),((E9-($E$26))/(3*E10)))))),"")</f>
        <v>13.055749485023412</v>
      </c>
      <c r="F13" s="10">
        <f>IFERROR(IF(F8="","",IF($F$25=0,((F9-$F$26)/3/F10),IF($F$26=0,(($F$25-F9)/3/F10),MIN(((($F$25)-F9)/(3*F10)),((F9-($F$26))/(3*F10)))))),"")</f>
        <v>40.57962085559268</v>
      </c>
      <c r="G13" s="10">
        <f>IFERROR(IF(G8="","",IF($G$25=0,((G9-$G$26)/3/G10),IF($G$26=0,(($G$25-G9)/3/G10),MIN(((($G$25)-G9)/(3*G10)),((G9-($G$26))/(3*G10)))))),"")</f>
        <v>20.804887720730463</v>
      </c>
      <c r="H13" s="10">
        <f>IFERROR(IF(H8="","",IF($H$25=0,((H9-$H$26)/3/H10),IF($H$26=0,(($H$25-H9)/3/H10),MIN(((($H$25)-H9)/(3*H10)),((H9-($H$26))/(3*H10)))))),"")</f>
        <v>71.100397903828878</v>
      </c>
      <c r="I13" s="10">
        <f>IFERROR(IF(I8="","",IF($I$25=0,((I9-$I$26)/3/I10),IF($I$26=0,(($I$25-I9)/3/I10),MIN(((($I$25)-I9)/(3*I10)),((I9-($I$26))/(3*I10)))))),"")</f>
        <v>32.206344490313128</v>
      </c>
      <c r="J13" s="10">
        <f>IFERROR(IF($J$8="","",IF($J$25=0,((J9-$J$26)/3/J10),IF($J$26=0,(($J$25-J9)/3/J10),MIN(((($J$25)-J9)/(3*J10)),((J9-($J$26))/(3*J10)))))),"")</f>
        <v>31.72339728417737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38.096124062142742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10</v>
      </c>
      <c r="C25" s="20">
        <f t="shared" si="0"/>
        <v>10</v>
      </c>
      <c r="D25" s="20">
        <f t="shared" si="0"/>
        <v>10</v>
      </c>
      <c r="E25" s="20">
        <f t="shared" si="0"/>
        <v>10</v>
      </c>
      <c r="F25" s="20">
        <f t="shared" si="0"/>
        <v>10</v>
      </c>
      <c r="G25" s="20">
        <f t="shared" si="0"/>
        <v>10</v>
      </c>
      <c r="H25" s="20">
        <f t="shared" si="0"/>
        <v>10</v>
      </c>
      <c r="I25" s="20">
        <f t="shared" si="0"/>
        <v>10</v>
      </c>
      <c r="J25" s="20">
        <f t="shared" si="0"/>
        <v>10</v>
      </c>
      <c r="K25" s="20">
        <f t="shared" si="0"/>
        <v>10</v>
      </c>
      <c r="L25" s="20">
        <f t="shared" si="0"/>
        <v>10</v>
      </c>
      <c r="M25" s="20">
        <f t="shared" si="0"/>
        <v>10</v>
      </c>
      <c r="N25" s="20">
        <f t="shared" si="0"/>
        <v>10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10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0.21178408816527944</v>
      </c>
      <c r="Q36" s="40">
        <v>4</v>
      </c>
      <c r="R36" s="41">
        <f>ROUND(Q36/5,5)</f>
        <v>0.8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71.100397903828878</v>
      </c>
      <c r="Q37" s="40">
        <v>20</v>
      </c>
      <c r="R37" s="41">
        <f>ROUND(Q37/5,5)</f>
        <v>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25">
    <tabColor theme="7" tint="0.59999389629810485"/>
  </sheetPr>
  <dimension ref="A1:AR85"/>
  <sheetViews>
    <sheetView showGridLines="0" zoomScale="70" zoomScaleNormal="70" workbookViewId="0">
      <selection activeCell="U21" sqref="U21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2851562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124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112</v>
      </c>
      <c r="D5" s="25">
        <v>30000</v>
      </c>
      <c r="E5" s="25">
        <v>32000</v>
      </c>
      <c r="F5" s="25">
        <v>28000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28000</v>
      </c>
      <c r="AM6" s="20"/>
      <c r="AN6" s="20"/>
      <c r="AO6" s="20" t="s">
        <v>0</v>
      </c>
      <c r="AP6" s="20"/>
      <c r="AQ6" s="20"/>
      <c r="AR6" s="20">
        <f>E5</f>
        <v>32000</v>
      </c>
    </row>
    <row r="7" spans="1:44" ht="18" x14ac:dyDescent="0.25">
      <c r="A7" s="18" t="s">
        <v>5</v>
      </c>
      <c r="AL7" s="35">
        <f>AM7-$AO$8</f>
        <v>28200</v>
      </c>
      <c r="AM7" s="20">
        <f>AN7-$AO$8</f>
        <v>28800</v>
      </c>
      <c r="AN7" s="20">
        <f>AO7-$AO$8</f>
        <v>29400</v>
      </c>
      <c r="AO7" s="35">
        <f>D5</f>
        <v>30000</v>
      </c>
      <c r="AP7" s="20">
        <f>AO7+$AO$8</f>
        <v>30600</v>
      </c>
      <c r="AQ7" s="20">
        <f>AP7+$AO$8</f>
        <v>31200</v>
      </c>
      <c r="AR7" s="35">
        <f>AQ7+$AO$8</f>
        <v>31800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600</v>
      </c>
      <c r="AP8" s="20"/>
      <c r="AQ8" s="20"/>
      <c r="AR8" s="20"/>
    </row>
    <row r="9" spans="1:44" x14ac:dyDescent="0.2">
      <c r="A9" s="4" t="s">
        <v>7</v>
      </c>
      <c r="B9" s="5">
        <v>30460</v>
      </c>
      <c r="C9" s="5">
        <v>30472.799999999999</v>
      </c>
      <c r="D9" s="5">
        <v>30159.200000000001</v>
      </c>
      <c r="E9" s="5">
        <v>30338.400000000001</v>
      </c>
      <c r="F9" s="5">
        <v>30165.599999999999</v>
      </c>
      <c r="G9" s="5">
        <v>30255.200000000001</v>
      </c>
      <c r="H9" s="5">
        <v>30300</v>
      </c>
      <c r="I9" s="5">
        <v>30101.599999999999</v>
      </c>
      <c r="J9" s="5">
        <v>29935.200000000001</v>
      </c>
      <c r="K9" s="5"/>
      <c r="L9" s="5"/>
      <c r="M9" s="5"/>
      <c r="N9" s="5"/>
      <c r="P9" s="5">
        <v>30460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108.51727973000429</v>
      </c>
      <c r="C10" s="7">
        <v>70.108487360661272</v>
      </c>
      <c r="D10" s="7">
        <v>173.21431811487179</v>
      </c>
      <c r="E10" s="7">
        <v>159.03710258930147</v>
      </c>
      <c r="F10" s="7">
        <v>230.08867855676863</v>
      </c>
      <c r="G10" s="7">
        <v>151.11320259990521</v>
      </c>
      <c r="H10" s="7">
        <v>55.42562584220407</v>
      </c>
      <c r="I10" s="7">
        <v>200.35169078398116</v>
      </c>
      <c r="J10" s="7">
        <v>199.32686723068718</v>
      </c>
      <c r="K10" s="7"/>
      <c r="L10" s="7"/>
      <c r="M10" s="7"/>
      <c r="N10" s="7"/>
      <c r="P10" s="7">
        <v>108.51727973000429</v>
      </c>
    </row>
    <row r="11" spans="1:44" x14ac:dyDescent="0.2">
      <c r="A11" s="6" t="s">
        <v>9</v>
      </c>
      <c r="B11" s="7">
        <v>30588</v>
      </c>
      <c r="C11" s="7">
        <v>30556</v>
      </c>
      <c r="D11" s="7">
        <v>30364</v>
      </c>
      <c r="E11" s="7">
        <v>30524</v>
      </c>
      <c r="F11" s="8">
        <v>30492</v>
      </c>
      <c r="G11" s="8">
        <v>30460</v>
      </c>
      <c r="H11" s="8">
        <v>30332</v>
      </c>
      <c r="I11" s="8">
        <v>30268</v>
      </c>
      <c r="J11" s="8">
        <v>30172</v>
      </c>
      <c r="K11" s="8"/>
      <c r="L11" s="8"/>
      <c r="M11" s="8"/>
      <c r="N11" s="8"/>
      <c r="P11" s="102">
        <v>30588</v>
      </c>
    </row>
    <row r="12" spans="1:44" x14ac:dyDescent="0.2">
      <c r="A12" s="6" t="s">
        <v>10</v>
      </c>
      <c r="B12" s="7">
        <v>30300</v>
      </c>
      <c r="C12" s="7">
        <v>30364</v>
      </c>
      <c r="D12" s="7">
        <v>29980</v>
      </c>
      <c r="E12" s="7">
        <v>30172</v>
      </c>
      <c r="F12" s="8">
        <v>29884</v>
      </c>
      <c r="G12" s="8">
        <v>30108</v>
      </c>
      <c r="H12" s="8">
        <v>30204</v>
      </c>
      <c r="I12" s="8">
        <v>29884</v>
      </c>
      <c r="J12" s="8">
        <v>29660</v>
      </c>
      <c r="K12" s="8"/>
      <c r="L12" s="8"/>
      <c r="M12" s="8"/>
      <c r="N12" s="8"/>
      <c r="P12" s="102">
        <v>30300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4.7304294266362836</v>
      </c>
      <c r="C13" s="10">
        <f>IFERROR(IF(C8="","",IF($C$25=0,((C9-$C$26)/3/C10),IF($C$26=0,(($C$25-C9)/3/C10),MIN(((($C$25)-C9)/(3*C10)),((C9-($C$26))/(3*C10)))))),"")</f>
        <v>7.2611275158150175</v>
      </c>
      <c r="D13" s="10">
        <f>IFERROR(IF(D8="","",IF($D$25=0,((D9-$D$26)/3/D10),IF($D$26=0,(($D$25-D9)/3/D10),MIN(((($D$25)-D9)/(3*D10)),((D9-($D$26))/(3*D10)))))),"")</f>
        <v>3.5424323270612894</v>
      </c>
      <c r="E13" s="10">
        <f>IFERROR(IF(E8="","",IF($E$25=0,((E9-$E$26)/3/E10),IF($E$26=0,(($E$25-E9)/3/E10),MIN(((($E$25)-E9)/(3*E10)),((E9-($E$26))/(3*E10)))))),"")</f>
        <v>3.4826254858086503</v>
      </c>
      <c r="F13" s="10">
        <f>IFERROR(IF(F8="","",IF($F$25=0,((F9-$F$26)/3/F10),IF($F$26=0,(($F$25-F9)/3/F10),MIN(((($F$25)-F9)/(3*F10)),((F9-($F$26))/(3*F10)))))),"")</f>
        <v>2.6575260916881795</v>
      </c>
      <c r="G13" s="10">
        <f>IFERROR(IF(G8="","",IF($G$25=0,((G9-$G$26)/3/G10),IF($G$26=0,(($G$25-G9)/3/G10),MIN(((($G$25)-G9)/(3*G10)),((G9-($G$26))/(3*G10)))))),"")</f>
        <v>3.8487702596038065</v>
      </c>
      <c r="H13" s="10">
        <f>IFERROR(IF(H8="","",IF($H$25=0,((H9-$H$26)/3/H10),IF($H$26=0,(($H$25-H9)/3/H10),MIN(((($H$25)-H9)/(3*H10)),((H9-($H$26))/(3*H10)))))),"")</f>
        <v>10.223911016899622</v>
      </c>
      <c r="I13" s="10">
        <f>IFERROR(IF(I8="","",IF($I$25=0,((I9-$I$26)/3/I10),IF($I$26=0,(($I$25-I9)/3/I10),MIN(((($I$25)-I9)/(3*I10)),((I9-($I$26))/(3*I10)))))),"")</f>
        <v>3.1584460182184557</v>
      </c>
      <c r="J13" s="10">
        <f>IFERROR(IF($J$8="","",IF($J$25=0,((J9-$J$26)/3/J10),IF($J$26=0,(($J$25-J9)/3/J10),MIN(((($J$25)-J9)/(3*J10)),((J9-($J$26))/(3*J10)))))),"")</f>
        <v>3.2362253800944516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4.7304294266362836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30000</v>
      </c>
      <c r="C24" s="20">
        <f t="shared" si="0"/>
        <v>30000</v>
      </c>
      <c r="D24" s="20">
        <f t="shared" si="0"/>
        <v>30000</v>
      </c>
      <c r="E24" s="20">
        <f t="shared" si="0"/>
        <v>30000</v>
      </c>
      <c r="F24" s="20">
        <f t="shared" si="0"/>
        <v>30000</v>
      </c>
      <c r="G24" s="20">
        <f t="shared" si="0"/>
        <v>30000</v>
      </c>
      <c r="H24" s="20">
        <f t="shared" si="0"/>
        <v>30000</v>
      </c>
      <c r="I24" s="20">
        <f t="shared" si="0"/>
        <v>30000</v>
      </c>
      <c r="J24" s="20">
        <f t="shared" si="0"/>
        <v>30000</v>
      </c>
      <c r="K24" s="20">
        <f t="shared" si="0"/>
        <v>30000</v>
      </c>
      <c r="L24" s="20">
        <f t="shared" si="0"/>
        <v>30000</v>
      </c>
      <c r="M24" s="20">
        <f t="shared" si="0"/>
        <v>30000</v>
      </c>
      <c r="N24" s="20">
        <f t="shared" si="0"/>
        <v>30000</v>
      </c>
    </row>
    <row r="25" spans="1:22" x14ac:dyDescent="0.2">
      <c r="A25" s="12" t="s">
        <v>3</v>
      </c>
      <c r="B25" s="20">
        <f t="shared" ref="B25:N25" si="1">$E$5</f>
        <v>32000</v>
      </c>
      <c r="C25" s="20">
        <f t="shared" si="1"/>
        <v>32000</v>
      </c>
      <c r="D25" s="20">
        <f t="shared" si="1"/>
        <v>32000</v>
      </c>
      <c r="E25" s="20">
        <f t="shared" si="1"/>
        <v>32000</v>
      </c>
      <c r="F25" s="20">
        <f t="shared" si="1"/>
        <v>32000</v>
      </c>
      <c r="G25" s="20">
        <f t="shared" si="1"/>
        <v>32000</v>
      </c>
      <c r="H25" s="20">
        <f t="shared" si="1"/>
        <v>32000</v>
      </c>
      <c r="I25" s="20">
        <f t="shared" si="1"/>
        <v>32000</v>
      </c>
      <c r="J25" s="20">
        <f t="shared" si="1"/>
        <v>32000</v>
      </c>
      <c r="K25" s="20">
        <f t="shared" si="1"/>
        <v>32000</v>
      </c>
      <c r="L25" s="20">
        <f t="shared" si="1"/>
        <v>32000</v>
      </c>
      <c r="M25" s="20">
        <f t="shared" si="1"/>
        <v>32000</v>
      </c>
      <c r="N25" s="20">
        <f t="shared" si="1"/>
        <v>32000</v>
      </c>
    </row>
    <row r="26" spans="1:22" x14ac:dyDescent="0.2">
      <c r="A26" s="12" t="s">
        <v>4</v>
      </c>
      <c r="B26" s="20">
        <f t="shared" ref="B26:N26" si="2">$F$5</f>
        <v>28000</v>
      </c>
      <c r="C26" s="20">
        <f t="shared" si="2"/>
        <v>28000</v>
      </c>
      <c r="D26" s="20">
        <f t="shared" si="2"/>
        <v>28000</v>
      </c>
      <c r="E26" s="20">
        <f t="shared" si="2"/>
        <v>28000</v>
      </c>
      <c r="F26" s="20">
        <f t="shared" si="2"/>
        <v>28000</v>
      </c>
      <c r="G26" s="20">
        <f t="shared" si="2"/>
        <v>28000</v>
      </c>
      <c r="H26" s="20">
        <f t="shared" si="2"/>
        <v>28000</v>
      </c>
      <c r="I26" s="20">
        <f t="shared" si="2"/>
        <v>28000</v>
      </c>
      <c r="J26" s="20">
        <f t="shared" si="2"/>
        <v>28000</v>
      </c>
      <c r="K26" s="20">
        <f t="shared" si="2"/>
        <v>28000</v>
      </c>
      <c r="L26" s="20">
        <f t="shared" si="2"/>
        <v>28000</v>
      </c>
      <c r="M26" s="20">
        <f t="shared" si="2"/>
        <v>28000</v>
      </c>
      <c r="N26" s="20">
        <f t="shared" si="2"/>
        <v>28000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28000</v>
      </c>
      <c r="Q30" s="34"/>
      <c r="R30" s="34"/>
      <c r="S30" s="34" t="s">
        <v>0</v>
      </c>
      <c r="T30" s="34"/>
      <c r="U30" s="34"/>
      <c r="V30" s="34">
        <f>E5</f>
        <v>32000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27000</v>
      </c>
      <c r="Q31" s="20">
        <f>R31-$S$32</f>
        <v>28000</v>
      </c>
      <c r="R31" s="20">
        <f>S31-$S$32</f>
        <v>29000</v>
      </c>
      <c r="S31" s="35">
        <f>D5</f>
        <v>30000</v>
      </c>
      <c r="T31" s="20">
        <f>S31+$S$32</f>
        <v>31000</v>
      </c>
      <c r="U31" s="20">
        <f>T31+$S$32</f>
        <v>32000</v>
      </c>
      <c r="V31" s="35">
        <f>U31+$S$32</f>
        <v>33000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230.08867855676863</v>
      </c>
      <c r="Q36" s="40">
        <v>550</v>
      </c>
      <c r="R36" s="41">
        <f>ROUND(Q36/5,5)</f>
        <v>110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10.223911016899622</v>
      </c>
      <c r="Q37" s="40">
        <v>8</v>
      </c>
      <c r="R37" s="41">
        <f>ROUND(Q37/5,5)</f>
        <v>1.6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2">
    <tabColor theme="7" tint="0.59999389629810485"/>
  </sheetPr>
  <dimension ref="A1:AR85"/>
  <sheetViews>
    <sheetView showGridLines="0" zoomScale="80" zoomScaleNormal="80" workbookViewId="0">
      <selection activeCell="S25" sqref="S25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123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20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20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5.6323999999999996</v>
      </c>
      <c r="C9" s="5">
        <v>6.6528000000000009</v>
      </c>
      <c r="D9" s="5">
        <v>5.9072000000000005</v>
      </c>
      <c r="E9" s="5">
        <v>4.7237999999999998</v>
      </c>
      <c r="F9" s="5">
        <v>5.3079999999999998</v>
      </c>
      <c r="G9" s="5">
        <v>5.2614000000000001</v>
      </c>
      <c r="H9" s="5">
        <v>4.4429999999999996</v>
      </c>
      <c r="I9" s="5">
        <v>5.6196000000000002</v>
      </c>
      <c r="J9" s="5">
        <v>4.8218000000000005</v>
      </c>
      <c r="K9" s="5"/>
      <c r="L9" s="5"/>
      <c r="M9" s="5"/>
      <c r="N9" s="5"/>
      <c r="P9" s="5">
        <v>5.6323999999999996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1.4126892085664156</v>
      </c>
      <c r="C10" s="7">
        <v>0.97559940549387114</v>
      </c>
      <c r="D10" s="7">
        <v>1.3605453685930493</v>
      </c>
      <c r="E10" s="7">
        <v>1.3106079505328814</v>
      </c>
      <c r="F10" s="7">
        <v>0.98077749770271649</v>
      </c>
      <c r="G10" s="7">
        <v>1.1420248683807179</v>
      </c>
      <c r="H10" s="7">
        <v>0.91119975856011426</v>
      </c>
      <c r="I10" s="7">
        <v>0.16719539467341787</v>
      </c>
      <c r="J10" s="7">
        <v>0.72748003409027695</v>
      </c>
      <c r="K10" s="7"/>
      <c r="L10" s="7"/>
      <c r="M10" s="7"/>
      <c r="N10" s="7"/>
      <c r="P10" s="7">
        <v>1.4126892085664156</v>
      </c>
    </row>
    <row r="11" spans="1:44" x14ac:dyDescent="0.2">
      <c r="A11" s="6" t="s">
        <v>9</v>
      </c>
      <c r="B11" s="7">
        <v>7.319</v>
      </c>
      <c r="C11" s="7">
        <v>7.5010000000000003</v>
      </c>
      <c r="D11" s="7">
        <v>7.9340000000000002</v>
      </c>
      <c r="E11" s="7">
        <v>6.8819999999999997</v>
      </c>
      <c r="F11" s="8">
        <v>6.7839999999999998</v>
      </c>
      <c r="G11" s="8">
        <v>6.7439999999999998</v>
      </c>
      <c r="H11" s="8">
        <v>5.9640000000000004</v>
      </c>
      <c r="I11" s="8">
        <v>5.8940000000000001</v>
      </c>
      <c r="J11" s="8">
        <v>6.0860000000000003</v>
      </c>
      <c r="K11" s="8"/>
      <c r="L11" s="8"/>
      <c r="M11" s="8"/>
      <c r="N11" s="8"/>
      <c r="P11" s="102">
        <v>7.319</v>
      </c>
    </row>
    <row r="12" spans="1:44" x14ac:dyDescent="0.2">
      <c r="A12" s="6" t="s">
        <v>10</v>
      </c>
      <c r="B12" s="7">
        <v>3.7650000000000001</v>
      </c>
      <c r="C12" s="7">
        <v>4.9690000000000003</v>
      </c>
      <c r="D12" s="7">
        <v>4.4489999999999998</v>
      </c>
      <c r="E12" s="7">
        <v>3.3759999999999999</v>
      </c>
      <c r="F12" s="8">
        <v>4.3040000000000003</v>
      </c>
      <c r="G12" s="8">
        <v>4.0810000000000004</v>
      </c>
      <c r="H12" s="8">
        <v>3.69</v>
      </c>
      <c r="I12" s="8">
        <v>5.4740000000000002</v>
      </c>
      <c r="J12" s="8">
        <v>4.3040000000000003</v>
      </c>
      <c r="K12" s="8"/>
      <c r="L12" s="8"/>
      <c r="M12" s="8"/>
      <c r="N12" s="8"/>
      <c r="P12" s="102">
        <v>3.7650000000000001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3.3901299528294957</v>
      </c>
      <c r="C13" s="10">
        <f>IFERROR(IF(C8="","",IF($C$25=0,((C9-$C$26)/3/C10),IF($C$26=0,(($C$25-C9)/3/C10),MIN(((($C$25)-C9)/(3*C10)),((C9-($C$26))/(3*C10)))))),"")</f>
        <v>4.5603417156803667</v>
      </c>
      <c r="D13" s="10">
        <f>IFERROR(IF(D8="","",IF($D$25=0,((D9-$D$26)/3/D10),IF($D$26=0,(($D$25-D9)/3/D10),MIN(((($D$25)-D9)/(3*D10)),((D9-($D$26))/(3*D10)))))),"")</f>
        <v>3.4527330792782203</v>
      </c>
      <c r="E13" s="10">
        <f>IFERROR(IF(E8="","",IF($E$25=0,((E9-$E$26)/3/E10),IF($E$26=0,(($E$25-E9)/3/E10),MIN(((($E$25)-E9)/(3*E10)),((E9-($E$26))/(3*E10)))))),"")</f>
        <v>3.8852706979202121</v>
      </c>
      <c r="F13" s="10">
        <f>IFERROR(IF(F8="","",IF($F$25=0,((F9-$F$26)/3/F10),IF($F$26=0,(($F$25-F9)/3/F10),MIN(((($F$25)-F9)/(3*F10)),((F9-($F$26))/(3*F10)))))),"")</f>
        <v>4.9933173883010147</v>
      </c>
      <c r="G13" s="10">
        <f>IFERROR(IF(G8="","",IF($G$25=0,((G9-$G$26)/3/G10),IF($G$26=0,(($G$25-G9)/3/G10),MIN(((($G$25)-G9)/(3*G10)),((G9-($G$26))/(3*G10)))))),"")</f>
        <v>4.3018911432573637</v>
      </c>
      <c r="H13" s="10">
        <f>IFERROR(IF(H8="","",IF($H$25=0,((H9-$H$26)/3/H10),IF($H$26=0,(($H$25-H9)/3/H10),MIN(((($H$25)-H9)/(3*H10)),((H9-($H$26))/(3*H10)))))),"")</f>
        <v>5.6910316513484398</v>
      </c>
      <c r="I13" s="10">
        <f>IFERROR(IF(I8="","",IF($I$25=0,((I9-$I$26)/3/I10),IF($I$26=0,(($I$25-I9)/3/I10),MIN(((($I$25)-I9)/(3*I10)),((I9-($I$26))/(3*I10)))))),"")</f>
        <v>28.669848688295072</v>
      </c>
      <c r="J13" s="10">
        <f>IFERROR(IF($J$8="","",IF($J$25=0,((J9-$J$26)/3/J10),IF($J$26=0,(($J$25-J9)/3/J10),MIN(((($J$25)-J9)/(3*J10)),((J9-($J$26))/(3*J10)))))),"")</f>
        <v>6.9546925866176439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3.3901299528294957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20</v>
      </c>
      <c r="C25" s="20">
        <f t="shared" si="0"/>
        <v>20</v>
      </c>
      <c r="D25" s="20">
        <f t="shared" si="0"/>
        <v>20</v>
      </c>
      <c r="E25" s="20">
        <f t="shared" si="0"/>
        <v>20</v>
      </c>
      <c r="F25" s="20">
        <f t="shared" si="0"/>
        <v>20</v>
      </c>
      <c r="G25" s="20">
        <f t="shared" si="0"/>
        <v>20</v>
      </c>
      <c r="H25" s="20">
        <f t="shared" si="0"/>
        <v>20</v>
      </c>
      <c r="I25" s="20">
        <f t="shared" si="0"/>
        <v>20</v>
      </c>
      <c r="J25" s="20">
        <f t="shared" si="0"/>
        <v>20</v>
      </c>
      <c r="K25" s="20">
        <f t="shared" si="0"/>
        <v>20</v>
      </c>
      <c r="L25" s="20">
        <f t="shared" si="0"/>
        <v>20</v>
      </c>
      <c r="M25" s="20">
        <f t="shared" si="0"/>
        <v>20</v>
      </c>
      <c r="N25" s="20">
        <f t="shared" si="0"/>
        <v>20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20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1.4126892085664156</v>
      </c>
      <c r="Q36" s="40">
        <v>5</v>
      </c>
      <c r="R36" s="41">
        <f>ROUND(Q36/5,5)</f>
        <v>1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28.669848688295072</v>
      </c>
      <c r="Q37" s="40">
        <v>15</v>
      </c>
      <c r="R37" s="41">
        <f>ROUND(Q37/5,5)</f>
        <v>3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21">
    <tabColor theme="7" tint="0.59999389629810485"/>
  </sheetPr>
  <dimension ref="A1:AR85"/>
  <sheetViews>
    <sheetView showGridLines="0" zoomScale="80" zoomScaleNormal="80" workbookViewId="0">
      <selection activeCell="R24" sqref="R24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122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111</v>
      </c>
      <c r="D5" s="25">
        <v>35500</v>
      </c>
      <c r="E5" s="25">
        <v>40000</v>
      </c>
      <c r="F5" s="25">
        <v>31000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31000</v>
      </c>
      <c r="AM6" s="20"/>
      <c r="AN6" s="20"/>
      <c r="AO6" s="20" t="s">
        <v>0</v>
      </c>
      <c r="AP6" s="20"/>
      <c r="AQ6" s="20"/>
      <c r="AR6" s="20">
        <f>E5</f>
        <v>40000</v>
      </c>
    </row>
    <row r="7" spans="1:44" ht="18" x14ac:dyDescent="0.25">
      <c r="A7" s="18" t="s">
        <v>5</v>
      </c>
      <c r="AL7" s="35">
        <f>AM7-$AO$8</f>
        <v>31900</v>
      </c>
      <c r="AM7" s="20">
        <f>AN7-$AO$8</f>
        <v>33100</v>
      </c>
      <c r="AN7" s="20">
        <f>AO7-$AO$8</f>
        <v>34300</v>
      </c>
      <c r="AO7" s="35">
        <f>D5</f>
        <v>35500</v>
      </c>
      <c r="AP7" s="20">
        <f>AO7+$AO$8</f>
        <v>36700</v>
      </c>
      <c r="AQ7" s="20">
        <f>AP7+$AO$8</f>
        <v>37900</v>
      </c>
      <c r="AR7" s="35">
        <f>AQ7+$AO$8</f>
        <v>39100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1200</v>
      </c>
      <c r="AP8" s="20"/>
      <c r="AQ8" s="20"/>
      <c r="AR8" s="20"/>
    </row>
    <row r="9" spans="1:44" x14ac:dyDescent="0.2">
      <c r="A9" s="4" t="s">
        <v>7</v>
      </c>
      <c r="B9" s="5">
        <v>35362.400000000001</v>
      </c>
      <c r="C9" s="5">
        <v>35292</v>
      </c>
      <c r="D9" s="5">
        <v>35311.199999999997</v>
      </c>
      <c r="E9" s="5">
        <v>35228</v>
      </c>
      <c r="F9" s="5">
        <v>35573.599999999999</v>
      </c>
      <c r="G9" s="5">
        <v>35471.199999999997</v>
      </c>
      <c r="H9" s="5">
        <v>35509.599999999999</v>
      </c>
      <c r="I9" s="5">
        <v>35260</v>
      </c>
      <c r="J9" s="5">
        <v>35311.199999999997</v>
      </c>
      <c r="K9" s="5"/>
      <c r="L9" s="5"/>
      <c r="M9" s="5"/>
      <c r="N9" s="5"/>
      <c r="P9" s="5">
        <v>35362.400000000001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147.33906474523315</v>
      </c>
      <c r="C10" s="7">
        <v>429.9209229614209</v>
      </c>
      <c r="D10" s="7">
        <v>268.30430484805868</v>
      </c>
      <c r="E10" s="7">
        <v>87.635609200826579</v>
      </c>
      <c r="F10" s="7">
        <v>272.84574396534026</v>
      </c>
      <c r="G10" s="7">
        <v>372.21929020404087</v>
      </c>
      <c r="H10" s="7">
        <v>411.91843852879418</v>
      </c>
      <c r="I10" s="7">
        <v>119.73303637676612</v>
      </c>
      <c r="J10" s="7">
        <v>105.16273104099189</v>
      </c>
      <c r="K10" s="7"/>
      <c r="L10" s="7"/>
      <c r="M10" s="7"/>
      <c r="N10" s="7"/>
      <c r="P10" s="7">
        <v>147.33906474523315</v>
      </c>
    </row>
    <row r="11" spans="1:44" x14ac:dyDescent="0.2">
      <c r="A11" s="6" t="s">
        <v>9</v>
      </c>
      <c r="B11" s="7">
        <v>35516</v>
      </c>
      <c r="C11" s="7">
        <v>35804</v>
      </c>
      <c r="D11" s="7">
        <v>35644</v>
      </c>
      <c r="E11" s="7">
        <v>35292</v>
      </c>
      <c r="F11" s="8">
        <v>35932</v>
      </c>
      <c r="G11" s="8">
        <v>35868</v>
      </c>
      <c r="H11" s="8">
        <v>36060</v>
      </c>
      <c r="I11" s="8">
        <v>35420</v>
      </c>
      <c r="J11" s="8">
        <v>35420</v>
      </c>
      <c r="K11" s="8"/>
      <c r="L11" s="8"/>
      <c r="M11" s="8"/>
      <c r="N11" s="8"/>
      <c r="P11" s="102">
        <v>35516</v>
      </c>
    </row>
    <row r="12" spans="1:44" x14ac:dyDescent="0.2">
      <c r="A12" s="6" t="s">
        <v>10</v>
      </c>
      <c r="B12" s="7">
        <v>35132</v>
      </c>
      <c r="C12" s="7">
        <v>34844</v>
      </c>
      <c r="D12" s="7">
        <v>35036</v>
      </c>
      <c r="E12" s="7">
        <v>35132</v>
      </c>
      <c r="F12" s="8">
        <v>35196</v>
      </c>
      <c r="G12" s="8">
        <v>34972</v>
      </c>
      <c r="H12" s="8">
        <v>35132</v>
      </c>
      <c r="I12" s="8">
        <v>35100</v>
      </c>
      <c r="J12" s="8">
        <v>35196</v>
      </c>
      <c r="K12" s="8"/>
      <c r="L12" s="8"/>
      <c r="M12" s="8"/>
      <c r="N12" s="8"/>
      <c r="P12" s="102">
        <v>35132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9.8692993324459071</v>
      </c>
      <c r="C13" s="10">
        <f>IFERROR(IF(C8="","",IF($C$25=0,((C9-$C$26)/3/C10),IF($C$26=0,(($C$25-C9)/3/C10),MIN(((($C$25)-C9)/(3*C10)),((C9-($C$26))/(3*C10)))))),"")</f>
        <v>3.3277437553209013</v>
      </c>
      <c r="D13" s="10">
        <f>IFERROR(IF(D8="","",IF($D$25=0,((D9-$D$26)/3/D10),IF($D$26=0,(($D$25-D9)/3/D10),MIN(((($D$25)-D9)/(3*D10)),((D9-($D$26))/(3*D10)))))),"")</f>
        <v>5.3561073777048778</v>
      </c>
      <c r="E13" s="10">
        <f>IFERROR(IF(E8="","",IF($E$25=0,((E9-$E$26)/3/E10),IF($E$26=0,(($E$25-E9)/3/E10),MIN(((($E$25)-E9)/(3*E10)),((E9-($E$26))/(3*E10)))))),"")</f>
        <v>16.081742868971126</v>
      </c>
      <c r="F13" s="10">
        <f>IFERROR(IF(F8="","",IF($F$25=0,((F9-$F$26)/3/F10),IF($F$26=0,(($F$25-F9)/3/F10),MIN(((($F$25)-F9)/(3*F10)),((F9-($F$26))/(3*F10)))))),"")</f>
        <v>5.4076953711035216</v>
      </c>
      <c r="G13" s="10">
        <f>IFERROR(IF(G8="","",IF($G$25=0,((G9-$G$26)/3/G10),IF($G$26=0,(($G$25-G9)/3/G10),MIN(((($G$25)-G9)/(3*G10)),((G9-($G$26))/(3*G10)))))),"")</f>
        <v>4.0040912419745913</v>
      </c>
      <c r="H13" s="10">
        <f>IFERROR(IF(H8="","",IF($H$25=0,((H9-$H$26)/3/H10),IF($H$26=0,(($H$25-H9)/3/H10),MIN(((($H$25)-H9)/(3*H10)),((H9-($H$26))/(3*H10)))))),"")</f>
        <v>3.6337290589514852</v>
      </c>
      <c r="I13" s="10">
        <f>IFERROR(IF(I8="","",IF($I$25=0,((I9-$I$26)/3/I10),IF($I$26=0,(($I$25-I9)/3/I10),MIN(((($I$25)-I9)/(3*I10)),((I9-($I$26))/(3*I10)))))),"")</f>
        <v>11.859717609863832</v>
      </c>
      <c r="J13" s="10">
        <f>IFERROR(IF($J$8="","",IF($J$25=0,((J9-$J$26)/3/J10),IF($J$26=0,(($J$25-J9)/3/J10),MIN(((($J$25)-J9)/(3*J10)),((J9-($J$26))/(3*J10)))))),"")</f>
        <v>13.665170659237678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9.8692993324459071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M24" si="0">$D$5</f>
        <v>35500</v>
      </c>
      <c r="C24" s="20">
        <f t="shared" si="0"/>
        <v>35500</v>
      </c>
      <c r="D24" s="20">
        <f t="shared" si="0"/>
        <v>35500</v>
      </c>
      <c r="E24" s="20">
        <f t="shared" si="0"/>
        <v>35500</v>
      </c>
      <c r="F24" s="20">
        <f t="shared" si="0"/>
        <v>35500</v>
      </c>
      <c r="G24" s="20">
        <f t="shared" si="0"/>
        <v>35500</v>
      </c>
      <c r="H24" s="20">
        <f t="shared" si="0"/>
        <v>35500</v>
      </c>
      <c r="I24" s="20">
        <f t="shared" si="0"/>
        <v>35500</v>
      </c>
      <c r="J24" s="20">
        <f t="shared" si="0"/>
        <v>35500</v>
      </c>
      <c r="K24" s="20">
        <f t="shared" si="0"/>
        <v>35500</v>
      </c>
      <c r="L24" s="20">
        <f t="shared" si="0"/>
        <v>35500</v>
      </c>
      <c r="M24" s="20">
        <f t="shared" si="0"/>
        <v>35500</v>
      </c>
      <c r="N24" s="20">
        <f>$D$5</f>
        <v>35500</v>
      </c>
    </row>
    <row r="25" spans="1:22" x14ac:dyDescent="0.2">
      <c r="A25" s="12" t="s">
        <v>3</v>
      </c>
      <c r="B25" s="20">
        <f t="shared" ref="B25:M25" si="1">$E$5</f>
        <v>40000</v>
      </c>
      <c r="C25" s="20">
        <f t="shared" si="1"/>
        <v>40000</v>
      </c>
      <c r="D25" s="20">
        <f t="shared" si="1"/>
        <v>40000</v>
      </c>
      <c r="E25" s="20">
        <f t="shared" si="1"/>
        <v>40000</v>
      </c>
      <c r="F25" s="20">
        <f t="shared" si="1"/>
        <v>40000</v>
      </c>
      <c r="G25" s="20">
        <f t="shared" si="1"/>
        <v>40000</v>
      </c>
      <c r="H25" s="20">
        <f t="shared" si="1"/>
        <v>40000</v>
      </c>
      <c r="I25" s="20">
        <f t="shared" si="1"/>
        <v>40000</v>
      </c>
      <c r="J25" s="20">
        <f t="shared" si="1"/>
        <v>40000</v>
      </c>
      <c r="K25" s="20">
        <f t="shared" si="1"/>
        <v>40000</v>
      </c>
      <c r="L25" s="20">
        <f t="shared" si="1"/>
        <v>40000</v>
      </c>
      <c r="M25" s="20">
        <f t="shared" si="1"/>
        <v>40000</v>
      </c>
      <c r="N25" s="20">
        <f>$E$5</f>
        <v>40000</v>
      </c>
    </row>
    <row r="26" spans="1:22" x14ac:dyDescent="0.2">
      <c r="A26" s="12" t="s">
        <v>4</v>
      </c>
      <c r="B26" s="20">
        <f t="shared" ref="B26:M26" si="2">$F$5</f>
        <v>31000</v>
      </c>
      <c r="C26" s="20">
        <f t="shared" si="2"/>
        <v>31000</v>
      </c>
      <c r="D26" s="20">
        <f t="shared" si="2"/>
        <v>31000</v>
      </c>
      <c r="E26" s="20">
        <f t="shared" si="2"/>
        <v>31000</v>
      </c>
      <c r="F26" s="20">
        <f t="shared" si="2"/>
        <v>31000</v>
      </c>
      <c r="G26" s="20">
        <f t="shared" si="2"/>
        <v>31000</v>
      </c>
      <c r="H26" s="20">
        <f t="shared" si="2"/>
        <v>31000</v>
      </c>
      <c r="I26" s="20">
        <f t="shared" si="2"/>
        <v>31000</v>
      </c>
      <c r="J26" s="20">
        <f t="shared" si="2"/>
        <v>31000</v>
      </c>
      <c r="K26" s="20">
        <f t="shared" si="2"/>
        <v>31000</v>
      </c>
      <c r="L26" s="20">
        <f t="shared" si="2"/>
        <v>31000</v>
      </c>
      <c r="M26" s="20">
        <f t="shared" si="2"/>
        <v>31000</v>
      </c>
      <c r="N26" s="20">
        <f>$F$5</f>
        <v>31000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31000</v>
      </c>
      <c r="Q30" s="34"/>
      <c r="R30" s="34"/>
      <c r="S30" s="34" t="s">
        <v>0</v>
      </c>
      <c r="T30" s="34"/>
      <c r="U30" s="34"/>
      <c r="V30" s="34">
        <f>E5</f>
        <v>40000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29500</v>
      </c>
      <c r="Q31" s="20">
        <f>R31-$S$32</f>
        <v>31500</v>
      </c>
      <c r="R31" s="20">
        <f>S31-$S$32</f>
        <v>33500</v>
      </c>
      <c r="S31" s="35">
        <f>D5</f>
        <v>35500</v>
      </c>
      <c r="T31" s="20">
        <f>S31+$S$32</f>
        <v>37500</v>
      </c>
      <c r="U31" s="20">
        <f>T31+$S$32</f>
        <v>39500</v>
      </c>
      <c r="V31" s="35">
        <f>U31+$S$32</f>
        <v>41500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2000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429.9209229614209</v>
      </c>
      <c r="Q36" s="40">
        <v>1600</v>
      </c>
      <c r="R36" s="41">
        <f>ROUND(Q36/5,5)</f>
        <v>320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16.081742868971126</v>
      </c>
      <c r="Q37" s="40">
        <v>12</v>
      </c>
      <c r="R37" s="41">
        <f>ROUND(Q37/5,5)</f>
        <v>2.4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39">
    <tabColor theme="7" tint="0.59999389629810485"/>
  </sheetPr>
  <dimension ref="A1:AR85"/>
  <sheetViews>
    <sheetView showGridLines="0" zoomScale="80" zoomScaleNormal="80" workbookViewId="0">
      <selection activeCell="S24" sqref="S24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121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25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25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6.8456000000000001</v>
      </c>
      <c r="C9" s="5">
        <v>6.8629999999999995</v>
      </c>
      <c r="D9" s="5">
        <v>7.5213999999999999</v>
      </c>
      <c r="E9" s="5">
        <v>6.8176000000000005</v>
      </c>
      <c r="F9" s="5">
        <v>7.4647999999999994</v>
      </c>
      <c r="G9" s="5">
        <v>6.9321999999999999</v>
      </c>
      <c r="H9" s="5">
        <v>6.8123999999999993</v>
      </c>
      <c r="I9" s="5">
        <v>7.1926000000000005</v>
      </c>
      <c r="J9" s="5">
        <v>6.7504000000000008</v>
      </c>
      <c r="K9" s="5"/>
      <c r="L9" s="5"/>
      <c r="M9" s="5"/>
      <c r="N9" s="5"/>
      <c r="P9" s="5">
        <v>6.8456000000000001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0.2942189660779877</v>
      </c>
      <c r="C10" s="7">
        <v>0.96720912940274029</v>
      </c>
      <c r="D10" s="7">
        <v>0.67619435076019385</v>
      </c>
      <c r="E10" s="7">
        <v>0.28827035921162625</v>
      </c>
      <c r="F10" s="7">
        <v>0.33492939554479267</v>
      </c>
      <c r="G10" s="7">
        <v>0.90186124209880159</v>
      </c>
      <c r="H10" s="7">
        <v>0.54601675798458782</v>
      </c>
      <c r="I10" s="7">
        <v>6.6496616455275243E-2</v>
      </c>
      <c r="J10" s="7">
        <v>0.53281263123165545</v>
      </c>
      <c r="K10" s="7"/>
      <c r="L10" s="7"/>
      <c r="M10" s="7"/>
      <c r="N10" s="7"/>
      <c r="P10" s="7">
        <v>0.2942189660779877</v>
      </c>
    </row>
    <row r="11" spans="1:44" x14ac:dyDescent="0.2">
      <c r="A11" s="6" t="s">
        <v>9</v>
      </c>
      <c r="B11" s="7">
        <v>7.1440000000000001</v>
      </c>
      <c r="C11" s="7">
        <v>8.0169999999999995</v>
      </c>
      <c r="D11" s="7">
        <v>8.375</v>
      </c>
      <c r="E11" s="7">
        <v>7.1470000000000002</v>
      </c>
      <c r="F11" s="8">
        <v>7.9320000000000004</v>
      </c>
      <c r="G11" s="8">
        <v>8.2629999999999999</v>
      </c>
      <c r="H11" s="8">
        <v>7.5789999999999997</v>
      </c>
      <c r="I11" s="8">
        <v>7.2839999999999998</v>
      </c>
      <c r="J11" s="8">
        <v>7.6360000000000001</v>
      </c>
      <c r="K11" s="8"/>
      <c r="L11" s="8"/>
      <c r="M11" s="8"/>
      <c r="N11" s="8"/>
      <c r="P11" s="102">
        <v>7.1440000000000001</v>
      </c>
    </row>
    <row r="12" spans="1:44" x14ac:dyDescent="0.2">
      <c r="A12" s="6" t="s">
        <v>10</v>
      </c>
      <c r="B12" s="7">
        <v>6.3979999999999997</v>
      </c>
      <c r="C12" s="7">
        <v>5.8879999999999999</v>
      </c>
      <c r="D12" s="7">
        <v>6.7210000000000001</v>
      </c>
      <c r="E12" s="7">
        <v>6.4039999999999999</v>
      </c>
      <c r="F12" s="8">
        <v>7.1139999999999999</v>
      </c>
      <c r="G12" s="8">
        <v>5.9009999999999998</v>
      </c>
      <c r="H12" s="8">
        <v>6.16</v>
      </c>
      <c r="I12" s="8">
        <v>7.1360000000000001</v>
      </c>
      <c r="J12" s="8">
        <v>6.3159999999999998</v>
      </c>
      <c r="K12" s="8"/>
      <c r="L12" s="8"/>
      <c r="M12" s="8"/>
      <c r="N12" s="8"/>
      <c r="P12" s="102">
        <v>6.3979999999999997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20.56790134006053</v>
      </c>
      <c r="C13" s="10">
        <f>IFERROR(IF(C8="","",IF($C$25=0,((C9-$C$26)/3/C10),IF($C$26=0,(($C$25-C9)/3/C10),MIN(((($C$25)-C9)/(3*C10)),((C9-($C$26))/(3*C10)))))),"")</f>
        <v>6.2506302751711162</v>
      </c>
      <c r="D13" s="10">
        <f>IFERROR(IF(D8="","",IF($D$25=0,((D9-$D$26)/3/D10),IF($D$26=0,(($D$25-D9)/3/D10),MIN(((($D$25)-D9)/(3*D10)),((D9-($D$26))/(3*D10)))))),"")</f>
        <v>8.6161618970197651</v>
      </c>
      <c r="E13" s="10">
        <f>IFERROR(IF(E8="","",IF($E$25=0,((E9-$E$26)/3/E10),IF($E$26=0,(($E$25-E9)/3/E10),MIN(((($E$25)-E9)/(3*E10)),((E9-($E$26))/(3*E10)))))),"")</f>
        <v>21.024707557777802</v>
      </c>
      <c r="F13" s="10">
        <f>IFERROR(IF(F8="","",IF($F$25=0,((F9-$F$26)/3/F10),IF($F$26=0,(($F$25-F9)/3/F10),MIN(((($F$25)-F9)/(3*F10)),((F9-($F$26))/(3*F10)))))),"")</f>
        <v>17.451638298749927</v>
      </c>
      <c r="G13" s="10">
        <f>IFERROR(IF(G8="","",IF($G$25=0,((G9-$G$26)/3/G10),IF($G$26=0,(($G$25-G9)/3/G10),MIN(((($G$25)-G9)/(3*G10)),((G9-($G$26))/(3*G10)))))),"")</f>
        <v>6.6779674287635107</v>
      </c>
      <c r="H13" s="10">
        <f>IFERROR(IF(H8="","",IF($H$25=0,((H9-$H$26)/3/H10),IF($H$26=0,(($H$25-H9)/3/H10),MIN(((($H$25)-H9)/(3*H10)),((H9-($H$26))/(3*H10)))))),"")</f>
        <v>11.103200121019835</v>
      </c>
      <c r="I13" s="10">
        <f>IFERROR(IF(I8="","",IF($I$25=0,((I9-$I$26)/3/I10),IF($I$26=0,(($I$25-I9)/3/I10),MIN(((($I$25)-I9)/(3*I10)),((I9-($I$26))/(3*I10)))))),"")</f>
        <v>89.264692196667511</v>
      </c>
      <c r="J13" s="10">
        <f>IFERROR(IF($J$8="","",IF($J$25=0,((J9-$J$26)/3/J10),IF($J$26=0,(($J$25-J9)/3/J10),MIN(((($J$25)-J9)/(3*J10)),((J9-($J$26))/(3*J10)))))),"")</f>
        <v>11.417146748075416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20.56790134006053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v>25</v>
      </c>
      <c r="C25" s="20">
        <v>25</v>
      </c>
      <c r="D25" s="20">
        <v>25</v>
      </c>
      <c r="E25" s="20">
        <v>25</v>
      </c>
      <c r="F25" s="20">
        <v>25</v>
      </c>
      <c r="G25" s="20">
        <v>25</v>
      </c>
      <c r="H25" s="20">
        <v>25</v>
      </c>
      <c r="I25" s="20">
        <v>25</v>
      </c>
      <c r="J25" s="20">
        <v>25</v>
      </c>
      <c r="K25" s="20">
        <v>25</v>
      </c>
      <c r="L25" s="20">
        <v>25</v>
      </c>
      <c r="M25" s="20">
        <v>25</v>
      </c>
      <c r="N25" s="20">
        <f>$E$5</f>
        <v>25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25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0.96720912940274029</v>
      </c>
      <c r="Q36" s="40">
        <v>4</v>
      </c>
      <c r="R36" s="41">
        <f>ROUND(Q36/5,5)</f>
        <v>0.8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89.264692196667511</v>
      </c>
      <c r="Q37" s="40">
        <v>20</v>
      </c>
      <c r="R37" s="41">
        <f>ROUND(Q37/5,5)</f>
        <v>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27">
    <tabColor theme="7" tint="0.59999389629810485"/>
  </sheetPr>
  <dimension ref="A1:AR85"/>
  <sheetViews>
    <sheetView showGridLines="0" zoomScale="80" zoomScaleNormal="80" workbookViewId="0">
      <selection activeCell="R23" sqref="R23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28515625" style="14" customWidth="1"/>
    <col min="15" max="15" width="8.7109375" style="14" customWidth="1"/>
    <col min="16" max="17" width="9.140625" style="14"/>
    <col min="18" max="18" width="15.5703125" style="14" customWidth="1"/>
    <col min="19" max="16384" width="9.140625" style="14"/>
  </cols>
  <sheetData>
    <row r="1" spans="1:44" ht="23.25" customHeight="1" x14ac:dyDescent="0.2">
      <c r="A1" s="14" t="s">
        <v>12</v>
      </c>
      <c r="C1" s="28" t="s">
        <v>120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110</v>
      </c>
      <c r="D5" s="25">
        <v>47500</v>
      </c>
      <c r="E5" s="25">
        <v>50000</v>
      </c>
      <c r="F5" s="25">
        <v>45000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45000</v>
      </c>
      <c r="AM6" s="20"/>
      <c r="AN6" s="20"/>
      <c r="AO6" s="20" t="s">
        <v>0</v>
      </c>
      <c r="AP6" s="20"/>
      <c r="AQ6" s="20"/>
      <c r="AR6" s="20">
        <f>E5</f>
        <v>50000</v>
      </c>
    </row>
    <row r="7" spans="1:44" ht="18" x14ac:dyDescent="0.25">
      <c r="A7" s="18" t="s">
        <v>5</v>
      </c>
      <c r="AL7" s="35">
        <f>AM7-$AO$8</f>
        <v>42400</v>
      </c>
      <c r="AM7" s="20">
        <f>AN7-$AO$8</f>
        <v>44100</v>
      </c>
      <c r="AN7" s="20">
        <f>AO7-$AO$8</f>
        <v>45800</v>
      </c>
      <c r="AO7" s="35">
        <f>D5</f>
        <v>47500</v>
      </c>
      <c r="AP7" s="20">
        <f>AO7+$AO$8</f>
        <v>49200</v>
      </c>
      <c r="AQ7" s="20">
        <f>AP7+$AO$8</f>
        <v>50900</v>
      </c>
      <c r="AR7" s="35">
        <f>AQ7+$AO$8</f>
        <v>52600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1700</v>
      </c>
      <c r="AP8" s="20"/>
      <c r="AQ8" s="20"/>
      <c r="AR8" s="20"/>
    </row>
    <row r="9" spans="1:44" x14ac:dyDescent="0.2">
      <c r="A9" s="4" t="s">
        <v>7</v>
      </c>
      <c r="B9" s="5">
        <v>46524</v>
      </c>
      <c r="C9" s="5">
        <v>46402.400000000001</v>
      </c>
      <c r="D9" s="5">
        <v>45832.800000000003</v>
      </c>
      <c r="E9" s="5">
        <v>45980</v>
      </c>
      <c r="F9" s="5">
        <v>46472.800000000003</v>
      </c>
      <c r="G9" s="5">
        <v>46351.199999999997</v>
      </c>
      <c r="H9" s="5">
        <v>46428</v>
      </c>
      <c r="I9" s="5">
        <v>46140</v>
      </c>
      <c r="J9" s="5">
        <v>46140</v>
      </c>
      <c r="K9" s="5"/>
      <c r="L9" s="5"/>
      <c r="M9" s="5"/>
      <c r="N9" s="5"/>
      <c r="P9" s="5">
        <v>46524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253.99212586220071</v>
      </c>
      <c r="C10" s="7">
        <v>489.19198685178804</v>
      </c>
      <c r="D10" s="7">
        <v>236.88647069851837</v>
      </c>
      <c r="E10" s="7">
        <v>167.80941570722425</v>
      </c>
      <c r="F10" s="7">
        <v>135.00814790226551</v>
      </c>
      <c r="G10" s="7">
        <v>473.8809977198917</v>
      </c>
      <c r="H10" s="7">
        <v>150.09330431434975</v>
      </c>
      <c r="I10" s="7">
        <v>64</v>
      </c>
      <c r="J10" s="7">
        <v>141.30817386124556</v>
      </c>
      <c r="K10" s="7"/>
      <c r="L10" s="7"/>
      <c r="M10" s="7"/>
      <c r="N10" s="7"/>
      <c r="P10" s="7">
        <v>253.99212586220071</v>
      </c>
    </row>
    <row r="11" spans="1:44" x14ac:dyDescent="0.2">
      <c r="A11" s="6" t="s">
        <v>9</v>
      </c>
      <c r="B11" s="7">
        <v>46812</v>
      </c>
      <c r="C11" s="7">
        <v>46940</v>
      </c>
      <c r="D11" s="7">
        <v>46204</v>
      </c>
      <c r="E11" s="7">
        <v>46172</v>
      </c>
      <c r="F11" s="8">
        <v>46620</v>
      </c>
      <c r="G11" s="8">
        <v>46876</v>
      </c>
      <c r="H11" s="8">
        <v>46684</v>
      </c>
      <c r="I11" s="8">
        <v>46204</v>
      </c>
      <c r="J11" s="8">
        <v>46300</v>
      </c>
      <c r="K11" s="8"/>
      <c r="L11" s="8"/>
      <c r="M11" s="8"/>
      <c r="N11" s="8"/>
      <c r="P11" s="102">
        <v>46812</v>
      </c>
    </row>
    <row r="12" spans="1:44" x14ac:dyDescent="0.2">
      <c r="A12" s="6" t="s">
        <v>10</v>
      </c>
      <c r="B12" s="7">
        <v>46172</v>
      </c>
      <c r="C12" s="7">
        <v>45660</v>
      </c>
      <c r="D12" s="7">
        <v>45564</v>
      </c>
      <c r="E12" s="7">
        <v>45788</v>
      </c>
      <c r="F12" s="8">
        <v>46268</v>
      </c>
      <c r="G12" s="8">
        <v>45628</v>
      </c>
      <c r="H12" s="8">
        <v>46300</v>
      </c>
      <c r="I12" s="8">
        <v>46076</v>
      </c>
      <c r="J12" s="8">
        <v>45916</v>
      </c>
      <c r="K12" s="8"/>
      <c r="L12" s="8"/>
      <c r="M12" s="8"/>
      <c r="N12" s="8"/>
      <c r="P12" s="102">
        <v>46172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2.0000620030071605</v>
      </c>
      <c r="C13" s="10">
        <f>IFERROR(IF(C8="","",IF($C$25=0,((C9-$C$26)/3/C10),IF($C$26=0,(($C$25-C9)/3/C10),MIN(((($C$25)-C9)/(3*C10)),((C9-($C$26))/(3*C10)))))),"")</f>
        <v>0.95558937846685721</v>
      </c>
      <c r="D13" s="10">
        <f>IFERROR(IF(D8="","",IF($D$25=0,((D9-$D$26)/3/D10),IF($D$26=0,(($D$25-D9)/3/D10),MIN(((($D$25)-D9)/(3*D10)),((D9-($D$26))/(3*D10)))))),"")</f>
        <v>1.1718693734658154</v>
      </c>
      <c r="E13" s="10">
        <f>IFERROR(IF(E8="","",IF($E$25=0,((E9-$E$26)/3/E10),IF($E$26=0,(($E$25-E9)/3/E10),MIN(((($E$25)-E9)/(3*E10)),((E9-($E$26))/(3*E10)))))),"")</f>
        <v>1.9466527863764178</v>
      </c>
      <c r="F13" s="10">
        <f>IFERROR(IF(F8="","",IF($F$25=0,((F9-$F$26)/3/F10),IF($F$26=0,(($F$25-F9)/3/F10),MIN(((($F$25)-F9)/(3*F10)),((F9-($F$26))/(3*F10)))))),"")</f>
        <v>3.6363237401695825</v>
      </c>
      <c r="G13" s="10">
        <f>IFERROR(IF(G8="","",IF($G$25=0,((G9-$G$26)/3/G10),IF($G$26=0,(($G$25-G9)/3/G10),MIN(((($G$25)-G9)/(3*G10)),((G9-($G$26))/(3*G10)))))),"")</f>
        <v>0.9504495900175931</v>
      </c>
      <c r="H13" s="10">
        <f>IFERROR(IF(H8="","",IF($H$25=0,((H9-$H$26)/3/H10),IF($H$26=0,(($H$25-H9)/3/H10),MIN(((($H$25)-H9)/(3*H10)),((H9-($H$26))/(3*H10)))))),"")</f>
        <v>3.1713606557897052</v>
      </c>
      <c r="I13" s="10">
        <f>IFERROR(IF(I8="","",IF($I$25=0,((I9-$I$26)/3/I10),IF($I$26=0,(($I$25-I9)/3/I10),MIN(((($I$25)-I9)/(3*I10)),((I9-($I$26))/(3*I10)))))),"")</f>
        <v>5.9375</v>
      </c>
      <c r="J13" s="10">
        <f>IFERROR(IF($J$8="","",IF($J$25=0,((J9-$J$26)/3/J10),IF($J$26=0,(($J$25-J9)/3/J10),MIN(((($J$25)-J9)/(3*J10)),((J9-($J$26))/(3*J10)))))),"")</f>
        <v>2.6891579560934145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2.0000620030071605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47500</v>
      </c>
      <c r="C24" s="20">
        <f t="shared" si="0"/>
        <v>47500</v>
      </c>
      <c r="D24" s="20">
        <f t="shared" si="0"/>
        <v>47500</v>
      </c>
      <c r="E24" s="20">
        <f t="shared" si="0"/>
        <v>47500</v>
      </c>
      <c r="F24" s="20">
        <f t="shared" si="0"/>
        <v>47500</v>
      </c>
      <c r="G24" s="20">
        <f t="shared" si="0"/>
        <v>47500</v>
      </c>
      <c r="H24" s="20">
        <f t="shared" si="0"/>
        <v>47500</v>
      </c>
      <c r="I24" s="20">
        <f t="shared" si="0"/>
        <v>47500</v>
      </c>
      <c r="J24" s="20">
        <f t="shared" si="0"/>
        <v>47500</v>
      </c>
      <c r="K24" s="20">
        <f t="shared" si="0"/>
        <v>47500</v>
      </c>
      <c r="L24" s="20">
        <f t="shared" si="0"/>
        <v>47500</v>
      </c>
      <c r="M24" s="20">
        <f t="shared" si="0"/>
        <v>47500</v>
      </c>
      <c r="N24" s="20">
        <f t="shared" si="0"/>
        <v>47500</v>
      </c>
    </row>
    <row r="25" spans="1:22" x14ac:dyDescent="0.2">
      <c r="A25" s="12" t="s">
        <v>3</v>
      </c>
      <c r="B25" s="20">
        <f t="shared" ref="B25:N25" si="1">$E$5</f>
        <v>50000</v>
      </c>
      <c r="C25" s="20">
        <f t="shared" si="1"/>
        <v>50000</v>
      </c>
      <c r="D25" s="20">
        <f t="shared" si="1"/>
        <v>50000</v>
      </c>
      <c r="E25" s="20">
        <f t="shared" si="1"/>
        <v>50000</v>
      </c>
      <c r="F25" s="20">
        <f t="shared" si="1"/>
        <v>50000</v>
      </c>
      <c r="G25" s="20">
        <f t="shared" si="1"/>
        <v>50000</v>
      </c>
      <c r="H25" s="20">
        <f t="shared" si="1"/>
        <v>50000</v>
      </c>
      <c r="I25" s="20">
        <f t="shared" si="1"/>
        <v>50000</v>
      </c>
      <c r="J25" s="20">
        <f t="shared" si="1"/>
        <v>50000</v>
      </c>
      <c r="K25" s="20">
        <f t="shared" si="1"/>
        <v>50000</v>
      </c>
      <c r="L25" s="20">
        <f t="shared" si="1"/>
        <v>50000</v>
      </c>
      <c r="M25" s="20">
        <f t="shared" si="1"/>
        <v>50000</v>
      </c>
      <c r="N25" s="20">
        <f t="shared" si="1"/>
        <v>50000</v>
      </c>
    </row>
    <row r="26" spans="1:22" x14ac:dyDescent="0.2">
      <c r="A26" s="12" t="s">
        <v>4</v>
      </c>
      <c r="B26" s="20">
        <f t="shared" ref="B26:N26" si="2">$F$5</f>
        <v>45000</v>
      </c>
      <c r="C26" s="20">
        <f t="shared" si="2"/>
        <v>45000</v>
      </c>
      <c r="D26" s="20">
        <f t="shared" si="2"/>
        <v>45000</v>
      </c>
      <c r="E26" s="20">
        <f t="shared" si="2"/>
        <v>45000</v>
      </c>
      <c r="F26" s="20">
        <f t="shared" si="2"/>
        <v>45000</v>
      </c>
      <c r="G26" s="20">
        <f t="shared" si="2"/>
        <v>45000</v>
      </c>
      <c r="H26" s="20">
        <f t="shared" si="2"/>
        <v>45000</v>
      </c>
      <c r="I26" s="20">
        <f t="shared" si="2"/>
        <v>45000</v>
      </c>
      <c r="J26" s="20">
        <f t="shared" si="2"/>
        <v>45000</v>
      </c>
      <c r="K26" s="20">
        <f t="shared" si="2"/>
        <v>45000</v>
      </c>
      <c r="L26" s="20">
        <f t="shared" si="2"/>
        <v>45000</v>
      </c>
      <c r="M26" s="20">
        <f t="shared" si="2"/>
        <v>45000</v>
      </c>
      <c r="N26" s="20">
        <f t="shared" si="2"/>
        <v>45000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45000</v>
      </c>
      <c r="Q30" s="34"/>
      <c r="R30" s="34"/>
      <c r="S30" s="34" t="s">
        <v>0</v>
      </c>
      <c r="T30" s="34"/>
      <c r="U30" s="34"/>
      <c r="V30" s="34">
        <f>E5</f>
        <v>50000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44500</v>
      </c>
      <c r="Q31" s="20">
        <f>R31-$S$32</f>
        <v>45500</v>
      </c>
      <c r="R31" s="20">
        <f>S31-$S$32</f>
        <v>46500</v>
      </c>
      <c r="S31" s="35">
        <f>D5</f>
        <v>47500</v>
      </c>
      <c r="T31" s="20">
        <f>S31+$S$32</f>
        <v>48500</v>
      </c>
      <c r="U31" s="20">
        <f>T31+$S$32</f>
        <v>49500</v>
      </c>
      <c r="V31" s="35">
        <f>U31+$S$32</f>
        <v>50500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489.19198685178804</v>
      </c>
      <c r="Q36" s="40">
        <v>45000</v>
      </c>
      <c r="R36" s="41">
        <f>ROUND(Q36/5,5)</f>
        <v>9000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5.9375</v>
      </c>
      <c r="Q37" s="40">
        <v>5</v>
      </c>
      <c r="R37" s="41">
        <f>ROUND(Q37/5,5)</f>
        <v>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40">
    <tabColor theme="7" tint="0.59999389629810485"/>
  </sheetPr>
  <dimension ref="A1:AR85"/>
  <sheetViews>
    <sheetView showGridLines="0" zoomScale="80" zoomScaleNormal="80" workbookViewId="0">
      <selection activeCell="F5" sqref="F5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2851562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119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50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50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30.945399999999999</v>
      </c>
      <c r="C9" s="5">
        <v>32.023399999999995</v>
      </c>
      <c r="D9" s="5">
        <v>31.711000000000002</v>
      </c>
      <c r="E9" s="5">
        <v>32.364599999999996</v>
      </c>
      <c r="F9" s="5">
        <v>32.892600000000002</v>
      </c>
      <c r="G9" s="5">
        <v>31.997399999999999</v>
      </c>
      <c r="H9" s="5">
        <v>32.451000000000001</v>
      </c>
      <c r="I9" s="5">
        <v>31.557799999999997</v>
      </c>
      <c r="J9" s="5">
        <v>30.214199999999998</v>
      </c>
      <c r="K9" s="5"/>
      <c r="L9" s="5"/>
      <c r="M9" s="5"/>
      <c r="N9" s="5"/>
      <c r="P9" s="5">
        <v>30.945399999999999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1.2651307442315993</v>
      </c>
      <c r="C10" s="7">
        <v>1.3163777193495791</v>
      </c>
      <c r="D10" s="7">
        <v>0.79031765765418771</v>
      </c>
      <c r="E10" s="7">
        <v>0.40579218819489182</v>
      </c>
      <c r="F10" s="7">
        <v>1.0391488343832183</v>
      </c>
      <c r="G10" s="7">
        <v>1.1655154653628572</v>
      </c>
      <c r="H10" s="7">
        <v>0.63458214598269458</v>
      </c>
      <c r="I10" s="7">
        <v>0.17815639197065072</v>
      </c>
      <c r="J10" s="7">
        <v>0.21498185969983627</v>
      </c>
      <c r="K10" s="7"/>
      <c r="L10" s="7"/>
      <c r="M10" s="7"/>
      <c r="N10" s="7"/>
      <c r="P10" s="7">
        <v>1.2651307442315993</v>
      </c>
    </row>
    <row r="11" spans="1:44" x14ac:dyDescent="0.2">
      <c r="A11" s="6" t="s">
        <v>9</v>
      </c>
      <c r="B11" s="7">
        <v>31.774999999999999</v>
      </c>
      <c r="C11" s="7">
        <v>32.703000000000003</v>
      </c>
      <c r="D11" s="7">
        <v>32.831000000000003</v>
      </c>
      <c r="E11" s="7">
        <v>32.784999999999997</v>
      </c>
      <c r="F11" s="8">
        <v>34.679000000000002</v>
      </c>
      <c r="G11" s="8">
        <v>33.192</v>
      </c>
      <c r="H11" s="8">
        <v>33.529000000000003</v>
      </c>
      <c r="I11" s="8">
        <v>31.754000000000001</v>
      </c>
      <c r="J11" s="8">
        <v>30.475999999999999</v>
      </c>
      <c r="K11" s="8"/>
      <c r="L11" s="8"/>
      <c r="M11" s="8"/>
      <c r="N11" s="8"/>
      <c r="P11" s="102">
        <v>31.774999999999999</v>
      </c>
    </row>
    <row r="12" spans="1:44" x14ac:dyDescent="0.2">
      <c r="A12" s="6" t="s">
        <v>10</v>
      </c>
      <c r="B12" s="7">
        <v>28.7</v>
      </c>
      <c r="C12" s="7">
        <v>29.672000000000001</v>
      </c>
      <c r="D12" s="7">
        <v>30.952999999999999</v>
      </c>
      <c r="E12" s="7">
        <v>31.725000000000001</v>
      </c>
      <c r="F12" s="8">
        <v>32.012999999999998</v>
      </c>
      <c r="G12" s="8">
        <v>30.295000000000002</v>
      </c>
      <c r="H12" s="8">
        <v>32.011000000000003</v>
      </c>
      <c r="I12" s="8">
        <v>31.276</v>
      </c>
      <c r="J12" s="8">
        <v>29.9</v>
      </c>
      <c r="K12" s="8"/>
      <c r="L12" s="8"/>
      <c r="M12" s="8"/>
      <c r="N12" s="8"/>
      <c r="P12" s="102">
        <v>28.7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5.0204560772025619</v>
      </c>
      <c r="C13" s="10">
        <f>IFERROR(IF(C8="","",IF($C$25=0,((C9-$C$26)/3/C10),IF($C$26=0,(($C$25-C9)/3/C10),MIN(((($C$25)-C9)/(3*C10)),((C9-($C$26))/(3*C10)))))),"")</f>
        <v>4.5520369358429589</v>
      </c>
      <c r="D13" s="10">
        <f>IFERROR(IF(D8="","",IF($D$25=0,((D9-$D$26)/3/D10),IF($D$26=0,(($D$25-D9)/3/D10),MIN(((($D$25)-D9)/(3*D10)),((D9-($D$26))/(3*D10)))))),"")</f>
        <v>7.7137759409658182</v>
      </c>
      <c r="E13" s="10">
        <f>IFERROR(IF(E8="","",IF($E$25=0,((E9-$E$26)/3/E10),IF($E$26=0,(($E$25-E9)/3/E10),MIN(((($E$25)-E9)/(3*E10)),((E9-($E$26))/(3*E10)))))),"")</f>
        <v>14.486396824976305</v>
      </c>
      <c r="F13" s="10">
        <f>IFERROR(IF(F8="","",IF($F$25=0,((F9-$F$26)/3/F10),IF($F$26=0,(($F$25-F9)/3/F10),MIN(((($F$25)-F9)/(3*F10)),((F9-($F$26))/(3*F10)))))),"")</f>
        <v>5.4876322601577447</v>
      </c>
      <c r="G13" s="10">
        <f>IFERROR(IF(G8="","",IF($G$25=0,((G9-$G$26)/3/G10),IF($G$26=0,(($G$25-G9)/3/G10),MIN(((($G$25)-G9)/(3*G10)),((G9-($G$26))/(3*G10)))))),"")</f>
        <v>5.1486804293913258</v>
      </c>
      <c r="H13" s="10">
        <f>IFERROR(IF(H8="","",IF($H$25=0,((H9-$H$26)/3/H10),IF($H$26=0,(($H$25-H9)/3/H10),MIN(((($H$25)-H9)/(3*H10)),((H9-($H$26))/(3*H10)))))),"")</f>
        <v>9.2181393751758502</v>
      </c>
      <c r="I13" s="10">
        <f>IFERROR(IF(I8="","",IF($I$25=0,((I9-$I$26)/3/I10),IF($I$26=0,(($I$25-I9)/3/I10),MIN(((($I$25)-I9)/(3*I10)),((I9-($I$26))/(3*I10)))))),"")</f>
        <v>34.505638175545883</v>
      </c>
      <c r="J13" s="10">
        <f>IFERROR(IF($J$8="","",IF($J$25=0,((J9-$J$26)/3/J10),IF($J$26=0,(($J$25-J9)/3/J10),MIN(((($J$25)-J9)/(3*J10)),((J9-($J$26))/(3*J10)))))),"")</f>
        <v>30.678247345497731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5.0204560772025619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50</v>
      </c>
      <c r="C25" s="20">
        <f t="shared" si="0"/>
        <v>50</v>
      </c>
      <c r="D25" s="20">
        <f t="shared" si="0"/>
        <v>50</v>
      </c>
      <c r="E25" s="20">
        <f t="shared" si="0"/>
        <v>50</v>
      </c>
      <c r="F25" s="20">
        <f t="shared" si="0"/>
        <v>50</v>
      </c>
      <c r="G25" s="20">
        <f t="shared" si="0"/>
        <v>50</v>
      </c>
      <c r="H25" s="20">
        <f t="shared" si="0"/>
        <v>50</v>
      </c>
      <c r="I25" s="20">
        <f t="shared" si="0"/>
        <v>50</v>
      </c>
      <c r="J25" s="20">
        <f t="shared" si="0"/>
        <v>50</v>
      </c>
      <c r="K25" s="20">
        <f t="shared" si="0"/>
        <v>50</v>
      </c>
      <c r="L25" s="20">
        <f t="shared" si="0"/>
        <v>50</v>
      </c>
      <c r="M25" s="20">
        <f t="shared" si="0"/>
        <v>50</v>
      </c>
      <c r="N25" s="20">
        <f t="shared" si="0"/>
        <v>50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50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1.3163777193495791</v>
      </c>
      <c r="Q36" s="40">
        <v>10</v>
      </c>
      <c r="R36" s="41">
        <f>ROUND(Q36/5,5)</f>
        <v>2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34.505638175545883</v>
      </c>
      <c r="Q37" s="40">
        <v>12</v>
      </c>
      <c r="R37" s="41">
        <f>ROUND(Q37/5,5)</f>
        <v>2.4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9BC83-29C8-477C-95E6-82EBB5D9D848}">
  <sheetPr codeName="Sheet8">
    <tabColor theme="8" tint="0.59999389629810485"/>
  </sheetPr>
  <dimension ref="A1:AR85"/>
  <sheetViews>
    <sheetView showGridLines="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143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109</v>
      </c>
      <c r="D5" s="25">
        <v>6600</v>
      </c>
      <c r="E5" s="25">
        <v>7500</v>
      </c>
      <c r="F5" s="25">
        <v>5700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5700</v>
      </c>
      <c r="AM6" s="20"/>
      <c r="AN6" s="20"/>
      <c r="AO6" s="20" t="s">
        <v>0</v>
      </c>
      <c r="AP6" s="20"/>
      <c r="AQ6" s="20"/>
      <c r="AR6" s="20">
        <f>E5</f>
        <v>7500</v>
      </c>
    </row>
    <row r="7" spans="1:44" ht="18" x14ac:dyDescent="0.25">
      <c r="A7" s="18" t="s">
        <v>5</v>
      </c>
      <c r="AL7" s="35">
        <f>AM7-$AO$8</f>
        <v>5700</v>
      </c>
      <c r="AM7" s="20">
        <f>AN7-$AO$8</f>
        <v>6000</v>
      </c>
      <c r="AN7" s="20">
        <f>AO7-$AO$8</f>
        <v>6300</v>
      </c>
      <c r="AO7" s="35">
        <f>D5</f>
        <v>6600</v>
      </c>
      <c r="AP7" s="20">
        <f>AO7+$AO$8</f>
        <v>6900</v>
      </c>
      <c r="AQ7" s="20">
        <f>AP7+$AO$8</f>
        <v>7200</v>
      </c>
      <c r="AR7" s="35">
        <f>AQ7+$AO$8</f>
        <v>7500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300</v>
      </c>
      <c r="AP8" s="20"/>
      <c r="AQ8" s="20"/>
      <c r="AR8" s="20"/>
    </row>
    <row r="9" spans="1:44" x14ac:dyDescent="0.2">
      <c r="A9" s="4" t="s">
        <v>7</v>
      </c>
      <c r="B9" s="5">
        <v>6466.4</v>
      </c>
      <c r="C9" s="5">
        <v>6498.4</v>
      </c>
      <c r="D9" s="5">
        <v>6485.6</v>
      </c>
      <c r="E9" s="5">
        <v>6504.8</v>
      </c>
      <c r="F9" s="5">
        <v>6498.4</v>
      </c>
      <c r="G9" s="5">
        <v>6524</v>
      </c>
      <c r="H9" s="5">
        <v>6536.8</v>
      </c>
      <c r="I9" s="5">
        <v>6575.2</v>
      </c>
      <c r="J9" s="5">
        <v>6626.4</v>
      </c>
      <c r="K9" s="5"/>
      <c r="L9" s="5"/>
      <c r="M9" s="5"/>
      <c r="N9" s="5"/>
      <c r="P9" s="5">
        <v>6466.4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109.45684080951725</v>
      </c>
      <c r="C10" s="7">
        <v>140.21697472132252</v>
      </c>
      <c r="D10" s="7">
        <v>97.06080568385984</v>
      </c>
      <c r="E10" s="7">
        <v>42.932505167995963</v>
      </c>
      <c r="F10" s="7">
        <v>157.41918561598519</v>
      </c>
      <c r="G10" s="7">
        <v>101.19288512538814</v>
      </c>
      <c r="H10" s="7">
        <v>83.445790786593903</v>
      </c>
      <c r="I10" s="7">
        <v>97.586884364652192</v>
      </c>
      <c r="J10" s="7">
        <v>157.41918561598519</v>
      </c>
      <c r="K10" s="7"/>
      <c r="L10" s="7"/>
      <c r="M10" s="7"/>
      <c r="N10" s="7"/>
      <c r="P10" s="7">
        <v>109.45684080951725</v>
      </c>
    </row>
    <row r="11" spans="1:44" x14ac:dyDescent="0.2">
      <c r="A11" s="6" t="s">
        <v>9</v>
      </c>
      <c r="B11" s="7">
        <v>6620</v>
      </c>
      <c r="C11" s="7">
        <v>6684</v>
      </c>
      <c r="D11" s="7">
        <v>6620</v>
      </c>
      <c r="E11" s="7">
        <v>6556</v>
      </c>
      <c r="F11" s="8">
        <v>6748</v>
      </c>
      <c r="G11" s="8">
        <v>6684</v>
      </c>
      <c r="H11" s="8">
        <v>6620</v>
      </c>
      <c r="I11" s="8">
        <v>6652</v>
      </c>
      <c r="J11" s="8">
        <v>6748</v>
      </c>
      <c r="K11" s="8"/>
      <c r="L11" s="8"/>
      <c r="M11" s="8"/>
      <c r="N11" s="8"/>
      <c r="P11" s="102">
        <v>6620</v>
      </c>
    </row>
    <row r="12" spans="1:44" x14ac:dyDescent="0.2">
      <c r="A12" s="6" t="s">
        <v>10</v>
      </c>
      <c r="B12" s="7">
        <v>6364</v>
      </c>
      <c r="C12" s="7">
        <v>6364</v>
      </c>
      <c r="D12" s="7">
        <v>6396</v>
      </c>
      <c r="E12" s="7">
        <v>6460</v>
      </c>
      <c r="F12" s="8">
        <v>6364</v>
      </c>
      <c r="G12" s="8">
        <v>6428</v>
      </c>
      <c r="H12" s="8">
        <v>6428</v>
      </c>
      <c r="I12" s="8">
        <v>6428</v>
      </c>
      <c r="J12" s="8">
        <v>6364</v>
      </c>
      <c r="K12" s="8"/>
      <c r="L12" s="8"/>
      <c r="M12" s="8"/>
      <c r="N12" s="8"/>
      <c r="P12" s="102">
        <v>6364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2.3339488402670376</v>
      </c>
      <c r="C13" s="10">
        <f>IFERROR(IF(C8="","",IF($C$25=0,((C9-$C$26)/3/C10),IF($C$26=0,(($C$25-C9)/3/C10),MIN(((($C$25)-C9)/(3*C10)),((C9-($C$26))/(3*C10)))))),"")</f>
        <v>1.8980108069102624</v>
      </c>
      <c r="D13" s="10">
        <f>IFERROR(IF(D8="","",IF($D$25=0,((D9-$D$26)/3/D10),IF($D$26=0,(($D$25-D9)/3/D10),MIN(((($D$25)-D9)/(3*D10)),((D9-($D$26))/(3*D10)))))),"")</f>
        <v>2.6979651036444299</v>
      </c>
      <c r="E13" s="10">
        <f>IFERROR(IF(E8="","",IF($E$25=0,((E9-$E$26)/3/E10),IF($E$26=0,(($E$25-E9)/3/E10),MIN(((($E$25)-E9)/(3*E10)),((E9-($E$26))/(3*E10)))))),"")</f>
        <v>6.2485677371244144</v>
      </c>
      <c r="F13" s="10">
        <f>IFERROR(IF(F8="","",IF($F$25=0,((F9-$F$26)/3/F10),IF($F$26=0,(($F$25-F9)/3/F10),MIN(((($F$25)-F9)/(3*F10)),((F9-($F$26))/(3*F10)))))),"")</f>
        <v>1.6906029102612039</v>
      </c>
      <c r="G13" s="10">
        <f>IFERROR(IF(G8="","",IF($G$25=0,((G9-$G$26)/3/G10),IF($G$26=0,(($G$25-G9)/3/G10),MIN(((($G$25)-G9)/(3*G10)),((G9-($G$26))/(3*G10)))))),"")</f>
        <v>2.7142883249778591</v>
      </c>
      <c r="H13" s="10">
        <f>IFERROR(IF(H8="","",IF($H$25=0,((H9-$H$26)/3/H10),IF($H$26=0,(($H$25-H9)/3/H10),MIN(((($H$25)-H9)/(3*H10)),((H9-($H$26))/(3*H10)))))),"")</f>
        <v>3.3426890763931234</v>
      </c>
      <c r="I13" s="10">
        <f>IFERROR(IF(I8="","",IF($I$25=0,((I9-$I$26)/3/I10),IF($I$26=0,(($I$25-I9)/3/I10),MIN(((($I$25)-I9)/(3*I10)),((I9-($I$26))/(3*I10)))))),"")</f>
        <v>2.9894727681151849</v>
      </c>
      <c r="J13" s="10">
        <f>IFERROR(IF($J$8="","",IF($J$25=0,((J9-$J$26)/3/J10),IF($J$26=0,(($J$25-J9)/3/J10),MIN(((($J$25)-J9)/(3*J10)),((J9-($J$26))/(3*J10)))))),"")</f>
        <v>1.8498380541134631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2.3339488402670376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6600</v>
      </c>
      <c r="C24" s="20">
        <f t="shared" si="0"/>
        <v>6600</v>
      </c>
      <c r="D24" s="20">
        <f t="shared" si="0"/>
        <v>6600</v>
      </c>
      <c r="E24" s="20">
        <f t="shared" si="0"/>
        <v>6600</v>
      </c>
      <c r="F24" s="20">
        <f t="shared" si="0"/>
        <v>6600</v>
      </c>
      <c r="G24" s="20">
        <f t="shared" si="0"/>
        <v>6600</v>
      </c>
      <c r="H24" s="20">
        <f t="shared" si="0"/>
        <v>6600</v>
      </c>
      <c r="I24" s="20">
        <f t="shared" si="0"/>
        <v>6600</v>
      </c>
      <c r="J24" s="20">
        <f t="shared" si="0"/>
        <v>6600</v>
      </c>
      <c r="K24" s="20">
        <f t="shared" si="0"/>
        <v>6600</v>
      </c>
      <c r="L24" s="20">
        <f t="shared" si="0"/>
        <v>6600</v>
      </c>
      <c r="M24" s="20">
        <f t="shared" si="0"/>
        <v>6600</v>
      </c>
      <c r="N24" s="20">
        <f t="shared" si="0"/>
        <v>6600</v>
      </c>
    </row>
    <row r="25" spans="1:22" x14ac:dyDescent="0.2">
      <c r="A25" s="12" t="s">
        <v>3</v>
      </c>
      <c r="B25" s="20">
        <f t="shared" ref="B25:N25" si="1">$E$5</f>
        <v>7500</v>
      </c>
      <c r="C25" s="20">
        <f t="shared" si="1"/>
        <v>7500</v>
      </c>
      <c r="D25" s="20">
        <f t="shared" si="1"/>
        <v>7500</v>
      </c>
      <c r="E25" s="20">
        <f t="shared" si="1"/>
        <v>7500</v>
      </c>
      <c r="F25" s="20">
        <f t="shared" si="1"/>
        <v>7500</v>
      </c>
      <c r="G25" s="20">
        <f t="shared" si="1"/>
        <v>7500</v>
      </c>
      <c r="H25" s="20">
        <f t="shared" si="1"/>
        <v>7500</v>
      </c>
      <c r="I25" s="20">
        <f t="shared" si="1"/>
        <v>7500</v>
      </c>
      <c r="J25" s="20">
        <f t="shared" si="1"/>
        <v>7500</v>
      </c>
      <c r="K25" s="20">
        <f t="shared" si="1"/>
        <v>7500</v>
      </c>
      <c r="L25" s="20">
        <f t="shared" si="1"/>
        <v>7500</v>
      </c>
      <c r="M25" s="20">
        <f t="shared" si="1"/>
        <v>7500</v>
      </c>
      <c r="N25" s="20">
        <f t="shared" si="1"/>
        <v>7500</v>
      </c>
    </row>
    <row r="26" spans="1:22" x14ac:dyDescent="0.2">
      <c r="A26" s="12" t="s">
        <v>4</v>
      </c>
      <c r="B26" s="20">
        <f t="shared" ref="B26:N26" si="2">$F$5</f>
        <v>5700</v>
      </c>
      <c r="C26" s="20">
        <f t="shared" si="2"/>
        <v>5700</v>
      </c>
      <c r="D26" s="20">
        <f t="shared" si="2"/>
        <v>5700</v>
      </c>
      <c r="E26" s="20">
        <f t="shared" si="2"/>
        <v>5700</v>
      </c>
      <c r="F26" s="20">
        <f t="shared" si="2"/>
        <v>5700</v>
      </c>
      <c r="G26" s="20">
        <f t="shared" si="2"/>
        <v>5700</v>
      </c>
      <c r="H26" s="20">
        <f t="shared" si="2"/>
        <v>5700</v>
      </c>
      <c r="I26" s="20">
        <f t="shared" si="2"/>
        <v>5700</v>
      </c>
      <c r="J26" s="20">
        <f t="shared" si="2"/>
        <v>5700</v>
      </c>
      <c r="K26" s="20">
        <f t="shared" si="2"/>
        <v>5700</v>
      </c>
      <c r="L26" s="20">
        <f t="shared" si="2"/>
        <v>5700</v>
      </c>
      <c r="M26" s="20">
        <f t="shared" si="2"/>
        <v>5700</v>
      </c>
      <c r="N26" s="20">
        <f t="shared" si="2"/>
        <v>5700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5700</v>
      </c>
      <c r="Q30" s="34"/>
      <c r="R30" s="34"/>
      <c r="S30" s="34" t="s">
        <v>0</v>
      </c>
      <c r="T30" s="34"/>
      <c r="U30" s="34"/>
      <c r="V30" s="34">
        <f>E5</f>
        <v>7500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5400</v>
      </c>
      <c r="Q31" s="20">
        <f>R31-$S$32</f>
        <v>5800</v>
      </c>
      <c r="R31" s="20">
        <f>S31-$S$32</f>
        <v>6200</v>
      </c>
      <c r="S31" s="35">
        <f>D5</f>
        <v>6600</v>
      </c>
      <c r="T31" s="20">
        <f>S31+$S$32</f>
        <v>7000</v>
      </c>
      <c r="U31" s="20">
        <f>T31+$S$32</f>
        <v>7400</v>
      </c>
      <c r="V31" s="35">
        <f>U31+$S$32</f>
        <v>7800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400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157.41918561598519</v>
      </c>
      <c r="Q36" s="40">
        <f>ROUND(P36*3,2)</f>
        <v>472.26</v>
      </c>
      <c r="R36" s="41">
        <f>ROUND(Q36/5,5)</f>
        <v>94.451999999999998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6.2485677371244144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E09F1-4ECF-475B-A84F-AE5249212748}">
  <sheetPr codeName="Sheet50">
    <tabColor theme="8" tint="0.59999389629810485"/>
  </sheetPr>
  <dimension ref="A1:AR85"/>
  <sheetViews>
    <sheetView showGridLines="0" zoomScale="80" zoomScaleNormal="80" workbookViewId="0">
      <selection activeCell="F5" sqref="F5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160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0.1988</v>
      </c>
      <c r="C9" s="5">
        <v>0.22560000000000002</v>
      </c>
      <c r="D9" s="5">
        <v>0.25040000000000001</v>
      </c>
      <c r="E9" s="5">
        <v>0.33300000000000002</v>
      </c>
      <c r="F9" s="5">
        <v>0.27460000000000001</v>
      </c>
      <c r="G9" s="5">
        <v>0.1898</v>
      </c>
      <c r="H9" s="5">
        <v>0.27959999999999996</v>
      </c>
      <c r="I9" s="5">
        <v>0.1976</v>
      </c>
      <c r="J9" s="5">
        <v>0.1656</v>
      </c>
      <c r="K9" s="5"/>
      <c r="L9" s="5"/>
      <c r="M9" s="5"/>
      <c r="N9" s="5"/>
      <c r="P9" s="5">
        <v>0.1988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4.1251666632998001E-2</v>
      </c>
      <c r="C10" s="7">
        <v>9.729491250831146E-2</v>
      </c>
      <c r="D10" s="7">
        <v>9.8067833666294457E-2</v>
      </c>
      <c r="E10" s="7">
        <v>0.11531912243856172</v>
      </c>
      <c r="F10" s="7">
        <v>5.6016069123064997E-2</v>
      </c>
      <c r="G10" s="7">
        <v>4.5702297535244393E-2</v>
      </c>
      <c r="H10" s="7">
        <v>5.4449977043154185E-2</v>
      </c>
      <c r="I10" s="7">
        <v>9.5839970784636616E-2</v>
      </c>
      <c r="J10" s="7">
        <v>0.11559974048413781</v>
      </c>
      <c r="K10" s="7"/>
      <c r="L10" s="7"/>
      <c r="M10" s="7"/>
      <c r="N10" s="7"/>
      <c r="P10" s="7">
        <v>4.1251666632998001E-2</v>
      </c>
    </row>
    <row r="11" spans="1:44" x14ac:dyDescent="0.2">
      <c r="A11" s="6" t="s">
        <v>9</v>
      </c>
      <c r="B11" s="7">
        <v>0.249</v>
      </c>
      <c r="C11" s="7">
        <v>0.35799999999999998</v>
      </c>
      <c r="D11" s="7">
        <v>0.42199999999999999</v>
      </c>
      <c r="E11" s="7">
        <v>0.496</v>
      </c>
      <c r="F11" s="8">
        <v>0.33600000000000002</v>
      </c>
      <c r="G11" s="8">
        <v>0.22900000000000001</v>
      </c>
      <c r="H11" s="8">
        <v>0.33300000000000002</v>
      </c>
      <c r="I11" s="8">
        <v>0.32</v>
      </c>
      <c r="J11" s="8">
        <v>0.312</v>
      </c>
      <c r="K11" s="8"/>
      <c r="L11" s="8"/>
      <c r="M11" s="8"/>
      <c r="N11" s="8"/>
      <c r="P11" s="102">
        <v>0.249</v>
      </c>
    </row>
    <row r="12" spans="1:44" x14ac:dyDescent="0.2">
      <c r="A12" s="6" t="s">
        <v>10</v>
      </c>
      <c r="B12" s="7">
        <v>0.14799999999999999</v>
      </c>
      <c r="C12" s="7">
        <v>0.112</v>
      </c>
      <c r="D12" s="7">
        <v>0.187</v>
      </c>
      <c r="E12" s="7">
        <v>0.21099999999999999</v>
      </c>
      <c r="F12" s="8">
        <v>0.192</v>
      </c>
      <c r="G12" s="8">
        <v>0.113</v>
      </c>
      <c r="H12" s="8">
        <v>0.19900000000000001</v>
      </c>
      <c r="I12" s="8">
        <v>8.7999999999999995E-2</v>
      </c>
      <c r="J12" s="8">
        <v>3.7999999999999999E-2</v>
      </c>
      <c r="K12" s="8"/>
      <c r="L12" s="8"/>
      <c r="M12" s="8"/>
      <c r="N12" s="8"/>
      <c r="P12" s="102">
        <v>0.14799999999999999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38.796008273755639</v>
      </c>
      <c r="C13" s="10">
        <f>IFERROR(IF(C8="","",IF($C$25=0,((C9-$C$26)/3/C10),IF($C$26=0,(($C$25-C9)/3/C10),MIN(((($C$25)-C9)/(3*C10)),((C9-($C$26))/(3*C10)))))),"")</f>
        <v>16.357141659701014</v>
      </c>
      <c r="D13" s="10">
        <f>IFERROR(IF(D8="","",IF($D$25=0,((D9-$D$26)/3/D10),IF($D$26=0,(($D$25-D9)/3/D10),MIN(((($D$25)-D9)/(3*D10)),((D9-($D$26))/(3*D10)))))),"")</f>
        <v>16.143927532725133</v>
      </c>
      <c r="E13" s="10">
        <f>IFERROR(IF(E8="","",IF($E$25=0,((E9-$E$26)/3/E10),IF($E$26=0,(($E$25-E9)/3/E10),MIN(((($E$25)-E9)/(3*E10)),((E9-($E$26))/(3*E10)))))),"")</f>
        <v>13.49010150068975</v>
      </c>
      <c r="F13" s="10">
        <f>IFERROR(IF(F8="","",IF($F$25=0,((F9-$F$26)/3/F10),IF($F$26=0,(($F$25-F9)/3/F10),MIN(((($F$25)-F9)/(3*F10)),((F9-($F$26))/(3*F10)))))),"")</f>
        <v>28.119312154389668</v>
      </c>
      <c r="G13" s="10">
        <f>IFERROR(IF(G8="","",IF($G$25=0,((G9-$G$26)/3/G10),IF($G$26=0,(($G$25-G9)/3/G10),MIN(((($G$25)-G9)/(3*G10)),((G9-($G$26))/(3*G10)))))),"")</f>
        <v>35.083575366501009</v>
      </c>
      <c r="H13" s="10">
        <f>IFERROR(IF(H8="","",IF($H$25=0,((H9-$H$26)/3/H10),IF($H$26=0,(($H$25-H9)/3/H10),MIN(((($H$25)-H9)/(3*H10)),((H9-($H$26))/(3*H10)))))),"")</f>
        <v>28.897471626473227</v>
      </c>
      <c r="I13" s="10">
        <f>IFERROR(IF(I8="","",IF($I$25=0,((I9-$I$26)/3/I10),IF($I$26=0,(($I$25-I9)/3/I10),MIN(((($I$25)-I9)/(3*I10)),((I9-($I$26))/(3*I10)))))),"")</f>
        <v>16.702843155046249</v>
      </c>
      <c r="J13" s="10">
        <f>IFERROR(IF($J$8="","",IF($J$25=0,((J9-$J$26)/3/J10),IF($J$26=0,(($J$25-J9)/3/J10),MIN(((($J$25)-J9)/(3*J10)),((J9-($J$26))/(3*J10)))))),"")</f>
        <v>13.940054362732644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38.796008273755639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</v>
      </c>
      <c r="C25" s="20">
        <f t="shared" si="0"/>
        <v>5</v>
      </c>
      <c r="D25" s="20">
        <f t="shared" si="0"/>
        <v>5</v>
      </c>
      <c r="E25" s="20">
        <f t="shared" si="0"/>
        <v>5</v>
      </c>
      <c r="F25" s="20">
        <f t="shared" si="0"/>
        <v>5</v>
      </c>
      <c r="G25" s="20">
        <f t="shared" si="0"/>
        <v>5</v>
      </c>
      <c r="H25" s="20">
        <f t="shared" si="0"/>
        <v>5</v>
      </c>
      <c r="I25" s="20">
        <f t="shared" si="0"/>
        <v>5</v>
      </c>
      <c r="J25" s="20">
        <f t="shared" si="0"/>
        <v>5</v>
      </c>
      <c r="K25" s="20">
        <f t="shared" si="0"/>
        <v>5</v>
      </c>
      <c r="L25" s="20">
        <f t="shared" si="0"/>
        <v>5</v>
      </c>
      <c r="M25" s="20">
        <f t="shared" si="0"/>
        <v>5</v>
      </c>
      <c r="N25" s="20">
        <f t="shared" si="0"/>
        <v>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0.11559974048413781</v>
      </c>
      <c r="Q36" s="40">
        <f>ROUND(P36*3,2)</f>
        <v>0.35</v>
      </c>
      <c r="R36" s="41">
        <f>ROUND(Q36/5,5)</f>
        <v>7.0000000000000007E-2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38.796008273755639</v>
      </c>
      <c r="Q37" s="40">
        <v>40</v>
      </c>
      <c r="R37" s="41">
        <f>ROUND(Q37/5,5)</f>
        <v>8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431C5-2944-4DEA-8F86-E46171B38237}">
  <sheetPr codeName="Sheet51">
    <tabColor theme="8" tint="0.59999389629810485"/>
  </sheetPr>
  <dimension ref="A1:AR85"/>
  <sheetViews>
    <sheetView showGridLines="0" topLeftCell="A10" zoomScale="80" zoomScaleNormal="80" workbookViewId="0">
      <selection activeCell="N11" sqref="N11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14062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159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117</v>
      </c>
      <c r="D5" s="25">
        <v>10800</v>
      </c>
      <c r="E5" s="25">
        <v>12300</v>
      </c>
      <c r="F5" s="25">
        <v>9300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9300</v>
      </c>
      <c r="AM6" s="20"/>
      <c r="AN6" s="20"/>
      <c r="AO6" s="20" t="s">
        <v>0</v>
      </c>
      <c r="AP6" s="20"/>
      <c r="AQ6" s="20"/>
      <c r="AR6" s="20">
        <f>E5</f>
        <v>12300</v>
      </c>
    </row>
    <row r="7" spans="1:44" ht="18" x14ac:dyDescent="0.25">
      <c r="A7" s="18" t="s">
        <v>5</v>
      </c>
      <c r="AL7" s="35">
        <f>AM7-$AO$8</f>
        <v>9000</v>
      </c>
      <c r="AM7" s="20">
        <f>AN7-$AO$8</f>
        <v>9600</v>
      </c>
      <c r="AN7" s="20">
        <f>AO7-$AO$8</f>
        <v>10200</v>
      </c>
      <c r="AO7" s="35">
        <f>D5</f>
        <v>10800</v>
      </c>
      <c r="AP7" s="20">
        <f>AO7+$AO$8</f>
        <v>11400</v>
      </c>
      <c r="AQ7" s="20">
        <f>AP7+$AO$8</f>
        <v>12000</v>
      </c>
      <c r="AR7" s="35">
        <f>AQ7+$AO$8</f>
        <v>12600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600</v>
      </c>
      <c r="AP8" s="20"/>
      <c r="AQ8" s="20"/>
      <c r="AR8" s="20"/>
    </row>
    <row r="9" spans="1:44" x14ac:dyDescent="0.2">
      <c r="A9" s="4" t="s">
        <v>7</v>
      </c>
      <c r="B9" s="5">
        <v>10658.4</v>
      </c>
      <c r="C9" s="5">
        <v>10472.799999999999</v>
      </c>
      <c r="D9" s="5">
        <v>10760.8</v>
      </c>
      <c r="E9" s="5">
        <v>10914.4</v>
      </c>
      <c r="F9" s="5">
        <v>10652</v>
      </c>
      <c r="G9" s="5">
        <v>10530.4</v>
      </c>
      <c r="H9" s="5">
        <v>10901.6</v>
      </c>
      <c r="I9" s="5">
        <v>10805.6</v>
      </c>
      <c r="J9" s="5">
        <v>10549.6</v>
      </c>
      <c r="K9" s="5"/>
      <c r="L9" s="5"/>
      <c r="M9" s="5"/>
      <c r="N9" s="5"/>
      <c r="P9" s="5">
        <v>10658.4</v>
      </c>
      <c r="AL9" s="20"/>
      <c r="AM9" s="20"/>
      <c r="AN9" s="20"/>
      <c r="AO9" s="20">
        <v>500</v>
      </c>
      <c r="AP9" s="20"/>
      <c r="AQ9" s="20"/>
      <c r="AR9" s="20"/>
    </row>
    <row r="10" spans="1:44" x14ac:dyDescent="0.2">
      <c r="A10" s="6" t="s">
        <v>8</v>
      </c>
      <c r="B10" s="7">
        <v>293.63378552203426</v>
      </c>
      <c r="C10" s="7">
        <v>387.05451812373929</v>
      </c>
      <c r="D10" s="7">
        <v>62.379483806777372</v>
      </c>
      <c r="E10" s="7">
        <v>88.796396323274294</v>
      </c>
      <c r="F10" s="7">
        <v>355.61777233428592</v>
      </c>
      <c r="G10" s="7">
        <v>304.75695234071361</v>
      </c>
      <c r="H10" s="7">
        <v>52.58136552049595</v>
      </c>
      <c r="I10" s="7">
        <v>189.85468126964895</v>
      </c>
      <c r="J10" s="7">
        <v>367.93042820620315</v>
      </c>
      <c r="K10" s="7"/>
      <c r="L10" s="7"/>
      <c r="M10" s="7"/>
      <c r="N10" s="7"/>
      <c r="P10" s="7">
        <v>293.63378552203426</v>
      </c>
    </row>
    <row r="11" spans="1:44" x14ac:dyDescent="0.2">
      <c r="A11" s="6" t="s">
        <v>9</v>
      </c>
      <c r="B11" s="7">
        <v>10844</v>
      </c>
      <c r="C11" s="7">
        <v>10940</v>
      </c>
      <c r="D11" s="7">
        <v>10844</v>
      </c>
      <c r="E11" s="7">
        <v>11036</v>
      </c>
      <c r="F11" s="8">
        <v>11036</v>
      </c>
      <c r="G11" s="8">
        <v>10844</v>
      </c>
      <c r="H11" s="8">
        <v>10940</v>
      </c>
      <c r="I11" s="8">
        <v>11068</v>
      </c>
      <c r="J11" s="8">
        <v>10940</v>
      </c>
      <c r="K11" s="8"/>
      <c r="L11" s="8"/>
      <c r="M11" s="8"/>
      <c r="N11" s="8"/>
      <c r="P11" s="102">
        <v>10844</v>
      </c>
    </row>
    <row r="12" spans="1:44" x14ac:dyDescent="0.2">
      <c r="A12" s="6" t="s">
        <v>10</v>
      </c>
      <c r="B12" s="7">
        <v>10140</v>
      </c>
      <c r="C12" s="7">
        <v>10012</v>
      </c>
      <c r="D12" s="7">
        <v>10716</v>
      </c>
      <c r="E12" s="7">
        <v>10812</v>
      </c>
      <c r="F12" s="8">
        <v>10268</v>
      </c>
      <c r="G12" s="8">
        <v>10236</v>
      </c>
      <c r="H12" s="8">
        <v>10844</v>
      </c>
      <c r="I12" s="8">
        <v>10620</v>
      </c>
      <c r="J12" s="8">
        <v>10140</v>
      </c>
      <c r="K12" s="8"/>
      <c r="L12" s="8"/>
      <c r="M12" s="8"/>
      <c r="N12" s="8"/>
      <c r="P12" s="102">
        <v>10140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1.5420568828447085</v>
      </c>
      <c r="C13" s="10">
        <f>IFERROR(IF(C8="","",IF($C$25=0,((C9-$C$26)/3/C10),IF($C$26=0,(($C$25-C9)/3/C10),MIN(((($C$25)-C9)/(3*C10)),((C9-($C$26))/(3*C10)))))),"")</f>
        <v>1.0100213665723281</v>
      </c>
      <c r="D13" s="10">
        <f>IFERROR(IF(D8="","",IF($D$25=0,((D9-$D$26)/3/D10),IF($D$26=0,(($D$25-D9)/3/D10),MIN(((($D$25)-D9)/(3*D10)),((D9-($D$26))/(3*D10)))))),"")</f>
        <v>7.8059852954478774</v>
      </c>
      <c r="E13" s="10">
        <f>IFERROR(IF(E8="","",IF($E$25=0,((E9-$E$26)/3/E10),IF($E$26=0,(($E$25-E9)/3/E10),MIN(((($E$25)-E9)/(3*E10)),((E9-($E$26))/(3*E10)))))),"")</f>
        <v>5.2014122846290283</v>
      </c>
      <c r="F13" s="10">
        <f>IFERROR(IF(F8="","",IF($F$25=0,((F9-$F$26)/3/F10),IF($F$26=0,(($F$25-F9)/3/F10),MIN(((($F$25)-F9)/(3*F10)),((F9-($F$26))/(3*F10)))))),"")</f>
        <v>1.2672782457088039</v>
      </c>
      <c r="G13" s="10">
        <f>IFERROR(IF(G8="","",IF($G$25=0,((G9-$G$26)/3/G10),IF($G$26=0,(($G$25-G9)/3/G10),MIN(((($G$25)-G9)/(3*G10)),((G9-($G$26))/(3*G10)))))),"")</f>
        <v>1.3457718689705573</v>
      </c>
      <c r="H13" s="10">
        <f>IFERROR(IF(H8="","",IF($H$25=0,((H9-$H$26)/3/H10),IF($H$26=0,(($H$25-H9)/3/H10),MIN(((($H$25)-H9)/(3*H10)),((H9-($H$26))/(3*H10)))))),"")</f>
        <v>8.8649910233243521</v>
      </c>
      <c r="I13" s="10">
        <f>IFERROR(IF(I8="","",IF($I$25=0,((I9-$I$26)/3/I10),IF($I$26=0,(($I$25-I9)/3/I10),MIN(((($I$25)-I9)/(3*I10)),((I9-($I$26))/(3*I10)))))),"")</f>
        <v>2.62376113141945</v>
      </c>
      <c r="J13" s="10">
        <f>IFERROR(IF($J$8="","",IF($J$25=0,((J9-$J$26)/3/J10),IF($J$26=0,(($J$25-J9)/3/J10),MIN(((($J$25)-J9)/(3*J10)),((J9-($J$26))/(3*J10)))))),"")</f>
        <v>1.1320980854018718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1.5420568828447085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10800</v>
      </c>
      <c r="C24" s="20">
        <f t="shared" si="0"/>
        <v>10800</v>
      </c>
      <c r="D24" s="20">
        <f t="shared" si="0"/>
        <v>10800</v>
      </c>
      <c r="E24" s="20">
        <f t="shared" si="0"/>
        <v>10800</v>
      </c>
      <c r="F24" s="20">
        <f t="shared" si="0"/>
        <v>10800</v>
      </c>
      <c r="G24" s="20">
        <f t="shared" si="0"/>
        <v>10800</v>
      </c>
      <c r="H24" s="20">
        <f t="shared" si="0"/>
        <v>10800</v>
      </c>
      <c r="I24" s="20">
        <f t="shared" si="0"/>
        <v>10800</v>
      </c>
      <c r="J24" s="20">
        <f t="shared" si="0"/>
        <v>10800</v>
      </c>
      <c r="K24" s="20">
        <f t="shared" si="0"/>
        <v>10800</v>
      </c>
      <c r="L24" s="20">
        <f t="shared" si="0"/>
        <v>10800</v>
      </c>
      <c r="M24" s="20">
        <f t="shared" si="0"/>
        <v>10800</v>
      </c>
      <c r="N24" s="20">
        <f t="shared" si="0"/>
        <v>10800</v>
      </c>
    </row>
    <row r="25" spans="1:22" x14ac:dyDescent="0.2">
      <c r="A25" s="12" t="s">
        <v>3</v>
      </c>
      <c r="B25" s="20">
        <f t="shared" ref="B25:N25" si="1">$E$5</f>
        <v>12300</v>
      </c>
      <c r="C25" s="20">
        <f t="shared" si="1"/>
        <v>12300</v>
      </c>
      <c r="D25" s="20">
        <f t="shared" si="1"/>
        <v>12300</v>
      </c>
      <c r="E25" s="20">
        <f t="shared" si="1"/>
        <v>12300</v>
      </c>
      <c r="F25" s="20">
        <f t="shared" si="1"/>
        <v>12300</v>
      </c>
      <c r="G25" s="20">
        <f t="shared" si="1"/>
        <v>12300</v>
      </c>
      <c r="H25" s="20">
        <f t="shared" si="1"/>
        <v>12300</v>
      </c>
      <c r="I25" s="20">
        <f t="shared" si="1"/>
        <v>12300</v>
      </c>
      <c r="J25" s="20">
        <f t="shared" si="1"/>
        <v>12300</v>
      </c>
      <c r="K25" s="20">
        <f t="shared" si="1"/>
        <v>12300</v>
      </c>
      <c r="L25" s="20">
        <f t="shared" si="1"/>
        <v>12300</v>
      </c>
      <c r="M25" s="20">
        <f t="shared" si="1"/>
        <v>12300</v>
      </c>
      <c r="N25" s="20">
        <f t="shared" si="1"/>
        <v>12300</v>
      </c>
    </row>
    <row r="26" spans="1:22" x14ac:dyDescent="0.2">
      <c r="A26" s="12" t="s">
        <v>4</v>
      </c>
      <c r="B26" s="20">
        <f t="shared" ref="B26:N26" si="2">$F$5</f>
        <v>9300</v>
      </c>
      <c r="C26" s="20">
        <f t="shared" si="2"/>
        <v>9300</v>
      </c>
      <c r="D26" s="20">
        <f t="shared" si="2"/>
        <v>9300</v>
      </c>
      <c r="E26" s="20">
        <f t="shared" si="2"/>
        <v>9300</v>
      </c>
      <c r="F26" s="20">
        <f t="shared" si="2"/>
        <v>9300</v>
      </c>
      <c r="G26" s="20">
        <f t="shared" si="2"/>
        <v>9300</v>
      </c>
      <c r="H26" s="20">
        <f t="shared" si="2"/>
        <v>9300</v>
      </c>
      <c r="I26" s="20">
        <f t="shared" si="2"/>
        <v>9300</v>
      </c>
      <c r="J26" s="20">
        <f t="shared" si="2"/>
        <v>9300</v>
      </c>
      <c r="K26" s="20">
        <f t="shared" si="2"/>
        <v>9300</v>
      </c>
      <c r="L26" s="20">
        <f t="shared" si="2"/>
        <v>9300</v>
      </c>
      <c r="M26" s="20">
        <f t="shared" si="2"/>
        <v>9300</v>
      </c>
      <c r="N26" s="20">
        <f t="shared" si="2"/>
        <v>9300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9300</v>
      </c>
      <c r="Q30" s="34"/>
      <c r="R30" s="34"/>
      <c r="S30" s="34" t="s">
        <v>0</v>
      </c>
      <c r="T30" s="34"/>
      <c r="U30" s="34"/>
      <c r="V30" s="34">
        <f>E5</f>
        <v>12300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10799.985000000002</v>
      </c>
      <c r="Q31" s="20">
        <f>R31-$S$32</f>
        <v>10799.990000000002</v>
      </c>
      <c r="R31" s="20">
        <f>S31-$S$32</f>
        <v>10799.995000000001</v>
      </c>
      <c r="S31" s="35">
        <f>D5</f>
        <v>10800</v>
      </c>
      <c r="T31" s="20">
        <f>S31+$S$32</f>
        <v>10800.004999999999</v>
      </c>
      <c r="U31" s="20">
        <f>T31+$S$32</f>
        <v>10800.009999999998</v>
      </c>
      <c r="V31" s="35">
        <f>U31+$S$32</f>
        <v>10800.014999999998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387.05451812373929</v>
      </c>
      <c r="Q36" s="40">
        <v>500</v>
      </c>
      <c r="R36" s="41">
        <f>ROUND(Q36/5,5)</f>
        <v>100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8.8649910233243521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13DCF-4D07-458A-976A-002C731386C8}">
  <sheetPr codeName="Sheet52">
    <tabColor theme="8" tint="0.59999389629810485"/>
  </sheetPr>
  <dimension ref="A1:AR85"/>
  <sheetViews>
    <sheetView showGridLines="0" zoomScale="80" zoomScaleNormal="80" workbookViewId="0">
      <selection activeCell="F5" sqref="F5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158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7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7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0.26639999999999997</v>
      </c>
      <c r="C9" s="5">
        <v>0.25739999999999996</v>
      </c>
      <c r="D9" s="5">
        <v>0.21560000000000001</v>
      </c>
      <c r="E9" s="5">
        <v>0.35039999999999999</v>
      </c>
      <c r="F9" s="5">
        <v>0.20060000000000003</v>
      </c>
      <c r="G9" s="5">
        <v>0.19400000000000001</v>
      </c>
      <c r="H9" s="5">
        <v>0.21179999999999999</v>
      </c>
      <c r="I9" s="5">
        <v>0.23139999999999999</v>
      </c>
      <c r="J9" s="5">
        <v>0.31819999999999998</v>
      </c>
      <c r="K9" s="5"/>
      <c r="L9" s="5"/>
      <c r="M9" s="5"/>
      <c r="N9" s="5"/>
      <c r="P9" s="5">
        <v>0.26639999999999997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0.10214352647133357</v>
      </c>
      <c r="C10" s="7">
        <v>0.11770641443863639</v>
      </c>
      <c r="D10" s="7">
        <v>9.7907098823323283E-2</v>
      </c>
      <c r="E10" s="7">
        <v>5.1461636196296949E-2</v>
      </c>
      <c r="F10" s="7">
        <v>4.3477580429458096E-2</v>
      </c>
      <c r="G10" s="7">
        <v>0.21060033238340345</v>
      </c>
      <c r="H10" s="7">
        <v>4.3309352338727035E-2</v>
      </c>
      <c r="I10" s="7">
        <v>8.1032709445013604E-2</v>
      </c>
      <c r="J10" s="7">
        <v>0.18511401891807122</v>
      </c>
      <c r="K10" s="7"/>
      <c r="L10" s="7"/>
      <c r="M10" s="7"/>
      <c r="N10" s="7"/>
      <c r="P10" s="7">
        <v>0.10214352647133357</v>
      </c>
    </row>
    <row r="11" spans="1:44" x14ac:dyDescent="0.2">
      <c r="A11" s="6" t="s">
        <v>9</v>
      </c>
      <c r="B11" s="7">
        <v>0.44600000000000001</v>
      </c>
      <c r="C11" s="7">
        <v>0.44400000000000001</v>
      </c>
      <c r="D11" s="7">
        <v>0.36699999999999999</v>
      </c>
      <c r="E11" s="7">
        <v>0.442</v>
      </c>
      <c r="F11" s="8">
        <v>0.23300000000000001</v>
      </c>
      <c r="G11" s="8">
        <v>0.54100000000000004</v>
      </c>
      <c r="H11" s="8">
        <v>0.28100000000000003</v>
      </c>
      <c r="I11" s="8">
        <v>0.34699999999999998</v>
      </c>
      <c r="J11" s="8">
        <v>0.51800000000000002</v>
      </c>
      <c r="K11" s="8"/>
      <c r="L11" s="8"/>
      <c r="M11" s="8"/>
      <c r="N11" s="8"/>
      <c r="P11" s="102">
        <v>0.44600000000000001</v>
      </c>
    </row>
    <row r="12" spans="1:44" x14ac:dyDescent="0.2">
      <c r="A12" s="6" t="s">
        <v>10</v>
      </c>
      <c r="B12" s="7">
        <v>0.19600000000000001</v>
      </c>
      <c r="C12" s="7">
        <v>0.11799999999999999</v>
      </c>
      <c r="D12" s="7">
        <v>9.9000000000000005E-2</v>
      </c>
      <c r="E12" s="7">
        <v>0.32200000000000001</v>
      </c>
      <c r="F12" s="8">
        <v>0.127</v>
      </c>
      <c r="G12" s="8">
        <v>1.2E-2</v>
      </c>
      <c r="H12" s="8">
        <v>0.16900000000000001</v>
      </c>
      <c r="I12" s="8">
        <v>0.13800000000000001</v>
      </c>
      <c r="J12" s="8">
        <v>9.7000000000000003E-2</v>
      </c>
      <c r="K12" s="8"/>
      <c r="L12" s="8"/>
      <c r="M12" s="8"/>
      <c r="N12" s="8"/>
      <c r="P12" s="102">
        <v>0.19600000000000001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21.974308219750554</v>
      </c>
      <c r="C13" s="10">
        <f>IFERROR(IF(C8="","",IF($C$25=0,((C9-$C$26)/3/C10),IF($C$26=0,(($C$25-C9)/3/C10),MIN(((($C$25)-C9)/(3*C10)),((C9-($C$26))/(3*C10)))))),"")</f>
        <v>19.094399774661685</v>
      </c>
      <c r="D13" s="10">
        <f>IFERROR(IF(D8="","",IF($D$25=0,((D9-$D$26)/3/D10),IF($D$26=0,(($D$25-D9)/3/D10),MIN(((($D$25)-D9)/(3*D10)),((D9-($D$26))/(3*D10)))))),"")</f>
        <v>23.098086797031549</v>
      </c>
      <c r="E13" s="10">
        <f>IFERROR(IF(E8="","",IF($E$25=0,((E9-$E$26)/3/E10),IF($E$26=0,(($E$25-E9)/3/E10),MIN(((($E$25)-E9)/(3*E10)),((E9-($E$26))/(3*E10)))))),"")</f>
        <v>43.071567427015268</v>
      </c>
      <c r="F13" s="10">
        <f>IFERROR(IF(F8="","",IF($F$25=0,((F9-$F$26)/3/F10),IF($F$26=0,(($F$25-F9)/3/F10),MIN(((($F$25)-F9)/(3*F10)),((F9-($F$26))/(3*F10)))))),"")</f>
        <v>52.129549167161784</v>
      </c>
      <c r="G13" s="10">
        <f>IFERROR(IF(G8="","",IF($G$25=0,((G9-$G$26)/3/G10),IF($G$26=0,(($G$25-G9)/3/G10),MIN(((($G$25)-G9)/(3*G10)),((G9-($G$26))/(3*G10)))))),"")</f>
        <v>10.772379326241991</v>
      </c>
      <c r="H13" s="10">
        <f>IFERROR(IF(H8="","",IF($H$25=0,((H9-$H$26)/3/H10),IF($H$26=0,(($H$25-H9)/3/H10),MIN(((($H$25)-H9)/(3*H10)),((H9-($H$26))/(3*H10)))))),"")</f>
        <v>52.245836318129534</v>
      </c>
      <c r="I13" s="10">
        <f>IFERROR(IF(I8="","",IF($I$25=0,((I9-$I$26)/3/I10),IF($I$26=0,(($I$25-I9)/3/I10),MIN(((($I$25)-I9)/(3*I10)),((I9-($I$26))/(3*I10)))))),"")</f>
        <v>27.843077387545467</v>
      </c>
      <c r="J13" s="10">
        <f>IFERROR(IF($J$8="","",IF($J$25=0,((J9-$J$26)/3/J10),IF($J$26=0,(($J$25-J9)/3/J10),MIN(((($J$25)-J9)/(3*J10)),((J9-($J$26))/(3*J10)))))),"")</f>
        <v>12.031863819305995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21.974308219750554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7</v>
      </c>
      <c r="C25" s="20">
        <f t="shared" si="0"/>
        <v>7</v>
      </c>
      <c r="D25" s="20">
        <f t="shared" si="0"/>
        <v>7</v>
      </c>
      <c r="E25" s="20">
        <f t="shared" si="0"/>
        <v>7</v>
      </c>
      <c r="F25" s="20">
        <f t="shared" si="0"/>
        <v>7</v>
      </c>
      <c r="G25" s="20">
        <f t="shared" si="0"/>
        <v>7</v>
      </c>
      <c r="H25" s="20">
        <f t="shared" si="0"/>
        <v>7</v>
      </c>
      <c r="I25" s="20">
        <f t="shared" si="0"/>
        <v>7</v>
      </c>
      <c r="J25" s="20">
        <f t="shared" si="0"/>
        <v>7</v>
      </c>
      <c r="K25" s="20">
        <f t="shared" si="0"/>
        <v>7</v>
      </c>
      <c r="L25" s="20">
        <f t="shared" si="0"/>
        <v>7</v>
      </c>
      <c r="M25" s="20">
        <f t="shared" si="0"/>
        <v>7</v>
      </c>
      <c r="N25" s="20">
        <f t="shared" si="0"/>
        <v>7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7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0.21060033238340345</v>
      </c>
      <c r="Q36" s="40">
        <v>3</v>
      </c>
      <c r="R36" s="41">
        <f>ROUND(Q36/5,5)</f>
        <v>0.6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52.245836318129534</v>
      </c>
      <c r="Q37" s="40">
        <v>7</v>
      </c>
      <c r="R37" s="41">
        <f>ROUND(Q37/5,5)</f>
        <v>1.4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89244-3A82-4DDE-AB6F-E6390833741E}">
  <sheetPr codeName="Sheet53">
    <tabColor theme="8" tint="0.59999389629810485"/>
  </sheetPr>
  <dimension ref="A1:AR85"/>
  <sheetViews>
    <sheetView showGridLines="0" zoomScale="70" zoomScaleNormal="70" workbookViewId="0">
      <selection activeCell="N11" sqref="N11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157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116</v>
      </c>
      <c r="D5" s="25">
        <v>13000</v>
      </c>
      <c r="E5" s="25">
        <v>15500</v>
      </c>
      <c r="F5" s="25">
        <v>10500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10500</v>
      </c>
      <c r="AM6" s="20"/>
      <c r="AN6" s="20"/>
      <c r="AO6" s="20" t="s">
        <v>0</v>
      </c>
      <c r="AP6" s="20"/>
      <c r="AQ6" s="20"/>
      <c r="AR6" s="20">
        <f>E5</f>
        <v>15500</v>
      </c>
    </row>
    <row r="7" spans="1:44" ht="18" x14ac:dyDescent="0.25">
      <c r="A7" s="18" t="s">
        <v>5</v>
      </c>
      <c r="AL7" s="35">
        <f>AM7-$AO$8</f>
        <v>10750</v>
      </c>
      <c r="AM7" s="20">
        <f>AN7-$AO$8</f>
        <v>11500</v>
      </c>
      <c r="AN7" s="20">
        <f>AO7-$AO$8</f>
        <v>12250</v>
      </c>
      <c r="AO7" s="35">
        <f>D5</f>
        <v>13000</v>
      </c>
      <c r="AP7" s="20">
        <f>AO7+$AO$8</f>
        <v>13750</v>
      </c>
      <c r="AQ7" s="20">
        <f>AP7+$AO$8</f>
        <v>14500</v>
      </c>
      <c r="AR7" s="35">
        <f>AQ7+$AO$8</f>
        <v>15250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750</v>
      </c>
      <c r="AP8" s="20"/>
      <c r="AQ8" s="20"/>
      <c r="AR8" s="20"/>
    </row>
    <row r="9" spans="1:44" x14ac:dyDescent="0.2">
      <c r="A9" s="4" t="s">
        <v>7</v>
      </c>
      <c r="B9" s="5">
        <v>13103.2</v>
      </c>
      <c r="C9" s="5">
        <v>13103.2</v>
      </c>
      <c r="D9" s="5">
        <v>13007.2</v>
      </c>
      <c r="E9" s="5">
        <v>13135.2</v>
      </c>
      <c r="F9" s="5">
        <v>13192.8</v>
      </c>
      <c r="G9" s="5">
        <v>13359.2</v>
      </c>
      <c r="H9" s="5">
        <v>13250.4</v>
      </c>
      <c r="I9" s="5">
        <v>13237.6</v>
      </c>
      <c r="J9" s="5">
        <v>13263.2</v>
      </c>
      <c r="K9" s="5"/>
      <c r="L9" s="5"/>
      <c r="M9" s="5"/>
      <c r="N9" s="5"/>
      <c r="P9" s="5">
        <v>13103.2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173.21431811487179</v>
      </c>
      <c r="C10" s="7">
        <v>209.3494685925904</v>
      </c>
      <c r="D10" s="7">
        <v>114.48668044798923</v>
      </c>
      <c r="E10" s="7">
        <v>80.319362547271254</v>
      </c>
      <c r="F10" s="7">
        <v>105.1627310409919</v>
      </c>
      <c r="G10" s="7">
        <v>133.09845979574669</v>
      </c>
      <c r="H10" s="7">
        <v>145.59120852578977</v>
      </c>
      <c r="I10" s="7">
        <v>124.75896761355473</v>
      </c>
      <c r="J10" s="7">
        <v>133.09845979574669</v>
      </c>
      <c r="K10" s="7"/>
      <c r="L10" s="7"/>
      <c r="M10" s="7"/>
      <c r="N10" s="7"/>
      <c r="P10" s="7">
        <v>173.21431811487179</v>
      </c>
    </row>
    <row r="11" spans="1:44" x14ac:dyDescent="0.2">
      <c r="A11" s="6" t="s">
        <v>9</v>
      </c>
      <c r="B11" s="7">
        <v>13308</v>
      </c>
      <c r="C11" s="7">
        <v>13404</v>
      </c>
      <c r="D11" s="7">
        <v>13116</v>
      </c>
      <c r="E11" s="7">
        <v>13212</v>
      </c>
      <c r="F11" s="8">
        <v>13308</v>
      </c>
      <c r="G11" s="8">
        <v>13564</v>
      </c>
      <c r="H11" s="8">
        <v>13404</v>
      </c>
      <c r="I11" s="8">
        <v>13308</v>
      </c>
      <c r="J11" s="8">
        <v>13468</v>
      </c>
      <c r="K11" s="8"/>
      <c r="L11" s="8"/>
      <c r="M11" s="8"/>
      <c r="N11" s="8"/>
      <c r="P11" s="102">
        <v>13308</v>
      </c>
    </row>
    <row r="12" spans="1:44" x14ac:dyDescent="0.2">
      <c r="A12" s="6" t="s">
        <v>10</v>
      </c>
      <c r="B12" s="7">
        <v>12860</v>
      </c>
      <c r="C12" s="7">
        <v>12860</v>
      </c>
      <c r="D12" s="7">
        <v>12860</v>
      </c>
      <c r="E12" s="7">
        <v>13020</v>
      </c>
      <c r="F12" s="8">
        <v>13116</v>
      </c>
      <c r="G12" s="8">
        <v>13212</v>
      </c>
      <c r="H12" s="8">
        <v>13020</v>
      </c>
      <c r="I12" s="8">
        <v>13020</v>
      </c>
      <c r="J12" s="8">
        <v>13116</v>
      </c>
      <c r="K12" s="8"/>
      <c r="L12" s="8"/>
      <c r="M12" s="8"/>
      <c r="N12" s="8"/>
      <c r="P12" s="102">
        <v>12860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4.6123977626578112</v>
      </c>
      <c r="C13" s="10">
        <f>IFERROR(IF(C8="","",IF($C$25=0,((C9-$C$26)/3/C10),IF($C$26=0,(($C$25-C9)/3/C10),MIN(((($C$25)-C9)/(3*C10)),((C9-($C$26))/(3*C10)))))),"")</f>
        <v>3.8162663545524285</v>
      </c>
      <c r="D13" s="10">
        <f>IFERROR(IF(D8="","",IF($D$25=0,((D9-$D$26)/3/D10),IF($D$26=0,(($D$25-D9)/3/D10),MIN(((($D$25)-D9)/(3*D10)),((D9-($D$26))/(3*D10)))))),"")</f>
        <v>7.2579039769680653</v>
      </c>
      <c r="E13" s="10">
        <f>IFERROR(IF(E8="","",IF($E$25=0,((E9-$E$26)/3/E10),IF($E$26=0,(($E$25-E9)/3/E10),MIN(((($E$25)-E9)/(3*E10)),((E9-($E$26))/(3*E10)))))),"")</f>
        <v>9.8141549144235185</v>
      </c>
      <c r="F13" s="10">
        <f>IFERROR(IF(F8="","",IF($F$25=0,((F9-$F$26)/3/F10),IF($F$26=0,(($F$25-F9)/3/F10),MIN(((($F$25)-F9)/(3*F10)),((F9-($F$26))/(3*F10)))))),"")</f>
        <v>7.3131104437263863</v>
      </c>
      <c r="G13" s="10">
        <f>IFERROR(IF(G8="","",IF($G$25=0,((G9-$G$26)/3/G10),IF($G$26=0,(($G$25-G9)/3/G10),MIN(((($G$25)-G9)/(3*G10)),((G9-($G$26))/(3*G10)))))),"")</f>
        <v>5.3614444607029448</v>
      </c>
      <c r="H13" s="10">
        <f>IFERROR(IF(H8="","",IF($H$25=0,((H9-$H$26)/3/H10),IF($H$26=0,(($H$25-H9)/3/H10),MIN(((($H$25)-H9)/(3*H10)),((H9-($H$26))/(3*H10)))))),"")</f>
        <v>5.1504941421915369</v>
      </c>
      <c r="I13" s="10">
        <f>IFERROR(IF(I8="","",IF($I$25=0,((I9-$I$26)/3/I10),IF($I$26=0,(($I$25-I9)/3/I10),MIN(((($I$25)-I9)/(3*I10)),((I9-($I$26))/(3*I10)))))),"")</f>
        <v>6.0447224577016989</v>
      </c>
      <c r="J13" s="10">
        <f>IFERROR(IF($J$8="","",IF($J$25=0,((J9-$J$26)/3/J10),IF($J$26=0,(($J$25-J9)/3/J10),MIN(((($J$25)-J9)/(3*J10)),((J9-($J$26))/(3*J10)))))),"")</f>
        <v>5.6018679791201178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4.6123977626578112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13000</v>
      </c>
      <c r="C24" s="20">
        <f t="shared" si="0"/>
        <v>13000</v>
      </c>
      <c r="D24" s="20">
        <f t="shared" si="0"/>
        <v>13000</v>
      </c>
      <c r="E24" s="20">
        <f t="shared" si="0"/>
        <v>13000</v>
      </c>
      <c r="F24" s="20">
        <f t="shared" si="0"/>
        <v>13000</v>
      </c>
      <c r="G24" s="20">
        <f t="shared" si="0"/>
        <v>13000</v>
      </c>
      <c r="H24" s="20">
        <f t="shared" si="0"/>
        <v>13000</v>
      </c>
      <c r="I24" s="20">
        <f t="shared" si="0"/>
        <v>13000</v>
      </c>
      <c r="J24" s="20">
        <f t="shared" si="0"/>
        <v>13000</v>
      </c>
      <c r="K24" s="20">
        <f t="shared" si="0"/>
        <v>13000</v>
      </c>
      <c r="L24" s="20">
        <f t="shared" si="0"/>
        <v>13000</v>
      </c>
      <c r="M24" s="20">
        <f t="shared" si="0"/>
        <v>13000</v>
      </c>
      <c r="N24" s="20">
        <f t="shared" si="0"/>
        <v>13000</v>
      </c>
    </row>
    <row r="25" spans="1:22" x14ac:dyDescent="0.2">
      <c r="A25" s="12" t="s">
        <v>3</v>
      </c>
      <c r="B25" s="20">
        <f t="shared" ref="B25:N25" si="1">$E$5</f>
        <v>15500</v>
      </c>
      <c r="C25" s="20">
        <f t="shared" si="1"/>
        <v>15500</v>
      </c>
      <c r="D25" s="20">
        <f t="shared" si="1"/>
        <v>15500</v>
      </c>
      <c r="E25" s="20">
        <f t="shared" si="1"/>
        <v>15500</v>
      </c>
      <c r="F25" s="20">
        <f t="shared" si="1"/>
        <v>15500</v>
      </c>
      <c r="G25" s="20">
        <f t="shared" si="1"/>
        <v>15500</v>
      </c>
      <c r="H25" s="20">
        <f t="shared" si="1"/>
        <v>15500</v>
      </c>
      <c r="I25" s="20">
        <f t="shared" si="1"/>
        <v>15500</v>
      </c>
      <c r="J25" s="20">
        <f t="shared" si="1"/>
        <v>15500</v>
      </c>
      <c r="K25" s="20">
        <f t="shared" si="1"/>
        <v>15500</v>
      </c>
      <c r="L25" s="20">
        <f t="shared" si="1"/>
        <v>15500</v>
      </c>
      <c r="M25" s="20">
        <f t="shared" si="1"/>
        <v>15500</v>
      </c>
      <c r="N25" s="20">
        <f t="shared" si="1"/>
        <v>15500</v>
      </c>
    </row>
    <row r="26" spans="1:22" x14ac:dyDescent="0.2">
      <c r="A26" s="12" t="s">
        <v>4</v>
      </c>
      <c r="B26" s="20">
        <f t="shared" ref="B26:N26" si="2">$F$5</f>
        <v>10500</v>
      </c>
      <c r="C26" s="20">
        <f t="shared" si="2"/>
        <v>10500</v>
      </c>
      <c r="D26" s="20">
        <f t="shared" si="2"/>
        <v>10500</v>
      </c>
      <c r="E26" s="20">
        <f t="shared" si="2"/>
        <v>10500</v>
      </c>
      <c r="F26" s="20">
        <f t="shared" si="2"/>
        <v>10500</v>
      </c>
      <c r="G26" s="20">
        <f t="shared" si="2"/>
        <v>10500</v>
      </c>
      <c r="H26" s="20">
        <f t="shared" si="2"/>
        <v>10500</v>
      </c>
      <c r="I26" s="20">
        <f t="shared" si="2"/>
        <v>10500</v>
      </c>
      <c r="J26" s="20">
        <f t="shared" si="2"/>
        <v>10500</v>
      </c>
      <c r="K26" s="20">
        <f t="shared" si="2"/>
        <v>10500</v>
      </c>
      <c r="L26" s="20">
        <f t="shared" si="2"/>
        <v>10500</v>
      </c>
      <c r="M26" s="20">
        <f t="shared" si="2"/>
        <v>10500</v>
      </c>
      <c r="N26" s="20">
        <f t="shared" si="2"/>
        <v>10500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10500</v>
      </c>
      <c r="Q30" s="34"/>
      <c r="R30" s="34"/>
      <c r="S30" s="34" t="s">
        <v>0</v>
      </c>
      <c r="T30" s="34"/>
      <c r="U30" s="34"/>
      <c r="V30" s="34">
        <f>E5</f>
        <v>15500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10000</v>
      </c>
      <c r="Q31" s="20">
        <f>R31-$S$32</f>
        <v>11000</v>
      </c>
      <c r="R31" s="20">
        <f>S31-$S$32</f>
        <v>12000</v>
      </c>
      <c r="S31" s="35">
        <f>D5</f>
        <v>13000</v>
      </c>
      <c r="T31" s="20">
        <f>S31+$S$32</f>
        <v>14000</v>
      </c>
      <c r="U31" s="20">
        <f>T31+$S$32</f>
        <v>15000</v>
      </c>
      <c r="V31" s="35">
        <f>U31+$S$32</f>
        <v>16000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209.3494685925904</v>
      </c>
      <c r="Q36" s="40">
        <v>1800</v>
      </c>
      <c r="R36" s="41">
        <f>ROUND(Q36/5,5)</f>
        <v>360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9.8141549144235185</v>
      </c>
      <c r="Q37" s="40">
        <v>5</v>
      </c>
      <c r="R37" s="41">
        <f>ROUND(Q37/5,5)</f>
        <v>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584B-4F36-43C3-A18E-E3C7DBFF793C}">
  <sheetPr codeName="Sheet60">
    <tabColor theme="8" tint="0.59999389629810485"/>
  </sheetPr>
  <dimension ref="A1:AR85"/>
  <sheetViews>
    <sheetView showGridLines="0" zoomScale="80" zoomScaleNormal="80" workbookViewId="0">
      <selection activeCell="F5" sqref="F5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156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0.39780000000000004</v>
      </c>
      <c r="C9" s="5">
        <v>0.36599999999999999</v>
      </c>
      <c r="D9" s="5">
        <v>0.41539999999999999</v>
      </c>
      <c r="E9" s="5">
        <v>0.36219999999999997</v>
      </c>
      <c r="F9" s="5">
        <v>0.33799999999999997</v>
      </c>
      <c r="G9" s="5">
        <v>0.33859999999999996</v>
      </c>
      <c r="H9" s="5">
        <v>0.30759999999999998</v>
      </c>
      <c r="I9" s="5">
        <v>0.39239999999999997</v>
      </c>
      <c r="J9" s="5">
        <v>0.30680000000000002</v>
      </c>
      <c r="K9" s="5"/>
      <c r="L9" s="5"/>
      <c r="M9" s="5"/>
      <c r="N9" s="5"/>
      <c r="P9" s="5">
        <v>0.39780000000000004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6.7131959601966051E-2</v>
      </c>
      <c r="C10" s="7">
        <v>6.2020158013342749E-2</v>
      </c>
      <c r="D10" s="7">
        <v>0.10068167658516619</v>
      </c>
      <c r="E10" s="7">
        <v>2.6032671779899964E-2</v>
      </c>
      <c r="F10" s="7">
        <v>3.5895682191595141E-2</v>
      </c>
      <c r="G10" s="7">
        <v>9.4235343688024012E-2</v>
      </c>
      <c r="H10" s="7">
        <v>3.5246276399074954E-2</v>
      </c>
      <c r="I10" s="7">
        <v>8.503411080266543E-2</v>
      </c>
      <c r="J10" s="7">
        <v>7.2819640207845079E-2</v>
      </c>
      <c r="K10" s="7"/>
      <c r="L10" s="7"/>
      <c r="M10" s="7"/>
      <c r="N10" s="7"/>
      <c r="P10" s="7">
        <v>6.7131959601966051E-2</v>
      </c>
    </row>
    <row r="11" spans="1:44" x14ac:dyDescent="0.2">
      <c r="A11" s="6" t="s">
        <v>9</v>
      </c>
      <c r="B11" s="7">
        <v>0.48</v>
      </c>
      <c r="C11" s="7">
        <v>0.43</v>
      </c>
      <c r="D11" s="7">
        <v>0.56699999999999995</v>
      </c>
      <c r="E11" s="7">
        <v>0.38100000000000001</v>
      </c>
      <c r="F11" s="8">
        <v>0.39700000000000002</v>
      </c>
      <c r="G11" s="8">
        <v>0.504</v>
      </c>
      <c r="H11" s="8">
        <v>0.35299999999999998</v>
      </c>
      <c r="I11" s="8">
        <v>0.52100000000000002</v>
      </c>
      <c r="J11" s="8">
        <v>0.39500000000000002</v>
      </c>
      <c r="K11" s="8"/>
      <c r="L11" s="8"/>
      <c r="M11" s="8"/>
      <c r="N11" s="8"/>
      <c r="P11" s="102">
        <v>0.48</v>
      </c>
    </row>
    <row r="12" spans="1:44" x14ac:dyDescent="0.2">
      <c r="A12" s="6" t="s">
        <v>10</v>
      </c>
      <c r="B12" s="7">
        <v>0.34</v>
      </c>
      <c r="C12" s="7">
        <v>0.29799999999999999</v>
      </c>
      <c r="D12" s="7">
        <v>0.30299999999999999</v>
      </c>
      <c r="E12" s="7">
        <v>0.318</v>
      </c>
      <c r="F12" s="8">
        <v>0.308</v>
      </c>
      <c r="G12" s="8">
        <v>0.27500000000000002</v>
      </c>
      <c r="H12" s="8">
        <v>0.26600000000000001</v>
      </c>
      <c r="I12" s="8">
        <v>0.32500000000000001</v>
      </c>
      <c r="J12" s="8">
        <v>0.223</v>
      </c>
      <c r="K12" s="8"/>
      <c r="L12" s="8"/>
      <c r="M12" s="8"/>
      <c r="N12" s="8"/>
      <c r="P12" s="102">
        <v>0.34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22.85151030540958</v>
      </c>
      <c r="C13" s="10">
        <f>IFERROR(IF(C8="","",IF($C$25=0,((C9-$C$26)/3/C10),IF($C$26=0,(($C$25-C9)/3/C10),MIN(((($C$25)-C9)/(3*C10)),((C9-($C$26))/(3*C10)))))),"")</f>
        <v>24.905880864320821</v>
      </c>
      <c r="D13" s="10">
        <f>IFERROR(IF(D8="","",IF($D$25=0,((D9-$D$26)/3/D10),IF($D$26=0,(($D$25-D9)/3/D10),MIN(((($D$25)-D9)/(3*D10)),((D9-($D$26))/(3*D10)))))),"")</f>
        <v>15.178531504759977</v>
      </c>
      <c r="E13" s="10">
        <f>IFERROR(IF(E8="","",IF($E$25=0,((E9-$E$26)/3/E10),IF($E$26=0,(($E$25-E9)/3/E10),MIN(((($E$25)-E9)/(3*E10)),((E9-($E$26))/(3*E10)))))),"")</f>
        <v>59.384351571895166</v>
      </c>
      <c r="F13" s="10">
        <f>IFERROR(IF(F8="","",IF($F$25=0,((F9-$F$26)/3/F10),IF($F$26=0,(($F$25-F9)/3/F10),MIN(((($F$25)-F9)/(3*F10)),((F9-($F$26))/(3*F10)))))),"")</f>
        <v>43.292114959828346</v>
      </c>
      <c r="G13" s="10">
        <f>IFERROR(IF(G8="","",IF($G$25=0,((G9-$G$26)/3/G10),IF($G$26=0,(($G$25-G9)/3/G10),MIN(((($G$25)-G9)/(3*G10)),((G9-($G$26))/(3*G10)))))),"")</f>
        <v>16.488505683642625</v>
      </c>
      <c r="H13" s="10">
        <f>IFERROR(IF(H8="","",IF($H$25=0,((H9-$H$26)/3/H10),IF($H$26=0,(($H$25-H9)/3/H10),MIN(((($H$25)-H9)/(3*H10)),((H9-($H$26))/(3*H10)))))),"")</f>
        <v>44.37726458317124</v>
      </c>
      <c r="I13" s="10">
        <f>IFERROR(IF(I8="","",IF($I$25=0,((I9-$I$26)/3/I10),IF($I$26=0,(($I$25-I9)/3/I10),MIN(((($I$25)-I9)/(3*I10)),((I9-($I$26))/(3*I10)))))),"")</f>
        <v>18.061771354684691</v>
      </c>
      <c r="J13" s="10">
        <f>IFERROR(IF($J$8="","",IF($J$25=0,((J9-$J$26)/3/J10),IF($J$26=0,(($J$25-J9)/3/J10),MIN(((($J$25)-J9)/(3*J10)),((J9-($J$26))/(3*J10)))))),"")</f>
        <v>21.483215181162933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22.85151030540958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</v>
      </c>
      <c r="C25" s="20">
        <f t="shared" si="0"/>
        <v>5</v>
      </c>
      <c r="D25" s="20">
        <f t="shared" si="0"/>
        <v>5</v>
      </c>
      <c r="E25" s="20">
        <f t="shared" si="0"/>
        <v>5</v>
      </c>
      <c r="F25" s="20">
        <f t="shared" si="0"/>
        <v>5</v>
      </c>
      <c r="G25" s="20">
        <f t="shared" si="0"/>
        <v>5</v>
      </c>
      <c r="H25" s="20">
        <f t="shared" si="0"/>
        <v>5</v>
      </c>
      <c r="I25" s="20">
        <f t="shared" si="0"/>
        <v>5</v>
      </c>
      <c r="J25" s="20">
        <f t="shared" si="0"/>
        <v>5</v>
      </c>
      <c r="K25" s="20">
        <f t="shared" si="0"/>
        <v>5</v>
      </c>
      <c r="L25" s="20">
        <f t="shared" si="0"/>
        <v>5</v>
      </c>
      <c r="M25" s="20">
        <f t="shared" si="0"/>
        <v>5</v>
      </c>
      <c r="N25" s="20">
        <f t="shared" si="0"/>
        <v>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0.10068167658516619</v>
      </c>
      <c r="Q36" s="40">
        <v>2</v>
      </c>
      <c r="R36" s="41">
        <f>ROUND(Q36/5,5)</f>
        <v>0.4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59.384351571895166</v>
      </c>
      <c r="Q37" s="40">
        <v>30</v>
      </c>
      <c r="R37" s="41">
        <f>ROUND(Q37/5,5)</f>
        <v>6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4C77-D885-4A50-92A8-908DBAAECC8C}">
  <sheetPr codeName="Sheet61">
    <tabColor theme="8" tint="0.59999389629810485"/>
  </sheetPr>
  <dimension ref="A1:AR85"/>
  <sheetViews>
    <sheetView showGridLines="0" zoomScale="70" zoomScaleNormal="70" workbookViewId="0">
      <selection activeCell="N11" sqref="N11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155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115</v>
      </c>
      <c r="D5" s="25">
        <v>16600</v>
      </c>
      <c r="E5" s="25">
        <v>18600</v>
      </c>
      <c r="F5" s="25">
        <v>14600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14600</v>
      </c>
      <c r="AM6" s="20"/>
      <c r="AN6" s="20"/>
      <c r="AO6" s="20" t="s">
        <v>0</v>
      </c>
      <c r="AP6" s="20"/>
      <c r="AQ6" s="20"/>
      <c r="AR6" s="20">
        <f>E5</f>
        <v>18600</v>
      </c>
    </row>
    <row r="7" spans="1:44" ht="18" x14ac:dyDescent="0.25">
      <c r="A7" s="18" t="s">
        <v>5</v>
      </c>
      <c r="AL7" s="35">
        <f>AM7-$AO$8</f>
        <v>14350</v>
      </c>
      <c r="AM7" s="20">
        <f>AN7-$AO$8</f>
        <v>15100</v>
      </c>
      <c r="AN7" s="20">
        <f>AO7-$AO$8</f>
        <v>15850</v>
      </c>
      <c r="AO7" s="35">
        <f>D5</f>
        <v>16600</v>
      </c>
      <c r="AP7" s="20">
        <f>AO7+$AO$8</f>
        <v>17350</v>
      </c>
      <c r="AQ7" s="20">
        <f>AP7+$AO$8</f>
        <v>18100</v>
      </c>
      <c r="AR7" s="35">
        <f>AQ7+$AO$8</f>
        <v>18850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750</v>
      </c>
      <c r="AP8" s="20"/>
      <c r="AQ8" s="20"/>
      <c r="AR8" s="20"/>
    </row>
    <row r="9" spans="1:44" x14ac:dyDescent="0.2">
      <c r="A9" s="4" t="s">
        <v>7</v>
      </c>
      <c r="B9" s="5">
        <v>16732</v>
      </c>
      <c r="C9" s="5">
        <v>16834.400000000001</v>
      </c>
      <c r="D9" s="5">
        <v>16700</v>
      </c>
      <c r="E9" s="5">
        <v>16636</v>
      </c>
      <c r="F9" s="5">
        <v>16949.599999999999</v>
      </c>
      <c r="G9" s="5">
        <v>16815.2</v>
      </c>
      <c r="H9" s="5">
        <v>16885.599999999999</v>
      </c>
      <c r="I9" s="5">
        <v>16712.8</v>
      </c>
      <c r="J9" s="5">
        <v>16636</v>
      </c>
      <c r="K9" s="5"/>
      <c r="L9" s="5"/>
      <c r="M9" s="5"/>
      <c r="N9" s="5"/>
      <c r="P9" s="5">
        <v>16732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67.882250993908556</v>
      </c>
      <c r="C10" s="7">
        <v>182.9885242303462</v>
      </c>
      <c r="D10" s="7">
        <v>96</v>
      </c>
      <c r="E10" s="7">
        <v>45.254833995939045</v>
      </c>
      <c r="F10" s="7">
        <v>61.553228997348306</v>
      </c>
      <c r="G10" s="7">
        <v>105.1627310409919</v>
      </c>
      <c r="H10" s="7">
        <v>118.44323534925918</v>
      </c>
      <c r="I10" s="7">
        <v>70.108487360661258</v>
      </c>
      <c r="J10" s="7">
        <v>67.882250993908556</v>
      </c>
      <c r="K10" s="7"/>
      <c r="L10" s="7"/>
      <c r="M10" s="7"/>
      <c r="N10" s="7"/>
      <c r="P10" s="7">
        <v>67.882250993908556</v>
      </c>
    </row>
    <row r="11" spans="1:44" x14ac:dyDescent="0.2">
      <c r="A11" s="6" t="s">
        <v>9</v>
      </c>
      <c r="B11" s="7">
        <v>16796</v>
      </c>
      <c r="C11" s="7">
        <v>17084</v>
      </c>
      <c r="D11" s="7">
        <v>16796</v>
      </c>
      <c r="E11" s="7">
        <v>16700</v>
      </c>
      <c r="F11" s="8">
        <v>17020</v>
      </c>
      <c r="G11" s="8">
        <v>16924</v>
      </c>
      <c r="H11" s="8">
        <v>17052</v>
      </c>
      <c r="I11" s="8">
        <v>16828</v>
      </c>
      <c r="J11" s="8">
        <v>16732</v>
      </c>
      <c r="K11" s="8"/>
      <c r="L11" s="8"/>
      <c r="M11" s="8"/>
      <c r="N11" s="8"/>
      <c r="P11" s="102">
        <v>16796</v>
      </c>
    </row>
    <row r="12" spans="1:44" x14ac:dyDescent="0.2">
      <c r="A12" s="6" t="s">
        <v>10</v>
      </c>
      <c r="B12" s="7">
        <v>16636</v>
      </c>
      <c r="C12" s="7">
        <v>16604</v>
      </c>
      <c r="D12" s="7">
        <v>16572</v>
      </c>
      <c r="E12" s="7">
        <v>16572</v>
      </c>
      <c r="F12" s="8">
        <v>16860</v>
      </c>
      <c r="G12" s="8">
        <v>16700</v>
      </c>
      <c r="H12" s="8">
        <v>16764</v>
      </c>
      <c r="I12" s="8">
        <v>16636</v>
      </c>
      <c r="J12" s="8">
        <v>16572</v>
      </c>
      <c r="K12" s="8"/>
      <c r="L12" s="8"/>
      <c r="M12" s="8"/>
      <c r="N12" s="8"/>
      <c r="P12" s="102">
        <v>16636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9.1727463003921592</v>
      </c>
      <c r="C13" s="10">
        <f>IFERROR(IF(C8="","",IF($C$25=0,((C9-$C$26)/3/C10),IF($C$26=0,(($C$25-C9)/3/C10),MIN(((($C$25)-C9)/(3*C10)),((C9-($C$26))/(3*C10)))))),"")</f>
        <v>3.2162308309153111</v>
      </c>
      <c r="D13" s="10">
        <f>IFERROR(IF(D8="","",IF($D$25=0,((D9-$D$26)/3/D10),IF($D$26=0,(($D$25-D9)/3/D10),MIN(((($D$25)-D9)/(3*D10)),((D9-($D$26))/(3*D10)))))),"")</f>
        <v>6.5972222222222223</v>
      </c>
      <c r="E13" s="10">
        <f>IFERROR(IF(E8="","",IF($E$25=0,((E9-$E$26)/3/E10),IF($E$26=0,(($E$25-E9)/3/E10),MIN(((($E$25)-E9)/(3*E10)),((E9-($E$26))/(3*E10)))))),"")</f>
        <v>14.466226231774783</v>
      </c>
      <c r="F13" s="10">
        <f>IFERROR(IF(F8="","",IF($F$25=0,((F9-$F$26)/3/F10),IF($F$26=0,(($F$25-F9)/3/F10),MIN(((($F$25)-F9)/(3*F10)),((F9-($F$26))/(3*F10)))))),"")</f>
        <v>8.9375219187450483</v>
      </c>
      <c r="G13" s="10">
        <f>IFERROR(IF(G8="","",IF($G$25=0,((G9-$G$26)/3/G10),IF($G$26=0,(($G$25-G9)/3/G10),MIN(((($G$25)-G9)/(3*G10)),((G9-($G$26))/(3*G10)))))),"")</f>
        <v>5.6572640083056713</v>
      </c>
      <c r="H13" s="10">
        <f>IFERROR(IF(H8="","",IF($H$25=0,((H9-$H$26)/3/H10),IF($H$26=0,(($H$25-H9)/3/H10),MIN(((($H$25)-H9)/(3*H10)),((H9-($H$26))/(3*H10)))))),"")</f>
        <v>4.8248147307151505</v>
      </c>
      <c r="I13" s="10">
        <f>IFERROR(IF(I8="","",IF($I$25=0,((I9-$I$26)/3/I10),IF($I$26=0,(($I$25-I9)/3/I10),MIN(((($I$25)-I9)/(3*I10)),((I9-($I$26))/(3*I10)))))),"")</f>
        <v>8.9727605080186628</v>
      </c>
      <c r="J13" s="10">
        <f>IFERROR(IF($J$8="","",IF($J$25=0,((J9-$J$26)/3/J10),IF($J$26=0,(($J$25-J9)/3/J10),MIN(((($J$25)-J9)/(3*J10)),((J9-($J$26))/(3*J10)))))),"")</f>
        <v>9.6441508211831906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9.1727463003921592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16600</v>
      </c>
      <c r="C24" s="20">
        <f t="shared" si="0"/>
        <v>16600</v>
      </c>
      <c r="D24" s="20">
        <f t="shared" si="0"/>
        <v>16600</v>
      </c>
      <c r="E24" s="20">
        <f t="shared" si="0"/>
        <v>16600</v>
      </c>
      <c r="F24" s="20">
        <f t="shared" si="0"/>
        <v>16600</v>
      </c>
      <c r="G24" s="20">
        <f t="shared" si="0"/>
        <v>16600</v>
      </c>
      <c r="H24" s="20">
        <f t="shared" si="0"/>
        <v>16600</v>
      </c>
      <c r="I24" s="20">
        <f t="shared" si="0"/>
        <v>16600</v>
      </c>
      <c r="J24" s="20">
        <f t="shared" si="0"/>
        <v>16600</v>
      </c>
      <c r="K24" s="20">
        <f t="shared" si="0"/>
        <v>16600</v>
      </c>
      <c r="L24" s="20">
        <f t="shared" si="0"/>
        <v>16600</v>
      </c>
      <c r="M24" s="20">
        <f t="shared" si="0"/>
        <v>16600</v>
      </c>
      <c r="N24" s="20">
        <f t="shared" si="0"/>
        <v>16600</v>
      </c>
    </row>
    <row r="25" spans="1:22" x14ac:dyDescent="0.2">
      <c r="A25" s="12" t="s">
        <v>3</v>
      </c>
      <c r="B25" s="20">
        <f t="shared" ref="B25:N25" si="1">$E$5</f>
        <v>18600</v>
      </c>
      <c r="C25" s="20">
        <f t="shared" si="1"/>
        <v>18600</v>
      </c>
      <c r="D25" s="20">
        <f t="shared" si="1"/>
        <v>18600</v>
      </c>
      <c r="E25" s="20">
        <f t="shared" si="1"/>
        <v>18600</v>
      </c>
      <c r="F25" s="20">
        <f t="shared" si="1"/>
        <v>18600</v>
      </c>
      <c r="G25" s="20">
        <f t="shared" si="1"/>
        <v>18600</v>
      </c>
      <c r="H25" s="20">
        <f t="shared" si="1"/>
        <v>18600</v>
      </c>
      <c r="I25" s="20">
        <f t="shared" si="1"/>
        <v>18600</v>
      </c>
      <c r="J25" s="20">
        <f t="shared" si="1"/>
        <v>18600</v>
      </c>
      <c r="K25" s="20">
        <f t="shared" si="1"/>
        <v>18600</v>
      </c>
      <c r="L25" s="20">
        <f t="shared" si="1"/>
        <v>18600</v>
      </c>
      <c r="M25" s="20">
        <f t="shared" si="1"/>
        <v>18600</v>
      </c>
      <c r="N25" s="20">
        <f t="shared" si="1"/>
        <v>18600</v>
      </c>
    </row>
    <row r="26" spans="1:22" x14ac:dyDescent="0.2">
      <c r="A26" s="12" t="s">
        <v>4</v>
      </c>
      <c r="B26" s="20">
        <f t="shared" ref="B26:N26" si="2">$F$5</f>
        <v>14600</v>
      </c>
      <c r="C26" s="20">
        <f t="shared" si="2"/>
        <v>14600</v>
      </c>
      <c r="D26" s="20">
        <f t="shared" si="2"/>
        <v>14600</v>
      </c>
      <c r="E26" s="20">
        <f t="shared" si="2"/>
        <v>14600</v>
      </c>
      <c r="F26" s="20">
        <f t="shared" si="2"/>
        <v>14600</v>
      </c>
      <c r="G26" s="20">
        <f t="shared" si="2"/>
        <v>14600</v>
      </c>
      <c r="H26" s="20">
        <f t="shared" si="2"/>
        <v>14600</v>
      </c>
      <c r="I26" s="20">
        <f t="shared" si="2"/>
        <v>14600</v>
      </c>
      <c r="J26" s="20">
        <f t="shared" si="2"/>
        <v>14600</v>
      </c>
      <c r="K26" s="20">
        <f t="shared" si="2"/>
        <v>14600</v>
      </c>
      <c r="L26" s="20">
        <f t="shared" si="2"/>
        <v>14600</v>
      </c>
      <c r="M26" s="20">
        <f t="shared" si="2"/>
        <v>14600</v>
      </c>
      <c r="N26" s="20">
        <f t="shared" si="2"/>
        <v>14600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14600</v>
      </c>
      <c r="Q30" s="34"/>
      <c r="R30" s="34"/>
      <c r="S30" s="34" t="s">
        <v>0</v>
      </c>
      <c r="T30" s="34"/>
      <c r="U30" s="34"/>
      <c r="V30" s="34">
        <f>E5</f>
        <v>18600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14200</v>
      </c>
      <c r="Q31" s="20">
        <f>R31-$S$32</f>
        <v>15000</v>
      </c>
      <c r="R31" s="20">
        <f>S31-$S$32</f>
        <v>15800</v>
      </c>
      <c r="S31" s="35">
        <f>D5</f>
        <v>16600</v>
      </c>
      <c r="T31" s="20">
        <f>S31+$S$32</f>
        <v>17400</v>
      </c>
      <c r="U31" s="20">
        <f>T31+$S$32</f>
        <v>18200</v>
      </c>
      <c r="V31" s="35">
        <f>U31+$S$32</f>
        <v>19000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800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182.9885242303462</v>
      </c>
      <c r="Q36" s="40">
        <v>1800</v>
      </c>
      <c r="R36" s="41">
        <f>ROUND(Q36/5,5)</f>
        <v>360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14.466226231774783</v>
      </c>
      <c r="Q37" s="40">
        <v>5</v>
      </c>
      <c r="R37" s="41">
        <f>ROUND(Q37/5,5)</f>
        <v>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625A0-14C2-4497-8771-D8E86542D9E5}">
  <sheetPr codeName="Sheet62">
    <tabColor theme="8" tint="0.59999389629810485"/>
  </sheetPr>
  <dimension ref="A1:AR85"/>
  <sheetViews>
    <sheetView showGridLines="0" zoomScale="80" zoomScaleNormal="80" workbookViewId="0">
      <selection activeCell="F5" sqref="F5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154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10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10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1.6122000000000001</v>
      </c>
      <c r="C9" s="5">
        <v>1.3934</v>
      </c>
      <c r="D9" s="5">
        <v>1.1454</v>
      </c>
      <c r="E9" s="5">
        <v>1.5016</v>
      </c>
      <c r="F9" s="5">
        <v>1.6506000000000001</v>
      </c>
      <c r="G9" s="5">
        <v>1.5842000000000001</v>
      </c>
      <c r="H9" s="5">
        <v>1.2565999999999999</v>
      </c>
      <c r="I9" s="5">
        <v>1.4807999999999999</v>
      </c>
      <c r="J9" s="5">
        <v>0.95299999999999996</v>
      </c>
      <c r="K9" s="5"/>
      <c r="L9" s="5"/>
      <c r="M9" s="5"/>
      <c r="N9" s="5"/>
      <c r="P9" s="5">
        <v>1.6122000000000001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0.45071465474288724</v>
      </c>
      <c r="C10" s="7">
        <v>0.23849591191464894</v>
      </c>
      <c r="D10" s="7">
        <v>0.12762562438632769</v>
      </c>
      <c r="E10" s="7">
        <v>0.116862312145533</v>
      </c>
      <c r="F10" s="7">
        <v>0.16376751814691456</v>
      </c>
      <c r="G10" s="7">
        <v>0.58534664943091586</v>
      </c>
      <c r="H10" s="7">
        <v>0.14438420966296969</v>
      </c>
      <c r="I10" s="7">
        <v>0.30436113418109123</v>
      </c>
      <c r="J10" s="7">
        <v>0.11201116015826287</v>
      </c>
      <c r="K10" s="7"/>
      <c r="L10" s="7"/>
      <c r="M10" s="7"/>
      <c r="N10" s="7"/>
      <c r="P10" s="7">
        <v>0.45071465474288724</v>
      </c>
    </row>
    <row r="11" spans="1:44" x14ac:dyDescent="0.2">
      <c r="A11" s="6" t="s">
        <v>9</v>
      </c>
      <c r="B11" s="7">
        <v>2.0579999999999998</v>
      </c>
      <c r="C11" s="7">
        <v>1.6180000000000001</v>
      </c>
      <c r="D11" s="7">
        <v>1.331</v>
      </c>
      <c r="E11" s="7">
        <v>1.595</v>
      </c>
      <c r="F11" s="8">
        <v>1.88</v>
      </c>
      <c r="G11" s="8">
        <v>2.4550000000000001</v>
      </c>
      <c r="H11" s="8">
        <v>1.492</v>
      </c>
      <c r="I11" s="8">
        <v>1.7789999999999999</v>
      </c>
      <c r="J11" s="8">
        <v>1.103</v>
      </c>
      <c r="K11" s="8"/>
      <c r="L11" s="8"/>
      <c r="M11" s="8"/>
      <c r="N11" s="8"/>
      <c r="P11" s="102">
        <v>2.0579999999999998</v>
      </c>
    </row>
    <row r="12" spans="1:44" x14ac:dyDescent="0.2">
      <c r="A12" s="6" t="s">
        <v>10</v>
      </c>
      <c r="B12" s="7">
        <v>0.996</v>
      </c>
      <c r="C12" s="7">
        <v>1.07</v>
      </c>
      <c r="D12" s="7">
        <v>0.98599999999999999</v>
      </c>
      <c r="E12" s="7">
        <v>1.306</v>
      </c>
      <c r="F12" s="8">
        <v>1.486</v>
      </c>
      <c r="G12" s="8">
        <v>1.083</v>
      </c>
      <c r="H12" s="8">
        <v>1.1539999999999999</v>
      </c>
      <c r="I12" s="8">
        <v>1.0720000000000001</v>
      </c>
      <c r="J12" s="8">
        <v>0.84499999999999997</v>
      </c>
      <c r="K12" s="8"/>
      <c r="L12" s="8"/>
      <c r="M12" s="8"/>
      <c r="N12" s="8"/>
      <c r="P12" s="102">
        <v>0.996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6.2033335368877447</v>
      </c>
      <c r="C13" s="10">
        <f>IFERROR(IF(C8="","",IF($C$25=0,((C9-$C$26)/3/C10),IF($C$26=0,(($C$25-C9)/3/C10),MIN(((($C$25)-C9)/(3*C10)),((C9-($C$26))/(3*C10)))))),"")</f>
        <v>12.028997242071615</v>
      </c>
      <c r="D13" s="10">
        <f>IFERROR(IF(D8="","",IF($D$25=0,((D9-$D$26)/3/D10),IF($D$26=0,(($D$25-D9)/3/D10),MIN(((($D$25)-D9)/(3*D10)),((D9-($D$26))/(3*D10)))))),"")</f>
        <v>23.126494757815468</v>
      </c>
      <c r="E13" s="10">
        <f>IFERROR(IF(E8="","",IF($E$25=0,((E9-$E$26)/3/E10),IF($E$26=0,(($E$25-E9)/3/E10),MIN(((($E$25)-E9)/(3*E10)),((E9-($E$26))/(3*E10)))))),"")</f>
        <v>24.24049249061758</v>
      </c>
      <c r="F13" s="10">
        <f>IFERROR(IF(F8="","",IF($F$25=0,((F9-$F$26)/3/F10),IF($F$26=0,(($F$25-F9)/3/F10),MIN(((($F$25)-F9)/(3*F10)),((F9-($F$26))/(3*F10)))))),"")</f>
        <v>16.994416016224939</v>
      </c>
      <c r="G13" s="10">
        <f>IFERROR(IF(G8="","",IF($G$25=0,((G9-$G$26)/3/G10),IF($G$26=0,(($G$25-G9)/3/G10),MIN(((($G$25)-G9)/(3*G10)),((G9-($G$26))/(3*G10)))))),"")</f>
        <v>4.7924877837670987</v>
      </c>
      <c r="H13" s="10">
        <f>IFERROR(IF(H8="","",IF($H$25=0,((H9-$H$26)/3/H10),IF($H$26=0,(($H$25-H9)/3/H10),MIN(((($H$25)-H9)/(3*H10)),((H9-($H$26))/(3*H10)))))),"")</f>
        <v>20.185494476645264</v>
      </c>
      <c r="I13" s="10">
        <f>IFERROR(IF(I8="","",IF($I$25=0,((I9-$I$26)/3/I10),IF($I$26=0,(($I$25-I9)/3/I10),MIN(((($I$25)-I9)/(3*I10)),((I9-($I$26))/(3*I10)))))),"")</f>
        <v>9.3301444055065392</v>
      </c>
      <c r="J13" s="10">
        <f>IFERROR(IF($J$8="","",IF($J$25=0,((J9-$J$26)/3/J10),IF($J$26=0,(($J$25-J9)/3/J10),MIN(((($J$25)-J9)/(3*J10)),((J9-($J$26))/(3*J10)))))),"")</f>
        <v>26.922912524125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6.2033335368877447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10</v>
      </c>
      <c r="C25" s="20">
        <f t="shared" si="0"/>
        <v>10</v>
      </c>
      <c r="D25" s="20">
        <f t="shared" si="0"/>
        <v>10</v>
      </c>
      <c r="E25" s="20">
        <f t="shared" si="0"/>
        <v>10</v>
      </c>
      <c r="F25" s="20">
        <f t="shared" si="0"/>
        <v>10</v>
      </c>
      <c r="G25" s="20">
        <f t="shared" si="0"/>
        <v>10</v>
      </c>
      <c r="H25" s="20">
        <f t="shared" si="0"/>
        <v>10</v>
      </c>
      <c r="I25" s="20">
        <f t="shared" si="0"/>
        <v>10</v>
      </c>
      <c r="J25" s="20">
        <f t="shared" si="0"/>
        <v>10</v>
      </c>
      <c r="K25" s="20">
        <f t="shared" si="0"/>
        <v>10</v>
      </c>
      <c r="L25" s="20">
        <f t="shared" si="0"/>
        <v>10</v>
      </c>
      <c r="M25" s="20">
        <f t="shared" si="0"/>
        <v>10</v>
      </c>
      <c r="N25" s="20">
        <f t="shared" si="0"/>
        <v>10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10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0.58534664943091586</v>
      </c>
      <c r="Q36" s="40">
        <v>2</v>
      </c>
      <c r="R36" s="41">
        <f>ROUND(Q36/5,5)</f>
        <v>0.4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26.922912524125</v>
      </c>
      <c r="Q37" s="40">
        <v>30</v>
      </c>
      <c r="R37" s="41">
        <f>ROUND(Q37/5,5)</f>
        <v>6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CCDE-653A-4EDF-9FDA-52AFFA3BA8CE}">
  <sheetPr codeName="Sheet63">
    <tabColor theme="8" tint="0.59999389629810485"/>
  </sheetPr>
  <dimension ref="A1:AR85"/>
  <sheetViews>
    <sheetView showGridLines="0" zoomScale="70" zoomScaleNormal="70" workbookViewId="0">
      <selection activeCell="N11" sqref="N11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2851562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153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114</v>
      </c>
      <c r="D5" s="25">
        <v>22500</v>
      </c>
      <c r="E5" s="25">
        <v>25000</v>
      </c>
      <c r="F5" s="25">
        <v>20000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20000</v>
      </c>
      <c r="AM6" s="20"/>
      <c r="AN6" s="20"/>
      <c r="AO6" s="20" t="s">
        <v>0</v>
      </c>
      <c r="AP6" s="20"/>
      <c r="AQ6" s="20"/>
      <c r="AR6" s="20">
        <f>E5</f>
        <v>25000</v>
      </c>
    </row>
    <row r="7" spans="1:44" ht="18" x14ac:dyDescent="0.25">
      <c r="A7" s="18" t="s">
        <v>5</v>
      </c>
      <c r="AL7" s="35">
        <f>AM7-$AO$8</f>
        <v>20700</v>
      </c>
      <c r="AM7" s="20">
        <f>AN7-$AO$8</f>
        <v>21300</v>
      </c>
      <c r="AN7" s="20">
        <f>AO7-$AO$8</f>
        <v>21900</v>
      </c>
      <c r="AO7" s="35">
        <f>D5</f>
        <v>22500</v>
      </c>
      <c r="AP7" s="20">
        <f>AO7+$AO$8</f>
        <v>23100</v>
      </c>
      <c r="AQ7" s="20">
        <f>AP7+$AO$8</f>
        <v>23700</v>
      </c>
      <c r="AR7" s="35">
        <f>AQ7+$AO$8</f>
        <v>24300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600</v>
      </c>
      <c r="AP8" s="20"/>
      <c r="AQ8" s="20"/>
      <c r="AR8" s="20"/>
    </row>
    <row r="9" spans="1:44" x14ac:dyDescent="0.2">
      <c r="A9" s="4" t="s">
        <v>7</v>
      </c>
      <c r="B9" s="5">
        <v>22895.200000000001</v>
      </c>
      <c r="C9" s="5">
        <v>22869.599999999999</v>
      </c>
      <c r="D9" s="5">
        <v>23138.400000000001</v>
      </c>
      <c r="E9" s="5">
        <v>23010.400000000001</v>
      </c>
      <c r="F9" s="5">
        <v>22837.599999999999</v>
      </c>
      <c r="G9" s="5">
        <v>22786.400000000001</v>
      </c>
      <c r="H9" s="5">
        <v>23375.200000000001</v>
      </c>
      <c r="I9" s="5">
        <v>22786.400000000001</v>
      </c>
      <c r="J9" s="5">
        <v>22261.599999999999</v>
      </c>
      <c r="K9" s="5"/>
      <c r="L9" s="5"/>
      <c r="M9" s="5"/>
      <c r="N9" s="5"/>
      <c r="P9" s="5">
        <v>22895.200000000001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94.927340634824489</v>
      </c>
      <c r="C10" s="7">
        <v>177.30425826809687</v>
      </c>
      <c r="D10" s="7">
        <v>215.13902481883662</v>
      </c>
      <c r="E10" s="7">
        <v>118.44323534925918</v>
      </c>
      <c r="F10" s="7">
        <v>273.78239534345522</v>
      </c>
      <c r="G10" s="7">
        <v>242.01818113521969</v>
      </c>
      <c r="H10" s="7">
        <v>102.69956182963976</v>
      </c>
      <c r="I10" s="7">
        <v>592.82105225776183</v>
      </c>
      <c r="J10" s="7">
        <v>662.17580747109741</v>
      </c>
      <c r="K10" s="7"/>
      <c r="L10" s="7"/>
      <c r="M10" s="7"/>
      <c r="N10" s="7"/>
      <c r="P10" s="7">
        <v>94.927340634824489</v>
      </c>
    </row>
    <row r="11" spans="1:44" x14ac:dyDescent="0.2">
      <c r="A11" s="6" t="s">
        <v>9</v>
      </c>
      <c r="B11" s="7">
        <v>23036</v>
      </c>
      <c r="C11" s="7">
        <v>23036</v>
      </c>
      <c r="D11" s="7">
        <v>23292</v>
      </c>
      <c r="E11" s="7">
        <v>23132</v>
      </c>
      <c r="F11" s="8">
        <v>23228</v>
      </c>
      <c r="G11" s="8">
        <v>23004</v>
      </c>
      <c r="H11" s="8">
        <v>23516</v>
      </c>
      <c r="I11" s="8">
        <v>23292</v>
      </c>
      <c r="J11" s="8">
        <v>23036</v>
      </c>
      <c r="K11" s="8"/>
      <c r="L11" s="8"/>
      <c r="M11" s="8"/>
      <c r="N11" s="8"/>
      <c r="P11" s="102">
        <v>23036</v>
      </c>
    </row>
    <row r="12" spans="1:44" x14ac:dyDescent="0.2">
      <c r="A12" s="6" t="s">
        <v>10</v>
      </c>
      <c r="B12" s="7">
        <v>22812</v>
      </c>
      <c r="C12" s="7">
        <v>22620</v>
      </c>
      <c r="D12" s="7">
        <v>22844</v>
      </c>
      <c r="E12" s="7">
        <v>22844</v>
      </c>
      <c r="F12" s="8">
        <v>22460</v>
      </c>
      <c r="G12" s="8">
        <v>22396</v>
      </c>
      <c r="H12" s="8">
        <v>23228</v>
      </c>
      <c r="I12" s="8">
        <v>22140</v>
      </c>
      <c r="J12" s="8">
        <v>21372</v>
      </c>
      <c r="K12" s="8"/>
      <c r="L12" s="8"/>
      <c r="M12" s="8"/>
      <c r="N12" s="8"/>
      <c r="P12" s="102">
        <v>22812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7.3909159922532881</v>
      </c>
      <c r="C13" s="10">
        <f>IFERROR(IF(C8="","",IF($C$25=0,((C9-$C$26)/3/C10),IF($C$26=0,(($C$25-C9)/3/C10),MIN(((($C$25)-C9)/(3*C10)),((C9-($C$26))/(3*C10)))))),"")</f>
        <v>4.0051679540576002</v>
      </c>
      <c r="D13" s="10">
        <f>IFERROR(IF(D8="","",IF($D$25=0,((D9-$D$26)/3/D10),IF($D$26=0,(($D$25-D9)/3/D10),MIN(((($D$25)-D9)/(3*D10)),((D9-($D$26))/(3*D10)))))),"")</f>
        <v>2.8843364603696098</v>
      </c>
      <c r="E13" s="10">
        <f>IFERROR(IF(E8="","",IF($E$25=0,((E9-$E$26)/3/E10),IF($E$26=0,(($E$25-E9)/3/E10),MIN(((($E$25)-E9)/(3*E10)),((E9-($E$26))/(3*E10)))))),"")</f>
        <v>5.5993066893553713</v>
      </c>
      <c r="F13" s="10">
        <f>IFERROR(IF(F8="","",IF($F$25=0,((F9-$F$26)/3/F10),IF($F$26=0,(($F$25-F9)/3/F10),MIN(((($F$25)-F9)/(3*F10)),((F9-($F$26))/(3*F10)))))),"")</f>
        <v>2.6327478035823648</v>
      </c>
      <c r="G13" s="10">
        <f>IFERROR(IF(G8="","",IF($G$25=0,((G9-$G$26)/3/G10),IF($G$26=0,(($G$25-G9)/3/G10),MIN(((($G$25)-G9)/(3*G10)),((G9-($G$26))/(3*G10)))))),"")</f>
        <v>3.0488067599120066</v>
      </c>
      <c r="H13" s="10">
        <f>IFERROR(IF(H8="","",IF($H$25=0,((H9-$H$26)/3/H10),IF($H$26=0,(($H$25-H9)/3/H10),MIN(((($H$25)-H9)/(3*H10)),((H9-($H$26))/(3*H10)))))),"")</f>
        <v>5.2736349634910562</v>
      </c>
      <c r="I13" s="10">
        <f>IFERROR(IF(I8="","",IF($I$25=0,((I9-$I$26)/3/I10),IF($I$26=0,(($I$25-I9)/3/I10),MIN(((($I$25)-I9)/(3*I10)),((I9-($I$26))/(3*I10)))))),"")</f>
        <v>1.2446701476887461</v>
      </c>
      <c r="J13" s="10">
        <f>IFERROR(IF($J$8="","",IF($J$25=0,((J9-$J$26)/3/J10),IF($J$26=0,(($J$25-J9)/3/J10),MIN(((($J$25)-J9)/(3*J10)),((J9-($J$26))/(3*J10)))))),"")</f>
        <v>1.1384690563458419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7.3909159922532881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22500</v>
      </c>
      <c r="C24" s="20">
        <f t="shared" si="0"/>
        <v>22500</v>
      </c>
      <c r="D24" s="20">
        <f t="shared" si="0"/>
        <v>22500</v>
      </c>
      <c r="E24" s="20">
        <f t="shared" si="0"/>
        <v>22500</v>
      </c>
      <c r="F24" s="20">
        <f t="shared" si="0"/>
        <v>22500</v>
      </c>
      <c r="G24" s="20">
        <f t="shared" si="0"/>
        <v>22500</v>
      </c>
      <c r="H24" s="20">
        <f t="shared" si="0"/>
        <v>22500</v>
      </c>
      <c r="I24" s="20">
        <f t="shared" si="0"/>
        <v>22500</v>
      </c>
      <c r="J24" s="20">
        <f t="shared" si="0"/>
        <v>22500</v>
      </c>
      <c r="K24" s="20">
        <f t="shared" si="0"/>
        <v>22500</v>
      </c>
      <c r="L24" s="20">
        <f t="shared" si="0"/>
        <v>22500</v>
      </c>
      <c r="M24" s="20">
        <f t="shared" si="0"/>
        <v>22500</v>
      </c>
      <c r="N24" s="20">
        <f t="shared" si="0"/>
        <v>22500</v>
      </c>
    </row>
    <row r="25" spans="1:22" x14ac:dyDescent="0.2">
      <c r="A25" s="12" t="s">
        <v>3</v>
      </c>
      <c r="B25" s="20">
        <f t="shared" ref="B25:N25" si="1">$E$5</f>
        <v>25000</v>
      </c>
      <c r="C25" s="20">
        <f t="shared" si="1"/>
        <v>25000</v>
      </c>
      <c r="D25" s="20">
        <f t="shared" si="1"/>
        <v>25000</v>
      </c>
      <c r="E25" s="20">
        <f t="shared" si="1"/>
        <v>25000</v>
      </c>
      <c r="F25" s="20">
        <f t="shared" si="1"/>
        <v>25000</v>
      </c>
      <c r="G25" s="20">
        <f t="shared" si="1"/>
        <v>25000</v>
      </c>
      <c r="H25" s="20">
        <f t="shared" si="1"/>
        <v>25000</v>
      </c>
      <c r="I25" s="20">
        <f t="shared" si="1"/>
        <v>25000</v>
      </c>
      <c r="J25" s="20">
        <f t="shared" si="1"/>
        <v>25000</v>
      </c>
      <c r="K25" s="20">
        <f t="shared" si="1"/>
        <v>25000</v>
      </c>
      <c r="L25" s="20">
        <f t="shared" si="1"/>
        <v>25000</v>
      </c>
      <c r="M25" s="20">
        <f t="shared" si="1"/>
        <v>25000</v>
      </c>
      <c r="N25" s="20">
        <f t="shared" si="1"/>
        <v>25000</v>
      </c>
    </row>
    <row r="26" spans="1:22" x14ac:dyDescent="0.2">
      <c r="A26" s="12" t="s">
        <v>4</v>
      </c>
      <c r="B26" s="20">
        <f t="shared" ref="B26:N26" si="2">$F$5</f>
        <v>20000</v>
      </c>
      <c r="C26" s="20">
        <f t="shared" si="2"/>
        <v>20000</v>
      </c>
      <c r="D26" s="20">
        <f t="shared" si="2"/>
        <v>20000</v>
      </c>
      <c r="E26" s="20">
        <f t="shared" si="2"/>
        <v>20000</v>
      </c>
      <c r="F26" s="20">
        <f t="shared" si="2"/>
        <v>20000</v>
      </c>
      <c r="G26" s="20">
        <f t="shared" si="2"/>
        <v>20000</v>
      </c>
      <c r="H26" s="20">
        <f t="shared" si="2"/>
        <v>20000</v>
      </c>
      <c r="I26" s="20">
        <f t="shared" si="2"/>
        <v>20000</v>
      </c>
      <c r="J26" s="20">
        <f t="shared" si="2"/>
        <v>20000</v>
      </c>
      <c r="K26" s="20">
        <f t="shared" si="2"/>
        <v>20000</v>
      </c>
      <c r="L26" s="20">
        <f t="shared" si="2"/>
        <v>20000</v>
      </c>
      <c r="M26" s="20">
        <f t="shared" si="2"/>
        <v>20000</v>
      </c>
      <c r="N26" s="20">
        <f t="shared" si="2"/>
        <v>20000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20000</v>
      </c>
      <c r="Q30" s="34"/>
      <c r="R30" s="34"/>
      <c r="S30" s="34" t="s">
        <v>0</v>
      </c>
      <c r="T30" s="34"/>
      <c r="U30" s="34"/>
      <c r="V30" s="34">
        <f>E5</f>
        <v>25000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19500</v>
      </c>
      <c r="Q31" s="20">
        <f>R31-$S$32</f>
        <v>20500</v>
      </c>
      <c r="R31" s="20">
        <f>S31-$S$32</f>
        <v>21500</v>
      </c>
      <c r="S31" s="35">
        <f>D5</f>
        <v>22500</v>
      </c>
      <c r="T31" s="20">
        <f>S31+$S$32</f>
        <v>23500</v>
      </c>
      <c r="U31" s="20">
        <f>T31+$S$32</f>
        <v>24500</v>
      </c>
      <c r="V31" s="35">
        <f>U31+$S$32</f>
        <v>25500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662.17580747109741</v>
      </c>
      <c r="Q36" s="40">
        <v>600</v>
      </c>
      <c r="R36" s="41">
        <f>ROUND(Q36/5,5)</f>
        <v>120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7.3909159922532881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72BC-2D21-4059-9491-90E6E6230E4E}">
  <sheetPr codeName="Sheet64">
    <tabColor theme="8" tint="0.59999389629810485"/>
  </sheetPr>
  <dimension ref="A1:AR85"/>
  <sheetViews>
    <sheetView showGridLines="0" zoomScale="80" zoomScaleNormal="80" workbookViewId="0">
      <selection activeCell="F5" sqref="F5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152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600</v>
      </c>
      <c r="AP8" s="20"/>
      <c r="AQ8" s="20"/>
      <c r="AR8" s="20"/>
    </row>
    <row r="9" spans="1:44" x14ac:dyDescent="0.2">
      <c r="A9" s="4" t="s">
        <v>7</v>
      </c>
      <c r="B9" s="5">
        <v>2.7435999999999998</v>
      </c>
      <c r="C9" s="5">
        <v>2.6377999999999999</v>
      </c>
      <c r="D9" s="5">
        <v>2.6911999999999998</v>
      </c>
      <c r="E9" s="5">
        <v>2.4426000000000001</v>
      </c>
      <c r="F9" s="5">
        <v>2.4651999999999998</v>
      </c>
      <c r="G9" s="5">
        <v>2.3818000000000001</v>
      </c>
      <c r="H9" s="5">
        <v>2.0562</v>
      </c>
      <c r="I9" s="5">
        <v>2.5156000000000001</v>
      </c>
      <c r="J9" s="5">
        <v>1.9097999999999999</v>
      </c>
      <c r="K9" s="5"/>
      <c r="L9" s="5"/>
      <c r="M9" s="5"/>
      <c r="N9" s="5"/>
      <c r="P9" s="5">
        <v>2.7435999999999998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0.44489302084883164</v>
      </c>
      <c r="C10" s="7">
        <v>0.31284692742617826</v>
      </c>
      <c r="D10" s="7">
        <v>0.43847428658930621</v>
      </c>
      <c r="E10" s="7">
        <v>0.37517769123443112</v>
      </c>
      <c r="F10" s="7">
        <v>0.26571921270393684</v>
      </c>
      <c r="G10" s="7">
        <v>0.39458294438558783</v>
      </c>
      <c r="H10" s="7">
        <v>0.27293992012895357</v>
      </c>
      <c r="I10" s="7">
        <v>0.26374286720212931</v>
      </c>
      <c r="J10" s="7">
        <v>0.19507613898168066</v>
      </c>
      <c r="K10" s="7"/>
      <c r="L10" s="7"/>
      <c r="M10" s="7"/>
      <c r="N10" s="7"/>
      <c r="P10" s="7">
        <v>0.44489302084883164</v>
      </c>
    </row>
    <row r="11" spans="1:44" x14ac:dyDescent="0.2">
      <c r="A11" s="6" t="s">
        <v>9</v>
      </c>
      <c r="B11" s="7">
        <v>3.2589999999999999</v>
      </c>
      <c r="C11" s="7">
        <v>3.0379999999999998</v>
      </c>
      <c r="D11" s="7">
        <v>3.298</v>
      </c>
      <c r="E11" s="7">
        <v>2.9470000000000001</v>
      </c>
      <c r="F11" s="8">
        <v>2.84</v>
      </c>
      <c r="G11" s="8">
        <v>2.673</v>
      </c>
      <c r="H11" s="8">
        <v>2.488</v>
      </c>
      <c r="I11" s="8">
        <v>2.855</v>
      </c>
      <c r="J11" s="8">
        <v>2.2050000000000001</v>
      </c>
      <c r="K11" s="8"/>
      <c r="L11" s="8"/>
      <c r="M11" s="8"/>
      <c r="N11" s="8"/>
      <c r="P11" s="102">
        <v>3.2589999999999999</v>
      </c>
    </row>
    <row r="12" spans="1:44" x14ac:dyDescent="0.2">
      <c r="A12" s="6" t="s">
        <v>10</v>
      </c>
      <c r="B12" s="7">
        <v>2.089</v>
      </c>
      <c r="C12" s="7">
        <v>2.36</v>
      </c>
      <c r="D12" s="7">
        <v>2.0619999999999998</v>
      </c>
      <c r="E12" s="7">
        <v>1.9990000000000001</v>
      </c>
      <c r="F12" s="8">
        <v>2.1789999999999998</v>
      </c>
      <c r="G12" s="8">
        <v>1.7110000000000001</v>
      </c>
      <c r="H12" s="8">
        <v>1.8220000000000001</v>
      </c>
      <c r="I12" s="8">
        <v>2.198</v>
      </c>
      <c r="J12" s="8">
        <v>1.7230000000000001</v>
      </c>
      <c r="K12" s="8"/>
      <c r="L12" s="8"/>
      <c r="M12" s="8"/>
      <c r="N12" s="8"/>
      <c r="P12" s="102">
        <v>2.089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1.6905936890138309</v>
      </c>
      <c r="C13" s="10">
        <f>IFERROR(IF(C8="","",IF($C$25=0,((C9-$C$26)/3/C10),IF($C$26=0,(($C$25-C9)/3/C10),MIN(((($C$25)-C9)/(3*C10)),((C9-($C$26))/(3*C10)))))),"")</f>
        <v>2.5168858344814682</v>
      </c>
      <c r="D13" s="10">
        <f>IFERROR(IF(D8="","",IF($D$25=0,((D9-$D$26)/3/D10),IF($D$26=0,(($D$25-D9)/3/D10),MIN(((($D$25)-D9)/(3*D10)),((D9-($D$26))/(3*D10)))))),"")</f>
        <v>1.7551770389693122</v>
      </c>
      <c r="E13" s="10">
        <f>IFERROR(IF(E8="","",IF($E$25=0,((E9-$E$26)/3/E10),IF($E$26=0,(($E$25-E9)/3/E10),MIN(((($E$25)-E9)/(3*E10)),((E9-($E$26))/(3*E10)))))),"")</f>
        <v>2.2721677929778608</v>
      </c>
      <c r="F13" s="10">
        <f>IFERROR(IF(F8="","",IF($F$25=0,((F9-$F$26)/3/F10),IF($F$26=0,(($F$25-F9)/3/F10),MIN(((($F$25)-F9)/(3*F10)),((F9-($F$26))/(3*F10)))))),"")</f>
        <v>3.1797976696354073</v>
      </c>
      <c r="G13" s="10">
        <f>IFERROR(IF(G8="","",IF($G$25=0,((G9-$G$26)/3/G10),IF($G$26=0,(($G$25-G9)/3/G10),MIN(((($G$25)-G9)/(3*G10)),((G9-($G$26))/(3*G10)))))),"")</f>
        <v>2.2117867630905383</v>
      </c>
      <c r="H13" s="10">
        <f>IFERROR(IF(H8="","",IF($H$25=0,((H9-$H$26)/3/H10),IF($H$26=0,(($H$25-H9)/3/H10),MIN(((($H$25)-H9)/(3*H10)),((H9-($H$26))/(3*H10)))))),"")</f>
        <v>3.5951745944787263</v>
      </c>
      <c r="I13" s="10">
        <f>IFERROR(IF(I8="","",IF($I$25=0,((I9-$I$26)/3/I10),IF($I$26=0,(($I$25-I9)/3/I10),MIN(((($I$25)-I9)/(3*I10)),((I9-($I$26))/(3*I10)))))),"")</f>
        <v>3.1399269376208836</v>
      </c>
      <c r="J13" s="10">
        <f>IFERROR(IF($J$8="","",IF($J$25=0,((J9-$J$26)/3/J10),IF($J$26=0,(($J$25-J9)/3/J10),MIN(((($J$25)-J9)/(3*J10)),((J9-($J$26))/(3*J10)))))),"")</f>
        <v>5.2803314236365875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1.6905936890138309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</v>
      </c>
      <c r="C25" s="20">
        <f t="shared" si="0"/>
        <v>5</v>
      </c>
      <c r="D25" s="20">
        <f t="shared" si="0"/>
        <v>5</v>
      </c>
      <c r="E25" s="20">
        <f t="shared" si="0"/>
        <v>5</v>
      </c>
      <c r="F25" s="20">
        <f t="shared" si="0"/>
        <v>5</v>
      </c>
      <c r="G25" s="20">
        <f t="shared" si="0"/>
        <v>5</v>
      </c>
      <c r="H25" s="20">
        <f t="shared" si="0"/>
        <v>5</v>
      </c>
      <c r="I25" s="20">
        <f t="shared" si="0"/>
        <v>5</v>
      </c>
      <c r="J25" s="20">
        <f t="shared" si="0"/>
        <v>5</v>
      </c>
      <c r="K25" s="20">
        <f t="shared" si="0"/>
        <v>5</v>
      </c>
      <c r="L25" s="20">
        <f t="shared" si="0"/>
        <v>5</v>
      </c>
      <c r="M25" s="20">
        <f t="shared" si="0"/>
        <v>5</v>
      </c>
      <c r="N25" s="20">
        <f t="shared" si="0"/>
        <v>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0.44489302084883164</v>
      </c>
      <c r="Q36" s="40">
        <v>5</v>
      </c>
      <c r="R36" s="41">
        <f>ROUND(Q36/5,5)</f>
        <v>1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5.2803314236365875</v>
      </c>
      <c r="Q37" s="40">
        <v>15</v>
      </c>
      <c r="R37" s="41">
        <f>ROUND(Q37/5,5)</f>
        <v>3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7B778-47BE-4B9F-B527-7E3603CADFA3}">
  <sheetPr codeName="Sheet67">
    <tabColor theme="8" tint="0.59999389629810485"/>
  </sheetPr>
  <dimension ref="A1:AR85"/>
  <sheetViews>
    <sheetView showGridLines="0" zoomScale="70" zoomScaleNormal="70" workbookViewId="0">
      <selection activeCell="N11" sqref="N11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151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113</v>
      </c>
      <c r="D5" s="25">
        <v>25500</v>
      </c>
      <c r="E5" s="25">
        <v>28200</v>
      </c>
      <c r="F5" s="25">
        <v>22800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22800</v>
      </c>
      <c r="AM6" s="20"/>
      <c r="AN6" s="20"/>
      <c r="AO6" s="20" t="s">
        <v>0</v>
      </c>
      <c r="AP6" s="20"/>
      <c r="AQ6" s="20"/>
      <c r="AR6" s="20">
        <f>E5</f>
        <v>28200</v>
      </c>
    </row>
    <row r="7" spans="1:44" ht="18" x14ac:dyDescent="0.25">
      <c r="A7" s="18" t="s">
        <v>5</v>
      </c>
      <c r="AL7" s="35">
        <f>AM7-$AO$8</f>
        <v>24000</v>
      </c>
      <c r="AM7" s="20">
        <f>AN7-$AO$8</f>
        <v>24500</v>
      </c>
      <c r="AN7" s="20">
        <f>AO7-$AO$8</f>
        <v>25000</v>
      </c>
      <c r="AO7" s="35">
        <f>D5</f>
        <v>25500</v>
      </c>
      <c r="AP7" s="20">
        <f>AO7+$AO$8</f>
        <v>26000</v>
      </c>
      <c r="AQ7" s="20">
        <f>AP7+$AO$8</f>
        <v>26500</v>
      </c>
      <c r="AR7" s="35">
        <f>AQ7+$AO$8</f>
        <v>27000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500</v>
      </c>
      <c r="AP8" s="20"/>
      <c r="AQ8" s="20"/>
      <c r="AR8" s="20"/>
    </row>
    <row r="9" spans="1:44" x14ac:dyDescent="0.2">
      <c r="A9" s="4" t="s">
        <v>7</v>
      </c>
      <c r="B9" s="5">
        <v>26133.599999999999</v>
      </c>
      <c r="C9" s="5">
        <v>26134.6</v>
      </c>
      <c r="D9" s="5">
        <v>26191.200000000001</v>
      </c>
      <c r="E9" s="5">
        <v>26184.799999999999</v>
      </c>
      <c r="F9" s="5">
        <v>26530.6</v>
      </c>
      <c r="G9" s="5">
        <v>26287.200000000001</v>
      </c>
      <c r="H9" s="5">
        <v>26376.799999999999</v>
      </c>
      <c r="I9" s="5">
        <v>26440.799999999999</v>
      </c>
      <c r="J9" s="5">
        <v>26082.400000000001</v>
      </c>
      <c r="K9" s="5"/>
      <c r="L9" s="5"/>
      <c r="M9" s="5"/>
      <c r="N9" s="5"/>
      <c r="P9" s="5">
        <v>26133.599999999999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138.37918918681379</v>
      </c>
      <c r="C10" s="7">
        <v>298.93444097326756</v>
      </c>
      <c r="D10" s="7">
        <v>100.17584539199058</v>
      </c>
      <c r="E10" s="7">
        <v>73.669532372616558</v>
      </c>
      <c r="F10" s="7">
        <v>99.407243196861671</v>
      </c>
      <c r="G10" s="7">
        <v>100.17584539199058</v>
      </c>
      <c r="H10" s="7">
        <v>228.07717991942991</v>
      </c>
      <c r="I10" s="7">
        <v>77.066205304270696</v>
      </c>
      <c r="J10" s="7">
        <v>85.865010335991926</v>
      </c>
      <c r="K10" s="7"/>
      <c r="L10" s="7"/>
      <c r="M10" s="7"/>
      <c r="N10" s="7"/>
      <c r="P10" s="7">
        <v>138.37918918681379</v>
      </c>
    </row>
    <row r="11" spans="1:44" x14ac:dyDescent="0.2">
      <c r="A11" s="6" t="s">
        <v>9</v>
      </c>
      <c r="B11" s="7">
        <v>26332</v>
      </c>
      <c r="C11" s="7">
        <v>26428</v>
      </c>
      <c r="D11" s="7">
        <v>26300</v>
      </c>
      <c r="E11" s="7">
        <v>26268</v>
      </c>
      <c r="F11" s="8">
        <v>26684</v>
      </c>
      <c r="G11" s="8">
        <v>26396</v>
      </c>
      <c r="H11" s="8">
        <v>26652</v>
      </c>
      <c r="I11" s="8">
        <v>26524</v>
      </c>
      <c r="J11" s="8">
        <v>26204</v>
      </c>
      <c r="K11" s="8"/>
      <c r="L11" s="8"/>
      <c r="M11" s="8"/>
      <c r="N11" s="8"/>
      <c r="P11" s="102">
        <v>26332</v>
      </c>
    </row>
    <row r="12" spans="1:44" x14ac:dyDescent="0.2">
      <c r="A12" s="6" t="s">
        <v>10</v>
      </c>
      <c r="B12" s="7">
        <v>25980</v>
      </c>
      <c r="C12" s="7">
        <v>25756</v>
      </c>
      <c r="D12" s="7">
        <v>26108</v>
      </c>
      <c r="E12" s="7">
        <v>26108</v>
      </c>
      <c r="F12" s="8">
        <v>26429</v>
      </c>
      <c r="G12" s="8">
        <v>26140</v>
      </c>
      <c r="H12" s="8">
        <v>26140</v>
      </c>
      <c r="I12" s="8">
        <v>26332</v>
      </c>
      <c r="J12" s="8">
        <v>26012</v>
      </c>
      <c r="K12" s="8"/>
      <c r="L12" s="8"/>
      <c r="M12" s="8"/>
      <c r="N12" s="8"/>
      <c r="P12" s="102">
        <v>25980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4.9776270843017523</v>
      </c>
      <c r="C13" s="10">
        <f>IFERROR(IF(C8="","",IF($C$25=0,((C9-$C$26)/3/C10),IF($C$26=0,(($C$25-C9)/3/C10),MIN(((($C$25)-C9)/(3*C10)),((C9-($C$26))/(3*C10)))))),"")</f>
        <v>2.3030690756982191</v>
      </c>
      <c r="D13" s="10">
        <f>IFERROR(IF(D8="","",IF($D$25=0,((D9-$D$26)/3/D10),IF($D$26=0,(($D$25-D9)/3/D10),MIN(((($D$25)-D9)/(3*D10)),((D9-($D$26))/(3*D10)))))),"")</f>
        <v>6.6842460613118693</v>
      </c>
      <c r="E13" s="10">
        <f>IFERROR(IF(E8="","",IF($E$25=0,((E9-$E$26)/3/E10),IF($E$26=0,(($E$25-E9)/3/E10),MIN(((($E$25)-E9)/(3*E10)),((E9-($E$26))/(3*E10)))))),"")</f>
        <v>9.1181973293347696</v>
      </c>
      <c r="F13" s="10">
        <f>IFERROR(IF(F8="","",IF($F$25=0,((F9-$F$26)/3/F10),IF($F$26=0,(($F$25-F9)/3/F10),MIN(((($F$25)-F9)/(3*F10)),((F9-($F$26))/(3*F10)))))),"")</f>
        <v>5.597848293254299</v>
      </c>
      <c r="G13" s="10">
        <f>IFERROR(IF(G8="","",IF($G$25=0,((G9-$G$26)/3/G10),IF($G$26=0,(($G$25-G9)/3/G10),MIN(((($G$25)-G9)/(3*G10)),((G9-($G$26))/(3*G10)))))),"")</f>
        <v>6.3648077788118993</v>
      </c>
      <c r="H13" s="10">
        <f>IFERROR(IF(H8="","",IF($H$25=0,((H9-$H$26)/3/H10),IF($H$26=0,(($H$25-H9)/3/H10),MIN(((($H$25)-H9)/(3*H10)),((H9-($H$26))/(3*H10)))))),"")</f>
        <v>2.6645950881540199</v>
      </c>
      <c r="I13" s="10">
        <f>IFERROR(IF(I8="","",IF($I$25=0,((I9-$I$26)/3/I10),IF($I$26=0,(($I$25-I9)/3/I10),MIN(((($I$25)-I9)/(3*I10)),((I9-($I$26))/(3*I10)))))),"")</f>
        <v>7.6090420915989272</v>
      </c>
      <c r="J13" s="10">
        <f>IFERROR(IF($J$8="","",IF($J$25=0,((J9-$J$26)/3/J10),IF($J$26=0,(($J$25-J9)/3/J10),MIN(((($J$25)-J9)/(3*J10)),((J9-($J$26))/(3*J10)))))),"")</f>
        <v>8.220655467280471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4.9776270843017523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25500</v>
      </c>
      <c r="C24" s="20">
        <f t="shared" si="0"/>
        <v>25500</v>
      </c>
      <c r="D24" s="20">
        <f t="shared" si="0"/>
        <v>25500</v>
      </c>
      <c r="E24" s="20">
        <f t="shared" si="0"/>
        <v>25500</v>
      </c>
      <c r="F24" s="20">
        <f t="shared" si="0"/>
        <v>25500</v>
      </c>
      <c r="G24" s="20">
        <f t="shared" si="0"/>
        <v>25500</v>
      </c>
      <c r="H24" s="20">
        <f t="shared" si="0"/>
        <v>25500</v>
      </c>
      <c r="I24" s="20">
        <f t="shared" si="0"/>
        <v>25500</v>
      </c>
      <c r="J24" s="20">
        <f t="shared" si="0"/>
        <v>25500</v>
      </c>
      <c r="K24" s="20">
        <f t="shared" si="0"/>
        <v>25500</v>
      </c>
      <c r="L24" s="20">
        <f t="shared" si="0"/>
        <v>25500</v>
      </c>
      <c r="M24" s="20">
        <f t="shared" si="0"/>
        <v>25500</v>
      </c>
      <c r="N24" s="20">
        <f t="shared" si="0"/>
        <v>25500</v>
      </c>
    </row>
    <row r="25" spans="1:22" x14ac:dyDescent="0.2">
      <c r="A25" s="12" t="s">
        <v>3</v>
      </c>
      <c r="B25" s="20">
        <f t="shared" ref="B25:N25" si="1">$E$5</f>
        <v>28200</v>
      </c>
      <c r="C25" s="20">
        <f t="shared" si="1"/>
        <v>28200</v>
      </c>
      <c r="D25" s="20">
        <f t="shared" si="1"/>
        <v>28200</v>
      </c>
      <c r="E25" s="20">
        <f t="shared" si="1"/>
        <v>28200</v>
      </c>
      <c r="F25" s="20">
        <f t="shared" si="1"/>
        <v>28200</v>
      </c>
      <c r="G25" s="20">
        <f t="shared" si="1"/>
        <v>28200</v>
      </c>
      <c r="H25" s="20">
        <f t="shared" si="1"/>
        <v>28200</v>
      </c>
      <c r="I25" s="20">
        <f t="shared" si="1"/>
        <v>28200</v>
      </c>
      <c r="J25" s="20">
        <f t="shared" si="1"/>
        <v>28200</v>
      </c>
      <c r="K25" s="20">
        <f t="shared" si="1"/>
        <v>28200</v>
      </c>
      <c r="L25" s="20">
        <f t="shared" si="1"/>
        <v>28200</v>
      </c>
      <c r="M25" s="20">
        <f t="shared" si="1"/>
        <v>28200</v>
      </c>
      <c r="N25" s="20">
        <f t="shared" si="1"/>
        <v>28200</v>
      </c>
    </row>
    <row r="26" spans="1:22" x14ac:dyDescent="0.2">
      <c r="A26" s="12" t="s">
        <v>4</v>
      </c>
      <c r="B26" s="20">
        <f t="shared" ref="B26:N26" si="2">$F$5</f>
        <v>22800</v>
      </c>
      <c r="C26" s="20">
        <f t="shared" si="2"/>
        <v>22800</v>
      </c>
      <c r="D26" s="20">
        <f t="shared" si="2"/>
        <v>22800</v>
      </c>
      <c r="E26" s="20">
        <f t="shared" si="2"/>
        <v>22800</v>
      </c>
      <c r="F26" s="20">
        <f t="shared" si="2"/>
        <v>22800</v>
      </c>
      <c r="G26" s="20">
        <f t="shared" si="2"/>
        <v>22800</v>
      </c>
      <c r="H26" s="20">
        <f t="shared" si="2"/>
        <v>22800</v>
      </c>
      <c r="I26" s="20">
        <f t="shared" si="2"/>
        <v>22800</v>
      </c>
      <c r="J26" s="20">
        <f t="shared" si="2"/>
        <v>22800</v>
      </c>
      <c r="K26" s="20">
        <f t="shared" si="2"/>
        <v>22800</v>
      </c>
      <c r="L26" s="20">
        <f t="shared" si="2"/>
        <v>22800</v>
      </c>
      <c r="M26" s="20">
        <f t="shared" si="2"/>
        <v>22800</v>
      </c>
      <c r="N26" s="20">
        <f t="shared" si="2"/>
        <v>22800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22800</v>
      </c>
      <c r="Q30" s="34"/>
      <c r="R30" s="34"/>
      <c r="S30" s="34" t="s">
        <v>0</v>
      </c>
      <c r="T30" s="34"/>
      <c r="U30" s="34"/>
      <c r="V30" s="34">
        <f>E5</f>
        <v>28200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21900</v>
      </c>
      <c r="Q31" s="20">
        <f>R31-$S$32</f>
        <v>23100</v>
      </c>
      <c r="R31" s="20">
        <f>S31-$S$32</f>
        <v>24300</v>
      </c>
      <c r="S31" s="35">
        <f>D5</f>
        <v>25500</v>
      </c>
      <c r="T31" s="20">
        <f>S31+$S$32</f>
        <v>26700</v>
      </c>
      <c r="U31" s="20">
        <f>T31+$S$32</f>
        <v>27900</v>
      </c>
      <c r="V31" s="35">
        <f>U31+$S$32</f>
        <v>29100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1200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298.93444097326756</v>
      </c>
      <c r="Q36" s="40">
        <v>750</v>
      </c>
      <c r="R36" s="41">
        <f>ROUND(Q36/5,5)</f>
        <v>150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9.1181973293347696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F6022-BDE3-444F-92D4-5BC2DB68EDD6}">
  <sheetPr codeName="Sheet68">
    <tabColor theme="8" tint="0.59999389629810485"/>
  </sheetPr>
  <dimension ref="A1:AR85"/>
  <sheetViews>
    <sheetView showGridLines="0" zoomScale="80" zoomScaleNormal="80" workbookViewId="0">
      <selection activeCell="S25" sqref="S25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150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10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10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2.9072</v>
      </c>
      <c r="C9" s="5">
        <v>2.5968000000000004</v>
      </c>
      <c r="D9" s="5">
        <v>2.79732</v>
      </c>
      <c r="E9" s="5">
        <v>2.9319800000000003</v>
      </c>
      <c r="F9" s="5">
        <v>2.7153400000000003</v>
      </c>
      <c r="G9" s="5">
        <v>3.0374000000000003</v>
      </c>
      <c r="H9" s="5">
        <v>2.4491399999999999</v>
      </c>
      <c r="I9" s="5">
        <v>3.1696</v>
      </c>
      <c r="J9" s="5">
        <v>2.746</v>
      </c>
      <c r="K9" s="5"/>
      <c r="L9" s="5"/>
      <c r="M9" s="5"/>
      <c r="N9" s="5"/>
      <c r="P9" s="5">
        <v>2.9072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0.45272695965669901</v>
      </c>
      <c r="C10" s="7">
        <v>0.22244707235654948</v>
      </c>
      <c r="D10" s="7">
        <v>0.4856152818847424</v>
      </c>
      <c r="E10" s="7">
        <v>0.34060631526734686</v>
      </c>
      <c r="F10" s="7">
        <v>0.15658485878270603</v>
      </c>
      <c r="G10" s="7">
        <v>0.43980256934219986</v>
      </c>
      <c r="H10" s="7">
        <v>0.15181381030723129</v>
      </c>
      <c r="I10" s="7">
        <v>0.30826173943582436</v>
      </c>
      <c r="J10" s="7">
        <v>0.27798111446643287</v>
      </c>
      <c r="K10" s="7"/>
      <c r="L10" s="7"/>
      <c r="M10" s="7"/>
      <c r="N10" s="7"/>
      <c r="P10" s="7">
        <v>0.45272695965669901</v>
      </c>
    </row>
    <row r="11" spans="1:44" x14ac:dyDescent="0.2">
      <c r="A11" s="6" t="s">
        <v>9</v>
      </c>
      <c r="B11" s="7">
        <v>3.464</v>
      </c>
      <c r="C11" s="7">
        <v>2.9529999999999998</v>
      </c>
      <c r="D11" s="7">
        <v>3.6042999999999998</v>
      </c>
      <c r="E11" s="7">
        <v>3.2955999999999999</v>
      </c>
      <c r="F11" s="8">
        <v>2.9807999999999999</v>
      </c>
      <c r="G11" s="8">
        <v>3.8109999999999999</v>
      </c>
      <c r="H11" s="8">
        <v>2.6966000000000001</v>
      </c>
      <c r="I11" s="8">
        <v>3.6040000000000001</v>
      </c>
      <c r="J11" s="8">
        <v>3.0350000000000001</v>
      </c>
      <c r="K11" s="8"/>
      <c r="L11" s="8"/>
      <c r="M11" s="8"/>
      <c r="N11" s="8"/>
      <c r="P11" s="102">
        <v>3.464</v>
      </c>
    </row>
    <row r="12" spans="1:44" x14ac:dyDescent="0.2">
      <c r="A12" s="6" t="s">
        <v>10</v>
      </c>
      <c r="B12" s="7">
        <v>2.2509999999999999</v>
      </c>
      <c r="C12" s="7">
        <v>2.37</v>
      </c>
      <c r="D12" s="7">
        <v>2.3389000000000002</v>
      </c>
      <c r="E12" s="7">
        <v>2.5421999999999998</v>
      </c>
      <c r="F12" s="8">
        <v>2.5920000000000001</v>
      </c>
      <c r="G12" s="8">
        <v>2.7120000000000002</v>
      </c>
      <c r="H12" s="8">
        <v>2.3052000000000001</v>
      </c>
      <c r="I12" s="8">
        <v>2.7919999999999998</v>
      </c>
      <c r="J12" s="8">
        <v>2.323</v>
      </c>
      <c r="K12" s="8"/>
      <c r="L12" s="8"/>
      <c r="M12" s="8"/>
      <c r="N12" s="8"/>
      <c r="P12" s="102">
        <v>2.2509999999999999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5.2222793810633252</v>
      </c>
      <c r="C13" s="10">
        <f>IFERROR(IF(C8="","",IF($C$25=0,((C9-$C$26)/3/C10),IF($C$26=0,(($C$25-C9)/3/C10),MIN(((($C$25)-C9)/(3*C10)),((C9-($C$26))/(3*C10)))))),"")</f>
        <v>11.093575236530535</v>
      </c>
      <c r="D13" s="10">
        <f>IFERROR(IF(D8="","",IF($D$25=0,((D9-$D$26)/3/D10),IF($D$26=0,(($D$25-D9)/3/D10),MIN(((($D$25)-D9)/(3*D10)),((D9-($D$26))/(3*D10)))))),"")</f>
        <v>4.9440234335606625</v>
      </c>
      <c r="E13" s="10">
        <f>IFERROR(IF(E8="","",IF($E$25=0,((E9-$E$26)/3/E10),IF($E$26=0,(($E$25-E9)/3/E10),MIN(((($E$25)-E9)/(3*E10)),((E9-($E$26))/(3*E10)))))),"")</f>
        <v>6.9170962517750221</v>
      </c>
      <c r="F13" s="10">
        <f>IFERROR(IF(F8="","",IF($F$25=0,((F9-$F$26)/3/F10),IF($F$26=0,(($F$25-F9)/3/F10),MIN(((($F$25)-F9)/(3*F10)),((F9-($F$26))/(3*F10)))))),"")</f>
        <v>15.507374205124513</v>
      </c>
      <c r="G13" s="10">
        <f>IFERROR(IF(G8="","",IF($G$25=0,((G9-$G$26)/3/G10),IF($G$26=0,(($G$25-G9)/3/G10),MIN(((($G$25)-G9)/(3*G10)),((G9-($G$26))/(3*G10)))))),"")</f>
        <v>5.2770648205578263</v>
      </c>
      <c r="H13" s="10">
        <f>IFERROR(IF(H8="","",IF($H$25=0,((H9-$H$26)/3/H10),IF($H$26=0,(($H$25-H9)/3/H10),MIN(((($H$25)-H9)/(3*H10)),((H9-($H$26))/(3*H10)))))),"")</f>
        <v>16.579211919124358</v>
      </c>
      <c r="I13" s="10">
        <f>IFERROR(IF(I8="","",IF($I$25=0,((I9-$I$26)/3/I10),IF($I$26=0,(($I$25-I9)/3/I10),MIN(((($I$25)-I9)/(3*I10)),((I9-($I$26))/(3*I10)))))),"")</f>
        <v>7.3859312030320812</v>
      </c>
      <c r="J13" s="10">
        <f>IFERROR(IF($J$8="","",IF($J$25=0,((J9-$J$26)/3/J10),IF($J$26=0,(($J$25-J9)/3/J10),MIN(((($J$25)-J9)/(3*J10)),((J9-($J$26))/(3*J10)))))),"")</f>
        <v>8.6984326422361367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5.2222793810633252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10</v>
      </c>
      <c r="C25" s="20">
        <f t="shared" si="0"/>
        <v>10</v>
      </c>
      <c r="D25" s="20">
        <f t="shared" si="0"/>
        <v>10</v>
      </c>
      <c r="E25" s="20">
        <f t="shared" si="0"/>
        <v>10</v>
      </c>
      <c r="F25" s="20">
        <f t="shared" si="0"/>
        <v>10</v>
      </c>
      <c r="G25" s="20">
        <f t="shared" si="0"/>
        <v>10</v>
      </c>
      <c r="H25" s="20">
        <f t="shared" si="0"/>
        <v>10</v>
      </c>
      <c r="I25" s="20">
        <f t="shared" si="0"/>
        <v>10</v>
      </c>
      <c r="J25" s="20">
        <f t="shared" si="0"/>
        <v>10</v>
      </c>
      <c r="K25" s="20">
        <f t="shared" si="0"/>
        <v>10</v>
      </c>
      <c r="L25" s="20">
        <f t="shared" si="0"/>
        <v>10</v>
      </c>
      <c r="M25" s="20">
        <f t="shared" si="0"/>
        <v>10</v>
      </c>
      <c r="N25" s="20">
        <f t="shared" si="0"/>
        <v>10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10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0.4856152818847424</v>
      </c>
      <c r="Q36" s="40">
        <v>4</v>
      </c>
      <c r="R36" s="41">
        <f>ROUND(Q36/5,5)</f>
        <v>0.8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16.579211919124358</v>
      </c>
      <c r="Q37" s="40">
        <v>20</v>
      </c>
      <c r="R37" s="41">
        <f>ROUND(Q37/5,5)</f>
        <v>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A4EDD-296B-41F3-B30A-7CFBF01887B2}">
  <sheetPr codeName="Sheet69">
    <tabColor theme="8" tint="0.59999389629810485"/>
  </sheetPr>
  <dimension ref="A1:AR85"/>
  <sheetViews>
    <sheetView showGridLines="0" zoomScale="70" zoomScaleNormal="70" workbookViewId="0">
      <selection activeCell="N11" sqref="N11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2851562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149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112</v>
      </c>
      <c r="D5" s="25">
        <v>30000</v>
      </c>
      <c r="E5" s="25">
        <v>32000</v>
      </c>
      <c r="F5" s="25">
        <v>28000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28000</v>
      </c>
      <c r="AM6" s="20"/>
      <c r="AN6" s="20"/>
      <c r="AO6" s="20" t="s">
        <v>0</v>
      </c>
      <c r="AP6" s="20"/>
      <c r="AQ6" s="20"/>
      <c r="AR6" s="20">
        <f>E5</f>
        <v>32000</v>
      </c>
    </row>
    <row r="7" spans="1:44" ht="18" x14ac:dyDescent="0.25">
      <c r="A7" s="18" t="s">
        <v>5</v>
      </c>
      <c r="AL7" s="35">
        <f>AM7-$AO$8</f>
        <v>28200</v>
      </c>
      <c r="AM7" s="20">
        <f>AN7-$AO$8</f>
        <v>28800</v>
      </c>
      <c r="AN7" s="20">
        <f>AO7-$AO$8</f>
        <v>29400</v>
      </c>
      <c r="AO7" s="35">
        <f>D5</f>
        <v>30000</v>
      </c>
      <c r="AP7" s="20">
        <f>AO7+$AO$8</f>
        <v>30600</v>
      </c>
      <c r="AQ7" s="20">
        <f>AP7+$AO$8</f>
        <v>31200</v>
      </c>
      <c r="AR7" s="35">
        <f>AQ7+$AO$8</f>
        <v>31800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600</v>
      </c>
      <c r="AP8" s="20"/>
      <c r="AQ8" s="20"/>
      <c r="AR8" s="20"/>
    </row>
    <row r="9" spans="1:44" x14ac:dyDescent="0.2">
      <c r="A9" s="4" t="s">
        <v>7</v>
      </c>
      <c r="B9" s="5">
        <v>30568.799999999999</v>
      </c>
      <c r="C9" s="5">
        <v>30536.799999999999</v>
      </c>
      <c r="D9" s="5">
        <v>30050.400000000001</v>
      </c>
      <c r="E9" s="5">
        <v>30357.599999999999</v>
      </c>
      <c r="F9" s="5">
        <v>30216.799999999999</v>
      </c>
      <c r="G9" s="5">
        <v>30293.599999999999</v>
      </c>
      <c r="H9" s="5">
        <v>30415.200000000001</v>
      </c>
      <c r="I9" s="5">
        <v>30146.400000000001</v>
      </c>
      <c r="J9" s="5">
        <v>29890.400000000001</v>
      </c>
      <c r="K9" s="5"/>
      <c r="L9" s="5"/>
      <c r="M9" s="5"/>
      <c r="N9" s="5"/>
      <c r="P9" s="5">
        <v>30568.799999999999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118.87472397444294</v>
      </c>
      <c r="C10" s="7">
        <v>154.46423534268379</v>
      </c>
      <c r="D10" s="7">
        <v>285.67954074452024</v>
      </c>
      <c r="E10" s="7">
        <v>264.26653212240103</v>
      </c>
      <c r="F10" s="7">
        <v>513.79684701251324</v>
      </c>
      <c r="G10" s="7">
        <v>260.36282376714229</v>
      </c>
      <c r="H10" s="7">
        <v>97.586884364652207</v>
      </c>
      <c r="I10" s="7">
        <v>313.04440579572736</v>
      </c>
      <c r="J10" s="7">
        <v>322.70853722825495</v>
      </c>
      <c r="K10" s="7"/>
      <c r="L10" s="7"/>
      <c r="M10" s="7"/>
      <c r="N10" s="7"/>
      <c r="P10" s="7">
        <v>118.87472397444294</v>
      </c>
    </row>
    <row r="11" spans="1:44" x14ac:dyDescent="0.2">
      <c r="A11" s="6" t="s">
        <v>9</v>
      </c>
      <c r="B11" s="7">
        <v>30780</v>
      </c>
      <c r="C11" s="7">
        <v>30748</v>
      </c>
      <c r="D11" s="7">
        <v>30332</v>
      </c>
      <c r="E11" s="7">
        <v>30620</v>
      </c>
      <c r="F11" s="8">
        <v>30876</v>
      </c>
      <c r="G11" s="8">
        <v>30620</v>
      </c>
      <c r="H11" s="8">
        <v>30556</v>
      </c>
      <c r="I11" s="8">
        <v>30492</v>
      </c>
      <c r="J11" s="8">
        <v>30268</v>
      </c>
      <c r="K11" s="8"/>
      <c r="L11" s="8"/>
      <c r="M11" s="8"/>
      <c r="N11" s="8"/>
      <c r="P11" s="102">
        <v>30780</v>
      </c>
    </row>
    <row r="12" spans="1:44" x14ac:dyDescent="0.2">
      <c r="A12" s="6" t="s">
        <v>10</v>
      </c>
      <c r="B12" s="7">
        <v>30492</v>
      </c>
      <c r="C12" s="7">
        <v>30332</v>
      </c>
      <c r="D12" s="7">
        <v>29692</v>
      </c>
      <c r="E12" s="7">
        <v>29948</v>
      </c>
      <c r="F12" s="8">
        <v>29628</v>
      </c>
      <c r="G12" s="8">
        <v>29980</v>
      </c>
      <c r="H12" s="8">
        <v>30300</v>
      </c>
      <c r="I12" s="8">
        <v>29820</v>
      </c>
      <c r="J12" s="8">
        <v>29404</v>
      </c>
      <c r="K12" s="8"/>
      <c r="L12" s="8"/>
      <c r="M12" s="8"/>
      <c r="N12" s="8"/>
      <c r="P12" s="102">
        <v>30492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4.0131884282585775</v>
      </c>
      <c r="C13" s="10">
        <f>IFERROR(IF(C8="","",IF($C$25=0,((C9-$C$26)/3/C10),IF($C$26=0,(($C$25-C9)/3/C10),MIN(((($C$25)-C9)/(3*C10)),((C9-($C$26))/(3*C10)))))),"")</f>
        <v>3.157580991167837</v>
      </c>
      <c r="D13" s="10">
        <f>IFERROR(IF(D8="","",IF($D$25=0,((D9-$D$26)/3/D10),IF($D$26=0,(($D$25-D9)/3/D10),MIN(((($D$25)-D9)/(3*D10)),((D9-($D$26))/(3*D10)))))),"")</f>
        <v>2.2748099670456767</v>
      </c>
      <c r="E13" s="10">
        <f>IFERROR(IF(E8="","",IF($E$25=0,((E9-$E$26)/3/E10),IF($E$26=0,(($E$25-E9)/3/E10),MIN(((($E$25)-E9)/(3*E10)),((E9-($E$26))/(3*E10)))))),"")</f>
        <v>2.0716458579518333</v>
      </c>
      <c r="F13" s="10">
        <f>IFERROR(IF(F8="","",IF($F$25=0,((F9-$F$26)/3/F10),IF($F$26=0,(($F$25-F9)/3/F10),MIN(((($F$25)-F9)/(3*F10)),((F9-($F$26))/(3*F10)))))),"")</f>
        <v>1.1568774768785688</v>
      </c>
      <c r="G13" s="10">
        <f>IFERROR(IF(G8="","",IF($G$25=0,((G9-$G$26)/3/G10),IF($G$26=0,(($G$25-G9)/3/G10),MIN(((($G$25)-G9)/(3*G10)),((G9-($G$26))/(3*G10)))))),"")</f>
        <v>2.1846436897946369</v>
      </c>
      <c r="H13" s="10">
        <f>IFERROR(IF(H8="","",IF($H$25=0,((H9-$H$26)/3/H10),IF($H$26=0,(($H$25-H9)/3/H10),MIN(((($H$25)-H9)/(3*H10)),((H9-($H$26))/(3*H10)))))),"")</f>
        <v>5.4132957528667083</v>
      </c>
      <c r="I13" s="10">
        <f>IFERROR(IF(I8="","",IF($I$25=0,((I9-$I$26)/3/I10),IF($I$26=0,(($I$25-I9)/3/I10),MIN(((($I$25)-I9)/(3*I10)),((I9-($I$26))/(3*I10)))))),"")</f>
        <v>1.9737348926460172</v>
      </c>
      <c r="J13" s="10">
        <f>IFERROR(IF($J$8="","",IF($J$25=0,((J9-$J$26)/3/J10),IF($J$26=0,(($J$25-J9)/3/J10),MIN(((($J$25)-J9)/(3*J10)),((J9-($J$26))/(3*J10)))))),"")</f>
        <v>1.9526391794451792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4.0131884282585775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30000</v>
      </c>
      <c r="C24" s="20">
        <f t="shared" si="0"/>
        <v>30000</v>
      </c>
      <c r="D24" s="20">
        <f t="shared" si="0"/>
        <v>30000</v>
      </c>
      <c r="E24" s="20">
        <f t="shared" si="0"/>
        <v>30000</v>
      </c>
      <c r="F24" s="20">
        <f t="shared" si="0"/>
        <v>30000</v>
      </c>
      <c r="G24" s="20">
        <f t="shared" si="0"/>
        <v>30000</v>
      </c>
      <c r="H24" s="20">
        <f t="shared" si="0"/>
        <v>30000</v>
      </c>
      <c r="I24" s="20">
        <f t="shared" si="0"/>
        <v>30000</v>
      </c>
      <c r="J24" s="20">
        <f t="shared" si="0"/>
        <v>30000</v>
      </c>
      <c r="K24" s="20">
        <f t="shared" si="0"/>
        <v>30000</v>
      </c>
      <c r="L24" s="20">
        <f t="shared" si="0"/>
        <v>30000</v>
      </c>
      <c r="M24" s="20">
        <f t="shared" si="0"/>
        <v>30000</v>
      </c>
      <c r="N24" s="20">
        <f t="shared" si="0"/>
        <v>30000</v>
      </c>
    </row>
    <row r="25" spans="1:22" x14ac:dyDescent="0.2">
      <c r="A25" s="12" t="s">
        <v>3</v>
      </c>
      <c r="B25" s="20">
        <f t="shared" ref="B25:N25" si="1">$E$5</f>
        <v>32000</v>
      </c>
      <c r="C25" s="20">
        <f t="shared" si="1"/>
        <v>32000</v>
      </c>
      <c r="D25" s="20">
        <f t="shared" si="1"/>
        <v>32000</v>
      </c>
      <c r="E25" s="20">
        <f t="shared" si="1"/>
        <v>32000</v>
      </c>
      <c r="F25" s="20">
        <f t="shared" si="1"/>
        <v>32000</v>
      </c>
      <c r="G25" s="20">
        <f t="shared" si="1"/>
        <v>32000</v>
      </c>
      <c r="H25" s="20">
        <f t="shared" si="1"/>
        <v>32000</v>
      </c>
      <c r="I25" s="20">
        <f t="shared" si="1"/>
        <v>32000</v>
      </c>
      <c r="J25" s="20">
        <f t="shared" si="1"/>
        <v>32000</v>
      </c>
      <c r="K25" s="20">
        <f t="shared" si="1"/>
        <v>32000</v>
      </c>
      <c r="L25" s="20">
        <f t="shared" si="1"/>
        <v>32000</v>
      </c>
      <c r="M25" s="20">
        <f t="shared" si="1"/>
        <v>32000</v>
      </c>
      <c r="N25" s="20">
        <f t="shared" si="1"/>
        <v>32000</v>
      </c>
    </row>
    <row r="26" spans="1:22" x14ac:dyDescent="0.2">
      <c r="A26" s="12" t="s">
        <v>4</v>
      </c>
      <c r="B26" s="20">
        <f t="shared" ref="B26:N26" si="2">$F$5</f>
        <v>28000</v>
      </c>
      <c r="C26" s="20">
        <f t="shared" si="2"/>
        <v>28000</v>
      </c>
      <c r="D26" s="20">
        <f t="shared" si="2"/>
        <v>28000</v>
      </c>
      <c r="E26" s="20">
        <f t="shared" si="2"/>
        <v>28000</v>
      </c>
      <c r="F26" s="20">
        <f t="shared" si="2"/>
        <v>28000</v>
      </c>
      <c r="G26" s="20">
        <f t="shared" si="2"/>
        <v>28000</v>
      </c>
      <c r="H26" s="20">
        <f t="shared" si="2"/>
        <v>28000</v>
      </c>
      <c r="I26" s="20">
        <f t="shared" si="2"/>
        <v>28000</v>
      </c>
      <c r="J26" s="20">
        <f t="shared" si="2"/>
        <v>28000</v>
      </c>
      <c r="K26" s="20">
        <f t="shared" si="2"/>
        <v>28000</v>
      </c>
      <c r="L26" s="20">
        <f t="shared" si="2"/>
        <v>28000</v>
      </c>
      <c r="M26" s="20">
        <f t="shared" si="2"/>
        <v>28000</v>
      </c>
      <c r="N26" s="20">
        <f t="shared" si="2"/>
        <v>28000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28000</v>
      </c>
      <c r="Q30" s="34"/>
      <c r="R30" s="34"/>
      <c r="S30" s="34" t="s">
        <v>0</v>
      </c>
      <c r="T30" s="34"/>
      <c r="U30" s="34"/>
      <c r="V30" s="34">
        <f>E5</f>
        <v>32000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27000</v>
      </c>
      <c r="Q31" s="20">
        <f>R31-$S$32</f>
        <v>28000</v>
      </c>
      <c r="R31" s="20">
        <f>S31-$S$32</f>
        <v>29000</v>
      </c>
      <c r="S31" s="35">
        <f>D5</f>
        <v>30000</v>
      </c>
      <c r="T31" s="20">
        <f>S31+$S$32</f>
        <v>31000</v>
      </c>
      <c r="U31" s="20">
        <f>T31+$S$32</f>
        <v>32000</v>
      </c>
      <c r="V31" s="35">
        <f>U31+$S$32</f>
        <v>33000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513.79684701251324</v>
      </c>
      <c r="Q36" s="40">
        <v>550</v>
      </c>
      <c r="R36" s="41">
        <f>ROUND(Q36/5,5)</f>
        <v>110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5.4132957528667083</v>
      </c>
      <c r="Q37" s="40">
        <v>8</v>
      </c>
      <c r="R37" s="41">
        <f>ROUND(Q37/5,5)</f>
        <v>1.6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E09F1-3E36-4CE9-9C8F-88037F107D9F}">
  <sheetPr codeName="Sheet70">
    <tabColor theme="8" tint="0.59999389629810485"/>
  </sheetPr>
  <dimension ref="A1:AR85"/>
  <sheetViews>
    <sheetView showGridLines="0" zoomScale="80" zoomScaleNormal="80" workbookViewId="0">
      <selection activeCell="Q24" sqref="Q24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148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20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20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4.6340000000000003</v>
      </c>
      <c r="C9" s="5">
        <v>5.2223999999999995</v>
      </c>
      <c r="D9" s="5">
        <v>4.5023999999999997</v>
      </c>
      <c r="E9" s="5">
        <v>4.3659999999999997</v>
      </c>
      <c r="F9" s="5">
        <v>4.1105999999999998</v>
      </c>
      <c r="G9" s="5">
        <v>4.5923999999999996</v>
      </c>
      <c r="H9" s="5">
        <v>4.4576000000000011</v>
      </c>
      <c r="I9" s="5">
        <v>4.9092000000000002</v>
      </c>
      <c r="J9" s="5">
        <v>4.1572000000000005</v>
      </c>
      <c r="K9" s="5"/>
      <c r="L9" s="5"/>
      <c r="M9" s="5"/>
      <c r="N9" s="5"/>
      <c r="P9" s="5">
        <v>4.6340000000000003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0.82829433174445732</v>
      </c>
      <c r="C10" s="7">
        <v>1.268815313589809</v>
      </c>
      <c r="D10" s="7">
        <v>1.0810685917184011</v>
      </c>
      <c r="E10" s="7">
        <v>0.96129261934127108</v>
      </c>
      <c r="F10" s="7">
        <v>0.43748005668830192</v>
      </c>
      <c r="G10" s="7">
        <v>0.6124535084396221</v>
      </c>
      <c r="H10" s="7">
        <v>0.59117493180952074</v>
      </c>
      <c r="I10" s="7">
        <v>0.38327040063119916</v>
      </c>
      <c r="J10" s="7">
        <v>0.66378739066059134</v>
      </c>
      <c r="K10" s="7"/>
      <c r="L10" s="7"/>
      <c r="M10" s="7"/>
      <c r="N10" s="7"/>
      <c r="P10" s="7">
        <v>0.82829433174445732</v>
      </c>
    </row>
    <row r="11" spans="1:44" x14ac:dyDescent="0.2">
      <c r="A11" s="6" t="s">
        <v>9</v>
      </c>
      <c r="B11" s="7">
        <v>5.3120000000000003</v>
      </c>
      <c r="C11" s="7">
        <v>6.8739999999999997</v>
      </c>
      <c r="D11" s="7">
        <v>6.29</v>
      </c>
      <c r="E11" s="7">
        <v>5.4139999999999997</v>
      </c>
      <c r="F11" s="8">
        <v>4.8819999999999997</v>
      </c>
      <c r="G11" s="8">
        <v>5.09</v>
      </c>
      <c r="H11" s="8">
        <v>5.3230000000000004</v>
      </c>
      <c r="I11" s="8">
        <v>5.25</v>
      </c>
      <c r="J11" s="8">
        <v>5.258</v>
      </c>
      <c r="K11" s="8"/>
      <c r="L11" s="8"/>
      <c r="M11" s="8"/>
      <c r="N11" s="8"/>
      <c r="P11" s="102">
        <v>5.3120000000000003</v>
      </c>
    </row>
    <row r="12" spans="1:44" x14ac:dyDescent="0.2">
      <c r="A12" s="6" t="s">
        <v>10</v>
      </c>
      <c r="B12" s="7">
        <v>3.4609999999999999</v>
      </c>
      <c r="C12" s="7">
        <v>3.677</v>
      </c>
      <c r="D12" s="7">
        <v>3.5289999999999999</v>
      </c>
      <c r="E12" s="7">
        <v>3.536</v>
      </c>
      <c r="F12" s="8">
        <v>3.8359999999999999</v>
      </c>
      <c r="G12" s="8">
        <v>3.5369999999999999</v>
      </c>
      <c r="H12" s="8">
        <v>3.839</v>
      </c>
      <c r="I12" s="8">
        <v>4.2690000000000001</v>
      </c>
      <c r="J12" s="8">
        <v>3.53</v>
      </c>
      <c r="K12" s="8"/>
      <c r="L12" s="8"/>
      <c r="M12" s="8"/>
      <c r="N12" s="8"/>
      <c r="P12" s="102">
        <v>3.4609999999999999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6.1837921662612834</v>
      </c>
      <c r="C13" s="10">
        <f>IFERROR(IF(C8="","",IF($C$25=0,((C9-$C$26)/3/C10),IF($C$26=0,(($C$25-C9)/3/C10),MIN(((($C$25)-C9)/(3*C10)),((C9-($C$26))/(3*C10)))))),"")</f>
        <v>3.8822566325512788</v>
      </c>
      <c r="D13" s="10">
        <f>IFERROR(IF(D8="","",IF($D$25=0,((D9-$D$26)/3/D10),IF($D$26=0,(($D$25-D9)/3/D10),MIN(((($D$25)-D9)/(3*D10)),((D9-($D$26))/(3*D10)))))),"")</f>
        <v>4.7784818708453258</v>
      </c>
      <c r="E13" s="10">
        <f>IFERROR(IF(E8="","",IF($E$25=0,((E9-$E$26)/3/E10),IF($E$26=0,(($E$25-E9)/3/E10),MIN(((($E$25)-E9)/(3*E10)),((E9-($E$26))/(3*E10)))))),"")</f>
        <v>5.4211727298025201</v>
      </c>
      <c r="F13" s="10">
        <f>IFERROR(IF(F8="","",IF($F$25=0,((F9-$F$26)/3/F10),IF($F$26=0,(($F$25-F9)/3/F10),MIN(((($F$25)-F9)/(3*F10)),((F9-($F$26))/(3*F10)))))),"")</f>
        <v>12.106761407046998</v>
      </c>
      <c r="G13" s="10">
        <f>IFERROR(IF(G8="","",IF($G$25=0,((G9-$G$26)/3/G10),IF($G$26=0,(($G$25-G9)/3/G10),MIN(((($G$25)-G9)/(3*G10)),((G9-($G$26))/(3*G10)))))),"")</f>
        <v>8.3857249503747102</v>
      </c>
      <c r="H13" s="10">
        <f>IFERROR(IF(H8="","",IF($H$25=0,((H9-$H$26)/3/H10),IF($H$26=0,(($H$25-H9)/3/H10),MIN(((($H$25)-H9)/(3*H10)),((H9-($H$26))/(3*H10)))))),"")</f>
        <v>8.7635650993220349</v>
      </c>
      <c r="I13" s="10">
        <f>IFERROR(IF(I8="","",IF($I$25=0,((I9-$I$26)/3/I10),IF($I$26=0,(($I$25-I9)/3/I10),MIN(((($I$25)-I9)/(3*I10)),((I9-($I$26))/(3*I10)))))),"")</f>
        <v>13.12458947620906</v>
      </c>
      <c r="J13" s="10">
        <f>IFERROR(IF($J$8="","",IF($J$25=0,((J9-$J$26)/3/J10),IF($J$26=0,(($J$25-J9)/3/J10),MIN(((($J$25)-J9)/(3*J10)),((J9-($J$26))/(3*J10)))))),"")</f>
        <v>7.9557602443725655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6.1837921662612834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20</v>
      </c>
      <c r="C25" s="20">
        <f t="shared" si="0"/>
        <v>20</v>
      </c>
      <c r="D25" s="20">
        <f t="shared" si="0"/>
        <v>20</v>
      </c>
      <c r="E25" s="20">
        <f t="shared" si="0"/>
        <v>20</v>
      </c>
      <c r="F25" s="20">
        <f t="shared" si="0"/>
        <v>20</v>
      </c>
      <c r="G25" s="20">
        <f t="shared" si="0"/>
        <v>20</v>
      </c>
      <c r="H25" s="20">
        <f t="shared" si="0"/>
        <v>20</v>
      </c>
      <c r="I25" s="20">
        <f t="shared" si="0"/>
        <v>20</v>
      </c>
      <c r="J25" s="20">
        <f t="shared" si="0"/>
        <v>20</v>
      </c>
      <c r="K25" s="20">
        <f t="shared" si="0"/>
        <v>20</v>
      </c>
      <c r="L25" s="20">
        <f t="shared" si="0"/>
        <v>20</v>
      </c>
      <c r="M25" s="20">
        <f t="shared" si="0"/>
        <v>20</v>
      </c>
      <c r="N25" s="20">
        <f t="shared" si="0"/>
        <v>20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20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1.268815313589809</v>
      </c>
      <c r="Q36" s="40">
        <v>5</v>
      </c>
      <c r="R36" s="41">
        <f>ROUND(Q36/5,5)</f>
        <v>1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13.12458947620906</v>
      </c>
      <c r="Q37" s="40">
        <v>15</v>
      </c>
      <c r="R37" s="41">
        <f>ROUND(Q37/5,5)</f>
        <v>3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CE35-DA80-459F-8E2E-AC93778DB656}">
  <sheetPr codeName="Sheet71">
    <tabColor theme="8" tint="0.59999389629810485"/>
  </sheetPr>
  <dimension ref="A1:AR85"/>
  <sheetViews>
    <sheetView showGridLines="0" zoomScale="80" zoomScaleNormal="80" workbookViewId="0">
      <selection activeCell="Q24" sqref="Q24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147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111</v>
      </c>
      <c r="D5" s="25">
        <v>35500</v>
      </c>
      <c r="E5" s="25">
        <v>40000</v>
      </c>
      <c r="F5" s="25">
        <v>31000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31000</v>
      </c>
      <c r="AM6" s="20"/>
      <c r="AN6" s="20"/>
      <c r="AO6" s="20" t="s">
        <v>0</v>
      </c>
      <c r="AP6" s="20"/>
      <c r="AQ6" s="20"/>
      <c r="AR6" s="20">
        <f>E5</f>
        <v>40000</v>
      </c>
    </row>
    <row r="7" spans="1:44" ht="18" x14ac:dyDescent="0.25">
      <c r="A7" s="18" t="s">
        <v>5</v>
      </c>
      <c r="AL7" s="35">
        <f>AM7-$AO$8</f>
        <v>31900</v>
      </c>
      <c r="AM7" s="20">
        <f>AN7-$AO$8</f>
        <v>33100</v>
      </c>
      <c r="AN7" s="20">
        <f>AO7-$AO$8</f>
        <v>34300</v>
      </c>
      <c r="AO7" s="35">
        <f>D5</f>
        <v>35500</v>
      </c>
      <c r="AP7" s="20">
        <f>AO7+$AO$8</f>
        <v>36700</v>
      </c>
      <c r="AQ7" s="20">
        <f>AP7+$AO$8</f>
        <v>37900</v>
      </c>
      <c r="AR7" s="35">
        <f>AQ7+$AO$8</f>
        <v>39100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1200</v>
      </c>
      <c r="AP8" s="20"/>
      <c r="AQ8" s="20"/>
      <c r="AR8" s="20"/>
    </row>
    <row r="9" spans="1:44" x14ac:dyDescent="0.2">
      <c r="A9" s="4" t="s">
        <v>7</v>
      </c>
      <c r="B9" s="5">
        <v>35029.599999999999</v>
      </c>
      <c r="C9" s="5">
        <v>35112.800000000003</v>
      </c>
      <c r="D9" s="5">
        <v>34997.599999999999</v>
      </c>
      <c r="E9" s="5">
        <v>34895.199999999997</v>
      </c>
      <c r="F9" s="5">
        <v>35349.599999999999</v>
      </c>
      <c r="G9" s="5">
        <v>35151.199999999997</v>
      </c>
      <c r="H9" s="5">
        <v>35272.800000000003</v>
      </c>
      <c r="I9" s="5">
        <v>34984.800000000003</v>
      </c>
      <c r="J9" s="5">
        <v>34972</v>
      </c>
      <c r="K9" s="5"/>
      <c r="L9" s="5"/>
      <c r="M9" s="5"/>
      <c r="N9" s="5"/>
      <c r="P9" s="5">
        <v>35029.599999999999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147.33906474523315</v>
      </c>
      <c r="C10" s="7">
        <v>397.49616350349851</v>
      </c>
      <c r="D10" s="7">
        <v>225.59432616978646</v>
      </c>
      <c r="E10" s="7">
        <v>121.00909056760983</v>
      </c>
      <c r="F10" s="7">
        <v>152.46245439451644</v>
      </c>
      <c r="G10" s="7">
        <v>160.95713715147892</v>
      </c>
      <c r="H10" s="7">
        <v>369.45798137271311</v>
      </c>
      <c r="I10" s="7">
        <v>48.530402841929927</v>
      </c>
      <c r="J10" s="7">
        <v>96</v>
      </c>
      <c r="K10" s="7"/>
      <c r="L10" s="7"/>
      <c r="M10" s="7"/>
      <c r="N10" s="7"/>
      <c r="P10" s="7">
        <v>147.33906474523315</v>
      </c>
    </row>
    <row r="11" spans="1:44" x14ac:dyDescent="0.2">
      <c r="A11" s="6" t="s">
        <v>9</v>
      </c>
      <c r="B11" s="7">
        <v>35132</v>
      </c>
      <c r="C11" s="7">
        <v>35420</v>
      </c>
      <c r="D11" s="7">
        <v>35292</v>
      </c>
      <c r="E11" s="7">
        <v>35036</v>
      </c>
      <c r="F11" s="8">
        <v>35548</v>
      </c>
      <c r="G11" s="8">
        <v>35388</v>
      </c>
      <c r="H11" s="8">
        <v>35772</v>
      </c>
      <c r="I11" s="8">
        <v>35036</v>
      </c>
      <c r="J11" s="8">
        <v>35132</v>
      </c>
      <c r="K11" s="8"/>
      <c r="L11" s="8"/>
      <c r="M11" s="8"/>
      <c r="N11" s="8"/>
      <c r="P11" s="102">
        <v>35132</v>
      </c>
    </row>
    <row r="12" spans="1:44" x14ac:dyDescent="0.2">
      <c r="A12" s="6" t="s">
        <v>10</v>
      </c>
      <c r="B12" s="7">
        <v>34812</v>
      </c>
      <c r="C12" s="7">
        <v>34588</v>
      </c>
      <c r="D12" s="7">
        <v>34748</v>
      </c>
      <c r="E12" s="7">
        <v>34716</v>
      </c>
      <c r="F12" s="8">
        <v>35132</v>
      </c>
      <c r="G12" s="8">
        <v>34972</v>
      </c>
      <c r="H12" s="8">
        <v>34940</v>
      </c>
      <c r="I12" s="8">
        <v>34940</v>
      </c>
      <c r="J12" s="8">
        <v>34876</v>
      </c>
      <c r="K12" s="8"/>
      <c r="L12" s="8"/>
      <c r="M12" s="8"/>
      <c r="N12" s="8"/>
      <c r="P12" s="102">
        <v>34812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9.1163874449899147</v>
      </c>
      <c r="C13" s="10">
        <f>IFERROR(IF(C8="","",IF($C$25=0,((C9-$C$26)/3/C10),IF($C$26=0,(($C$25-C9)/3/C10),MIN(((($C$25)-C9)/(3*C10)),((C9-($C$26))/(3*C10)))))),"")</f>
        <v>3.4489221763803721</v>
      </c>
      <c r="D13" s="10">
        <f>IFERROR(IF(D8="","",IF($D$25=0,((D9-$D$26)/3/D10),IF($D$26=0,(($D$25-D9)/3/D10),MIN(((($D$25)-D9)/(3*D10)),((D9-($D$26))/(3*D10)))))),"")</f>
        <v>5.9067679403002522</v>
      </c>
      <c r="E13" s="10">
        <f>IFERROR(IF(E8="","",IF($E$25=0,((E9-$E$26)/3/E10),IF($E$26=0,(($E$25-E9)/3/E10),MIN(((($E$25)-E9)/(3*E10)),((E9-($E$26))/(3*E10)))))),"")</f>
        <v>10.729772398996429</v>
      </c>
      <c r="F13" s="10">
        <f>IFERROR(IF(F8="","",IF($F$25=0,((F9-$F$26)/3/F10),IF($F$26=0,(($F$25-F9)/3/F10),MIN(((($F$25)-F9)/(3*F10)),((F9-($F$26))/(3*F10)))))),"")</f>
        <v>9.5096636901498872</v>
      </c>
      <c r="G13" s="10">
        <f>IFERROR(IF(G8="","",IF($G$25=0,((G9-$G$26)/3/G10),IF($G$26=0,(($G$25-G9)/3/G10),MIN(((($G$25)-G9)/(3*G10)),((G9-($G$26))/(3*G10)))))),"")</f>
        <v>8.59690572174555</v>
      </c>
      <c r="H13" s="10">
        <f>IFERROR(IF(H8="","",IF($H$25=0,((H9-$H$26)/3/H10),IF($H$26=0,(($H$25-H9)/3/H10),MIN(((($H$25)-H9)/(3*H10)),((H9-($H$26))/(3*H10)))))),"")</f>
        <v>3.8550166418785592</v>
      </c>
      <c r="I13" s="10">
        <f>IFERROR(IF(I8="","",IF($I$25=0,((I9-$I$26)/3/I10),IF($I$26=0,(($I$25-I9)/3/I10),MIN(((($I$25)-I9)/(3*I10)),((I9-($I$26))/(3*I10)))))),"")</f>
        <v>27.369784483203475</v>
      </c>
      <c r="J13" s="10">
        <f>IFERROR(IF($J$8="","",IF($J$25=0,((J9-$J$26)/3/J10),IF($J$26=0,(($J$25-J9)/3/J10),MIN(((($J$25)-J9)/(3*J10)),((J9-($J$26))/(3*J10)))))),"")</f>
        <v>13.791666666666666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9.1163874449899147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M24" si="0">$D$5</f>
        <v>35500</v>
      </c>
      <c r="C24" s="20">
        <f t="shared" si="0"/>
        <v>35500</v>
      </c>
      <c r="D24" s="20">
        <f t="shared" si="0"/>
        <v>35500</v>
      </c>
      <c r="E24" s="20">
        <f t="shared" si="0"/>
        <v>35500</v>
      </c>
      <c r="F24" s="20">
        <f t="shared" si="0"/>
        <v>35500</v>
      </c>
      <c r="G24" s="20">
        <f t="shared" si="0"/>
        <v>35500</v>
      </c>
      <c r="H24" s="20">
        <f t="shared" si="0"/>
        <v>35500</v>
      </c>
      <c r="I24" s="20">
        <f t="shared" si="0"/>
        <v>35500</v>
      </c>
      <c r="J24" s="20">
        <f t="shared" si="0"/>
        <v>35500</v>
      </c>
      <c r="K24" s="20">
        <f t="shared" si="0"/>
        <v>35500</v>
      </c>
      <c r="L24" s="20">
        <f t="shared" si="0"/>
        <v>35500</v>
      </c>
      <c r="M24" s="20">
        <f t="shared" si="0"/>
        <v>35500</v>
      </c>
      <c r="N24" s="20">
        <f>$D$5</f>
        <v>35500</v>
      </c>
    </row>
    <row r="25" spans="1:22" x14ac:dyDescent="0.2">
      <c r="A25" s="12" t="s">
        <v>3</v>
      </c>
      <c r="B25" s="20">
        <f t="shared" ref="B25:M25" si="1">$E$5</f>
        <v>40000</v>
      </c>
      <c r="C25" s="20">
        <f t="shared" si="1"/>
        <v>40000</v>
      </c>
      <c r="D25" s="20">
        <f t="shared" si="1"/>
        <v>40000</v>
      </c>
      <c r="E25" s="20">
        <f t="shared" si="1"/>
        <v>40000</v>
      </c>
      <c r="F25" s="20">
        <f t="shared" si="1"/>
        <v>40000</v>
      </c>
      <c r="G25" s="20">
        <f t="shared" si="1"/>
        <v>40000</v>
      </c>
      <c r="H25" s="20">
        <f t="shared" si="1"/>
        <v>40000</v>
      </c>
      <c r="I25" s="20">
        <f t="shared" si="1"/>
        <v>40000</v>
      </c>
      <c r="J25" s="20">
        <f t="shared" si="1"/>
        <v>40000</v>
      </c>
      <c r="K25" s="20">
        <f t="shared" si="1"/>
        <v>40000</v>
      </c>
      <c r="L25" s="20">
        <f t="shared" si="1"/>
        <v>40000</v>
      </c>
      <c r="M25" s="20">
        <f t="shared" si="1"/>
        <v>40000</v>
      </c>
      <c r="N25" s="20">
        <f>$E$5</f>
        <v>40000</v>
      </c>
    </row>
    <row r="26" spans="1:22" x14ac:dyDescent="0.2">
      <c r="A26" s="12" t="s">
        <v>4</v>
      </c>
      <c r="B26" s="20">
        <f t="shared" ref="B26:M26" si="2">$F$5</f>
        <v>31000</v>
      </c>
      <c r="C26" s="20">
        <f t="shared" si="2"/>
        <v>31000</v>
      </c>
      <c r="D26" s="20">
        <f t="shared" si="2"/>
        <v>31000</v>
      </c>
      <c r="E26" s="20">
        <f t="shared" si="2"/>
        <v>31000</v>
      </c>
      <c r="F26" s="20">
        <f t="shared" si="2"/>
        <v>31000</v>
      </c>
      <c r="G26" s="20">
        <f t="shared" si="2"/>
        <v>31000</v>
      </c>
      <c r="H26" s="20">
        <f t="shared" si="2"/>
        <v>31000</v>
      </c>
      <c r="I26" s="20">
        <f t="shared" si="2"/>
        <v>31000</v>
      </c>
      <c r="J26" s="20">
        <f t="shared" si="2"/>
        <v>31000</v>
      </c>
      <c r="K26" s="20">
        <f t="shared" si="2"/>
        <v>31000</v>
      </c>
      <c r="L26" s="20">
        <f t="shared" si="2"/>
        <v>31000</v>
      </c>
      <c r="M26" s="20">
        <f t="shared" si="2"/>
        <v>31000</v>
      </c>
      <c r="N26" s="20">
        <f>$F$5</f>
        <v>31000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31000</v>
      </c>
      <c r="Q30" s="34"/>
      <c r="R30" s="34"/>
      <c r="S30" s="34" t="s">
        <v>0</v>
      </c>
      <c r="T30" s="34"/>
      <c r="U30" s="34"/>
      <c r="V30" s="34">
        <f>E5</f>
        <v>40000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29500</v>
      </c>
      <c r="Q31" s="20">
        <f>R31-$S$32</f>
        <v>31500</v>
      </c>
      <c r="R31" s="20">
        <f>S31-$S$32</f>
        <v>33500</v>
      </c>
      <c r="S31" s="35">
        <f>D5</f>
        <v>35500</v>
      </c>
      <c r="T31" s="20">
        <f>S31+$S$32</f>
        <v>37500</v>
      </c>
      <c r="U31" s="20">
        <f>T31+$S$32</f>
        <v>39500</v>
      </c>
      <c r="V31" s="35">
        <f>U31+$S$32</f>
        <v>41500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2000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397.49616350349851</v>
      </c>
      <c r="Q36" s="40">
        <v>1600</v>
      </c>
      <c r="R36" s="41">
        <f>ROUND(Q36/5,5)</f>
        <v>320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27.369784483203475</v>
      </c>
      <c r="Q37" s="40">
        <v>12</v>
      </c>
      <c r="R37" s="41">
        <f>ROUND(Q37/5,5)</f>
        <v>2.4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9A236-7CD6-4A52-94F8-353A45741FE7}">
  <sheetPr codeName="Sheet72">
    <tabColor theme="8" tint="0.59999389629810485"/>
  </sheetPr>
  <dimension ref="A1:AR85"/>
  <sheetViews>
    <sheetView showGridLines="0" zoomScale="80" zoomScaleNormal="80" workbookViewId="0">
      <selection activeCell="S26" sqref="S26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146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25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25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7.3651999999999997</v>
      </c>
      <c r="C9" s="5">
        <v>7.5366</v>
      </c>
      <c r="D9" s="5">
        <v>8.0350000000000001</v>
      </c>
      <c r="E9" s="5">
        <v>6.9585999999999997</v>
      </c>
      <c r="F9" s="5">
        <v>8.9948000000000015</v>
      </c>
      <c r="G9" s="5">
        <v>8.2273999999999994</v>
      </c>
      <c r="H9" s="5">
        <v>7.9798</v>
      </c>
      <c r="I9" s="5">
        <v>7.6139999999999999</v>
      </c>
      <c r="J9" s="5">
        <v>7.6756000000000002</v>
      </c>
      <c r="K9" s="5"/>
      <c r="L9" s="5"/>
      <c r="M9" s="5"/>
      <c r="N9" s="5"/>
      <c r="P9" s="5">
        <v>7.3651999999999997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0.92114206287629563</v>
      </c>
      <c r="C10" s="7">
        <v>1.97833295984271</v>
      </c>
      <c r="D10" s="7">
        <v>1.1074960496543587</v>
      </c>
      <c r="E10" s="7">
        <v>0.39377506269442719</v>
      </c>
      <c r="F10" s="7">
        <v>0.43490194297105655</v>
      </c>
      <c r="G10" s="7">
        <v>1.138694998671725</v>
      </c>
      <c r="H10" s="7">
        <v>1.3628951537077254</v>
      </c>
      <c r="I10" s="7">
        <v>0.30998225755678321</v>
      </c>
      <c r="J10" s="7">
        <v>0.77756176603534233</v>
      </c>
      <c r="K10" s="7"/>
      <c r="L10" s="7"/>
      <c r="M10" s="7"/>
      <c r="N10" s="7"/>
      <c r="P10" s="7">
        <v>0.92114206287629563</v>
      </c>
    </row>
    <row r="11" spans="1:44" x14ac:dyDescent="0.2">
      <c r="A11" s="6" t="s">
        <v>9</v>
      </c>
      <c r="B11" s="7">
        <v>8.2739999999999991</v>
      </c>
      <c r="C11" s="7">
        <v>9.3070000000000004</v>
      </c>
      <c r="D11" s="7">
        <v>9.5890000000000004</v>
      </c>
      <c r="E11" s="7">
        <v>7.2009999999999996</v>
      </c>
      <c r="F11" s="8">
        <v>9.65</v>
      </c>
      <c r="G11" s="8">
        <v>10.061999999999999</v>
      </c>
      <c r="H11" s="8">
        <v>9.7539999999999996</v>
      </c>
      <c r="I11" s="8">
        <v>7.9669999999999996</v>
      </c>
      <c r="J11" s="8">
        <v>9.0150000000000006</v>
      </c>
      <c r="K11" s="8"/>
      <c r="L11" s="8"/>
      <c r="M11" s="8"/>
      <c r="N11" s="8"/>
      <c r="P11" s="102">
        <v>8.2739999999999991</v>
      </c>
    </row>
    <row r="12" spans="1:44" x14ac:dyDescent="0.2">
      <c r="A12" s="6" t="s">
        <v>10</v>
      </c>
      <c r="B12" s="7">
        <v>6.0339999999999998</v>
      </c>
      <c r="C12" s="7">
        <v>5.3230000000000004</v>
      </c>
      <c r="D12" s="7">
        <v>6.59</v>
      </c>
      <c r="E12" s="7">
        <v>6.2649999999999997</v>
      </c>
      <c r="F12" s="8">
        <v>8.5579999999999998</v>
      </c>
      <c r="G12" s="8">
        <v>6.9630000000000001</v>
      </c>
      <c r="H12" s="8">
        <v>6.8369999999999997</v>
      </c>
      <c r="I12" s="8">
        <v>7.2380000000000004</v>
      </c>
      <c r="J12" s="8">
        <v>7.0979999999999999</v>
      </c>
      <c r="K12" s="8"/>
      <c r="L12" s="8"/>
      <c r="M12" s="8"/>
      <c r="N12" s="8"/>
      <c r="P12" s="102">
        <v>6.0339999999999998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6.3814984719203789</v>
      </c>
      <c r="C13" s="10">
        <f>IFERROR(IF(C8="","",IF($C$25=0,((C9-$C$26)/3/C10),IF($C$26=0,(($C$25-C9)/3/C10),MIN(((($C$25)-C9)/(3*C10)),((C9-($C$26))/(3*C10)))))),"")</f>
        <v>2.9424436894566779</v>
      </c>
      <c r="D13" s="10">
        <f>IFERROR(IF(D8="","",IF($D$25=0,((D9-$D$26)/3/D10),IF($D$26=0,(($D$25-D9)/3/D10),MIN(((($D$25)-D9)/(3*D10)),((D9-($D$26))/(3*D10)))))),"")</f>
        <v>5.1061130211388868</v>
      </c>
      <c r="E13" s="10">
        <f>IFERROR(IF(E8="","",IF($E$25=0,((E9-$E$26)/3/E10),IF($E$26=0,(($E$25-E9)/3/E10),MIN(((($E$25)-E9)/(3*E10)),((E9-($E$26))/(3*E10)))))),"")</f>
        <v>15.272170763811825</v>
      </c>
      <c r="F13" s="10">
        <f>IFERROR(IF(F8="","",IF($F$25=0,((F9-$F$26)/3/F10),IF($F$26=0,(($F$25-F9)/3/F10),MIN(((($F$25)-F9)/(3*F10)),((F9-($F$26))/(3*F10)))))),"")</f>
        <v>12.267286345560713</v>
      </c>
      <c r="G13" s="10">
        <f>IFERROR(IF(G8="","",IF($G$25=0,((G9-$G$26)/3/G10),IF($G$26=0,(($G$25-G9)/3/G10),MIN(((($G$25)-G9)/(3*G10)),((G9-($G$26))/(3*G10)))))),"")</f>
        <v>4.9098895430192897</v>
      </c>
      <c r="H13" s="10">
        <f>IFERROR(IF(H8="","",IF($H$25=0,((H9-$H$26)/3/H10),IF($H$26=0,(($H$25-H9)/3/H10),MIN(((($H$25)-H9)/(3*H10)),((H9-($H$26))/(3*H10)))))),"")</f>
        <v>4.1627560157988999</v>
      </c>
      <c r="I13" s="10">
        <f>IFERROR(IF(I8="","",IF($I$25=0,((I9-$I$26)/3/I10),IF($I$26=0,(($I$25-I9)/3/I10),MIN(((($I$25)-I9)/(3*I10)),((I9-($I$26))/(3*I10)))))),"")</f>
        <v>18.695693679409157</v>
      </c>
      <c r="J13" s="10">
        <f>IFERROR(IF($J$8="","",IF($J$25=0,((J9-$J$26)/3/J10),IF($J$26=0,(($J$25-J9)/3/J10),MIN(((($J$25)-J9)/(3*J10)),((J9-($J$26))/(3*J10)))))),"")</f>
        <v>7.4268054992528008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6.3814984719203789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v>25</v>
      </c>
      <c r="C25" s="20">
        <v>25</v>
      </c>
      <c r="D25" s="20">
        <v>25</v>
      </c>
      <c r="E25" s="20">
        <v>25</v>
      </c>
      <c r="F25" s="20">
        <v>25</v>
      </c>
      <c r="G25" s="20">
        <v>25</v>
      </c>
      <c r="H25" s="20">
        <v>25</v>
      </c>
      <c r="I25" s="20">
        <v>25</v>
      </c>
      <c r="J25" s="20">
        <v>25</v>
      </c>
      <c r="K25" s="20">
        <v>25</v>
      </c>
      <c r="L25" s="20">
        <v>25</v>
      </c>
      <c r="M25" s="20">
        <v>25</v>
      </c>
      <c r="N25" s="20">
        <f>$E$5</f>
        <v>25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25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1.97833295984271</v>
      </c>
      <c r="Q36" s="40">
        <v>4</v>
      </c>
      <c r="R36" s="41">
        <f>ROUND(Q36/5,5)</f>
        <v>0.8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18.695693679409157</v>
      </c>
      <c r="Q37" s="40">
        <v>20</v>
      </c>
      <c r="R37" s="41">
        <f>ROUND(Q37/5,5)</f>
        <v>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2B5F8-C5BE-4A2F-A875-65388C8F7367}">
  <sheetPr codeName="Sheet73">
    <tabColor theme="8" tint="0.59999389629810485"/>
  </sheetPr>
  <dimension ref="A1:AR85"/>
  <sheetViews>
    <sheetView showGridLines="0" zoomScale="80" zoomScaleNormal="80" workbookViewId="0">
      <selection activeCell="Q22" sqref="Q22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28515625" style="14" customWidth="1"/>
    <col min="15" max="15" width="8.7109375" style="14" customWidth="1"/>
    <col min="16" max="17" width="9.140625" style="14"/>
    <col min="18" max="18" width="15.5703125" style="14" customWidth="1"/>
    <col min="19" max="16384" width="9.140625" style="14"/>
  </cols>
  <sheetData>
    <row r="1" spans="1:44" ht="23.25" customHeight="1" x14ac:dyDescent="0.2">
      <c r="A1" s="14" t="s">
        <v>12</v>
      </c>
      <c r="C1" s="28" t="s">
        <v>145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110</v>
      </c>
      <c r="D5" s="25">
        <v>47500</v>
      </c>
      <c r="E5" s="25">
        <v>50000</v>
      </c>
      <c r="F5" s="25">
        <v>45000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45000</v>
      </c>
      <c r="AM6" s="20"/>
      <c r="AN6" s="20"/>
      <c r="AO6" s="20" t="s">
        <v>0</v>
      </c>
      <c r="AP6" s="20"/>
      <c r="AQ6" s="20"/>
      <c r="AR6" s="20">
        <f>E5</f>
        <v>50000</v>
      </c>
    </row>
    <row r="7" spans="1:44" ht="18" x14ac:dyDescent="0.25">
      <c r="A7" s="18" t="s">
        <v>5</v>
      </c>
      <c r="AL7" s="35">
        <f>AM7-$AO$8</f>
        <v>42400</v>
      </c>
      <c r="AM7" s="20">
        <f>AN7-$AO$8</f>
        <v>44100</v>
      </c>
      <c r="AN7" s="20">
        <f>AO7-$AO$8</f>
        <v>45800</v>
      </c>
      <c r="AO7" s="35">
        <f>D5</f>
        <v>47500</v>
      </c>
      <c r="AP7" s="20">
        <f>AO7+$AO$8</f>
        <v>49200</v>
      </c>
      <c r="AQ7" s="20">
        <f>AP7+$AO$8</f>
        <v>50900</v>
      </c>
      <c r="AR7" s="35">
        <f>AQ7+$AO$8</f>
        <v>52600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1700</v>
      </c>
      <c r="AP8" s="20"/>
      <c r="AQ8" s="20"/>
      <c r="AR8" s="20"/>
    </row>
    <row r="9" spans="1:44" x14ac:dyDescent="0.2">
      <c r="A9" s="4" t="s">
        <v>7</v>
      </c>
      <c r="B9" s="5">
        <v>46920.800000000003</v>
      </c>
      <c r="C9" s="5">
        <v>47010.400000000001</v>
      </c>
      <c r="D9" s="5">
        <v>46364</v>
      </c>
      <c r="E9" s="5">
        <v>46440.800000000003</v>
      </c>
      <c r="F9" s="5">
        <v>47048.800000000003</v>
      </c>
      <c r="G9" s="5">
        <v>46786.400000000001</v>
      </c>
      <c r="H9" s="5">
        <v>46952.800000000003</v>
      </c>
      <c r="I9" s="5">
        <v>46639.199999999997</v>
      </c>
      <c r="J9" s="5">
        <v>46511.199999999997</v>
      </c>
      <c r="K9" s="5"/>
      <c r="L9" s="5"/>
      <c r="M9" s="5"/>
      <c r="N9" s="5"/>
      <c r="P9" s="5">
        <v>46920.800000000003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174.68600401863912</v>
      </c>
      <c r="C10" s="7">
        <v>415.01421662396098</v>
      </c>
      <c r="D10" s="7">
        <v>272.47018185482244</v>
      </c>
      <c r="E10" s="7">
        <v>192.79834024181849</v>
      </c>
      <c r="F10" s="7">
        <v>144.17766817368076</v>
      </c>
      <c r="G10" s="7">
        <v>507.68179010084651</v>
      </c>
      <c r="H10" s="7">
        <v>280.43394944264509</v>
      </c>
      <c r="I10" s="7">
        <v>298.99030084603083</v>
      </c>
      <c r="J10" s="7">
        <v>164.10728198346351</v>
      </c>
      <c r="K10" s="7"/>
      <c r="L10" s="7"/>
      <c r="M10" s="7"/>
      <c r="N10" s="7"/>
      <c r="P10" s="7">
        <v>174.68600401863912</v>
      </c>
    </row>
    <row r="11" spans="1:44" x14ac:dyDescent="0.2">
      <c r="A11" s="6" t="s">
        <v>9</v>
      </c>
      <c r="B11" s="7">
        <v>47196</v>
      </c>
      <c r="C11" s="7">
        <v>47420</v>
      </c>
      <c r="D11" s="7">
        <v>46716</v>
      </c>
      <c r="E11" s="7">
        <v>46652</v>
      </c>
      <c r="F11" s="8">
        <v>47196</v>
      </c>
      <c r="G11" s="8">
        <v>47388</v>
      </c>
      <c r="H11" s="8">
        <v>47356</v>
      </c>
      <c r="I11" s="8">
        <v>46940</v>
      </c>
      <c r="J11" s="8">
        <v>46716</v>
      </c>
      <c r="K11" s="8"/>
      <c r="L11" s="8"/>
      <c r="M11" s="8"/>
      <c r="N11" s="8"/>
      <c r="P11" s="102">
        <v>47196</v>
      </c>
    </row>
    <row r="12" spans="1:44" x14ac:dyDescent="0.2">
      <c r="A12" s="6" t="s">
        <v>10</v>
      </c>
      <c r="B12" s="7">
        <v>46716</v>
      </c>
      <c r="C12" s="7">
        <v>46364</v>
      </c>
      <c r="D12" s="7">
        <v>45980</v>
      </c>
      <c r="E12" s="7">
        <v>46140</v>
      </c>
      <c r="F12" s="8">
        <v>46812</v>
      </c>
      <c r="G12" s="8">
        <v>46140</v>
      </c>
      <c r="H12" s="8">
        <v>46588</v>
      </c>
      <c r="I12" s="8">
        <v>46140</v>
      </c>
      <c r="J12" s="8">
        <v>46268</v>
      </c>
      <c r="K12" s="8"/>
      <c r="L12" s="8"/>
      <c r="M12" s="8"/>
      <c r="N12" s="8"/>
      <c r="P12" s="102">
        <v>46716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3.6652430757895789</v>
      </c>
      <c r="C13" s="10">
        <f>IFERROR(IF(C8="","",IF($C$25=0,((C9-$C$26)/3/C10),IF($C$26=0,(($C$25-C9)/3/C10),MIN(((($C$25)-C9)/(3*C10)),((C9-($C$26))/(3*C10)))))),"")</f>
        <v>1.6147238009933838</v>
      </c>
      <c r="D13" s="10">
        <f>IFERROR(IF(D8="","",IF($D$25=0,((D9-$D$26)/3/D10),IF($D$26=0,(($D$25-D9)/3/D10),MIN(((($D$25)-D9)/(3*D10)),((D9-($D$26))/(3*D10)))))),"")</f>
        <v>1.6686841237876155</v>
      </c>
      <c r="E13" s="10">
        <f>IFERROR(IF(E8="","",IF($E$25=0,((E9-$E$26)/3/E10),IF($E$26=0,(($E$25-E9)/3/E10),MIN(((($E$25)-E9)/(3*E10)),((E9-($E$26))/(3*E10)))))),"")</f>
        <v>2.4910311264313285</v>
      </c>
      <c r="F13" s="10">
        <f>IFERROR(IF(F8="","",IF($F$25=0,((F9-$F$26)/3/F10),IF($F$26=0,(($F$25-F9)/3/F10),MIN(((($F$25)-F9)/(3*F10)),((F9-($F$26))/(3*F10)))))),"")</f>
        <v>4.7367483604371543</v>
      </c>
      <c r="G13" s="10">
        <f>IFERROR(IF(G8="","",IF($G$25=0,((G9-$G$26)/3/G10),IF($G$26=0,(($G$25-G9)/3/G10),MIN(((($G$25)-G9)/(3*G10)),((G9-($G$26))/(3*G10)))))),"")</f>
        <v>1.1729131875074403</v>
      </c>
      <c r="H13" s="10">
        <f>IFERROR(IF(H8="","",IF($H$25=0,((H9-$H$26)/3/H10),IF($H$26=0,(($H$25-H9)/3/H10),MIN(((($H$25)-H9)/(3*H10)),((H9-($H$26))/(3*H10)))))),"")</f>
        <v>2.3211645188717229</v>
      </c>
      <c r="I13" s="10">
        <f>IFERROR(IF(I8="","",IF($I$25=0,((I9-$I$26)/3/I10),IF($I$26=0,(($I$25-I9)/3/I10),MIN(((($I$25)-I9)/(3*I10)),((I9-($I$26))/(3*I10)))))),"")</f>
        <v>1.8274840302641628</v>
      </c>
      <c r="J13" s="10">
        <f>IFERROR(IF($J$8="","",IF($J$25=0,((J9-$J$26)/3/J10),IF($J$26=0,(($J$25-J9)/3/J10),MIN(((($J$25)-J9)/(3*J10)),((J9-($J$26))/(3*J10)))))),"")</f>
        <v>3.0695367520869166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3.6652430757895789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47500</v>
      </c>
      <c r="C24" s="20">
        <f t="shared" si="0"/>
        <v>47500</v>
      </c>
      <c r="D24" s="20">
        <f t="shared" si="0"/>
        <v>47500</v>
      </c>
      <c r="E24" s="20">
        <f t="shared" si="0"/>
        <v>47500</v>
      </c>
      <c r="F24" s="20">
        <f t="shared" si="0"/>
        <v>47500</v>
      </c>
      <c r="G24" s="20">
        <f t="shared" si="0"/>
        <v>47500</v>
      </c>
      <c r="H24" s="20">
        <f t="shared" si="0"/>
        <v>47500</v>
      </c>
      <c r="I24" s="20">
        <f t="shared" si="0"/>
        <v>47500</v>
      </c>
      <c r="J24" s="20">
        <f t="shared" si="0"/>
        <v>47500</v>
      </c>
      <c r="K24" s="20">
        <f t="shared" si="0"/>
        <v>47500</v>
      </c>
      <c r="L24" s="20">
        <f t="shared" si="0"/>
        <v>47500</v>
      </c>
      <c r="M24" s="20">
        <f t="shared" si="0"/>
        <v>47500</v>
      </c>
      <c r="N24" s="20">
        <f t="shared" si="0"/>
        <v>47500</v>
      </c>
    </row>
    <row r="25" spans="1:22" x14ac:dyDescent="0.2">
      <c r="A25" s="12" t="s">
        <v>3</v>
      </c>
      <c r="B25" s="20">
        <f t="shared" ref="B25:N25" si="1">$E$5</f>
        <v>50000</v>
      </c>
      <c r="C25" s="20">
        <f t="shared" si="1"/>
        <v>50000</v>
      </c>
      <c r="D25" s="20">
        <f t="shared" si="1"/>
        <v>50000</v>
      </c>
      <c r="E25" s="20">
        <f t="shared" si="1"/>
        <v>50000</v>
      </c>
      <c r="F25" s="20">
        <f t="shared" si="1"/>
        <v>50000</v>
      </c>
      <c r="G25" s="20">
        <f t="shared" si="1"/>
        <v>50000</v>
      </c>
      <c r="H25" s="20">
        <f t="shared" si="1"/>
        <v>50000</v>
      </c>
      <c r="I25" s="20">
        <f t="shared" si="1"/>
        <v>50000</v>
      </c>
      <c r="J25" s="20">
        <f t="shared" si="1"/>
        <v>50000</v>
      </c>
      <c r="K25" s="20">
        <f t="shared" si="1"/>
        <v>50000</v>
      </c>
      <c r="L25" s="20">
        <f t="shared" si="1"/>
        <v>50000</v>
      </c>
      <c r="M25" s="20">
        <f t="shared" si="1"/>
        <v>50000</v>
      </c>
      <c r="N25" s="20">
        <f t="shared" si="1"/>
        <v>50000</v>
      </c>
    </row>
    <row r="26" spans="1:22" x14ac:dyDescent="0.2">
      <c r="A26" s="12" t="s">
        <v>4</v>
      </c>
      <c r="B26" s="20">
        <f t="shared" ref="B26:N26" si="2">$F$5</f>
        <v>45000</v>
      </c>
      <c r="C26" s="20">
        <f t="shared" si="2"/>
        <v>45000</v>
      </c>
      <c r="D26" s="20">
        <f t="shared" si="2"/>
        <v>45000</v>
      </c>
      <c r="E26" s="20">
        <f t="shared" si="2"/>
        <v>45000</v>
      </c>
      <c r="F26" s="20">
        <f t="shared" si="2"/>
        <v>45000</v>
      </c>
      <c r="G26" s="20">
        <f t="shared" si="2"/>
        <v>45000</v>
      </c>
      <c r="H26" s="20">
        <f t="shared" si="2"/>
        <v>45000</v>
      </c>
      <c r="I26" s="20">
        <f t="shared" si="2"/>
        <v>45000</v>
      </c>
      <c r="J26" s="20">
        <f t="shared" si="2"/>
        <v>45000</v>
      </c>
      <c r="K26" s="20">
        <f t="shared" si="2"/>
        <v>45000</v>
      </c>
      <c r="L26" s="20">
        <f t="shared" si="2"/>
        <v>45000</v>
      </c>
      <c r="M26" s="20">
        <f t="shared" si="2"/>
        <v>45000</v>
      </c>
      <c r="N26" s="20">
        <f t="shared" si="2"/>
        <v>45000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45000</v>
      </c>
      <c r="Q30" s="34"/>
      <c r="R30" s="34"/>
      <c r="S30" s="34" t="s">
        <v>0</v>
      </c>
      <c r="T30" s="34"/>
      <c r="U30" s="34"/>
      <c r="V30" s="34">
        <f>E5</f>
        <v>50000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44500</v>
      </c>
      <c r="Q31" s="20">
        <f>R31-$S$32</f>
        <v>45500</v>
      </c>
      <c r="R31" s="20">
        <f>S31-$S$32</f>
        <v>46500</v>
      </c>
      <c r="S31" s="35">
        <f>D5</f>
        <v>47500</v>
      </c>
      <c r="T31" s="20">
        <f>S31+$S$32</f>
        <v>48500</v>
      </c>
      <c r="U31" s="20">
        <f>T31+$S$32</f>
        <v>49500</v>
      </c>
      <c r="V31" s="35">
        <f>U31+$S$32</f>
        <v>50500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507.68179010084651</v>
      </c>
      <c r="Q36" s="40">
        <v>45000</v>
      </c>
      <c r="R36" s="41">
        <f>ROUND(Q36/5,5)</f>
        <v>9000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4.7367483604371543</v>
      </c>
      <c r="Q37" s="40">
        <v>5</v>
      </c>
      <c r="R37" s="41">
        <f>ROUND(Q37/5,5)</f>
        <v>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21BBE-9643-481F-955F-52F31F531B8B}">
  <sheetPr codeName="Sheet74">
    <tabColor theme="8" tint="0.59999389629810485"/>
  </sheetPr>
  <dimension ref="A1:AR85"/>
  <sheetViews>
    <sheetView showGridLines="0" zoomScale="80" zoomScaleNormal="80" workbookViewId="0">
      <selection activeCell="R24" sqref="R24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2851562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144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50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50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25.768999999999998</v>
      </c>
      <c r="C9" s="5">
        <v>25.958199999999998</v>
      </c>
      <c r="D9" s="5">
        <v>26.971800000000002</v>
      </c>
      <c r="E9" s="5">
        <v>25.683599999999995</v>
      </c>
      <c r="F9" s="5">
        <v>27.262999999999998</v>
      </c>
      <c r="G9" s="5">
        <v>26.788800000000002</v>
      </c>
      <c r="H9" s="5">
        <v>27.0382</v>
      </c>
      <c r="I9" s="5">
        <v>24.6614</v>
      </c>
      <c r="J9" s="5">
        <v>24.574400000000004</v>
      </c>
      <c r="K9" s="5"/>
      <c r="L9" s="5"/>
      <c r="M9" s="5"/>
      <c r="N9" s="5"/>
      <c r="P9" s="5">
        <v>25.768999999999998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1.784177261372871</v>
      </c>
      <c r="C10" s="7">
        <v>1.7196584544612334</v>
      </c>
      <c r="D10" s="7">
        <v>0.95946688322213647</v>
      </c>
      <c r="E10" s="7">
        <v>1.547515524962513</v>
      </c>
      <c r="F10" s="7">
        <v>0.90836556517736755</v>
      </c>
      <c r="G10" s="7">
        <v>1.9488452221764558</v>
      </c>
      <c r="H10" s="7">
        <v>1.2577395199324868</v>
      </c>
      <c r="I10" s="7">
        <v>1.390886156376574</v>
      </c>
      <c r="J10" s="7">
        <v>0.96982127219400693</v>
      </c>
      <c r="K10" s="7"/>
      <c r="L10" s="7"/>
      <c r="M10" s="7"/>
      <c r="N10" s="7"/>
      <c r="P10" s="7">
        <v>1.784177261372871</v>
      </c>
    </row>
    <row r="11" spans="1:44" x14ac:dyDescent="0.2">
      <c r="A11" s="6" t="s">
        <v>9</v>
      </c>
      <c r="B11" s="7">
        <v>27.321999999999999</v>
      </c>
      <c r="C11" s="7">
        <v>28.640999999999998</v>
      </c>
      <c r="D11" s="7">
        <v>28.221</v>
      </c>
      <c r="E11" s="7">
        <v>27.173999999999999</v>
      </c>
      <c r="F11" s="8">
        <v>27.988</v>
      </c>
      <c r="G11" s="8">
        <v>29.731999999999999</v>
      </c>
      <c r="H11" s="8">
        <v>29.17</v>
      </c>
      <c r="I11" s="8">
        <v>26.224</v>
      </c>
      <c r="J11" s="8">
        <v>25.472000000000001</v>
      </c>
      <c r="K11" s="8"/>
      <c r="L11" s="8"/>
      <c r="M11" s="8"/>
      <c r="N11" s="8"/>
      <c r="P11" s="102">
        <v>27.321999999999999</v>
      </c>
    </row>
    <row r="12" spans="1:44" x14ac:dyDescent="0.2">
      <c r="A12" s="6" t="s">
        <v>10</v>
      </c>
      <c r="B12" s="7">
        <v>22.777000000000001</v>
      </c>
      <c r="C12" s="7">
        <v>23.888999999999999</v>
      </c>
      <c r="D12" s="7">
        <v>25.684999999999999</v>
      </c>
      <c r="E12" s="7">
        <v>23.24</v>
      </c>
      <c r="F12" s="8">
        <v>25.702000000000002</v>
      </c>
      <c r="G12" s="8">
        <v>24.594999999999999</v>
      </c>
      <c r="H12" s="8">
        <v>25.832999999999998</v>
      </c>
      <c r="I12" s="8">
        <v>22.553000000000001</v>
      </c>
      <c r="J12" s="8">
        <v>23.053999999999998</v>
      </c>
      <c r="K12" s="8"/>
      <c r="L12" s="8"/>
      <c r="M12" s="8"/>
      <c r="N12" s="8"/>
      <c r="P12" s="102">
        <v>22.777000000000001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4.5270165553981956</v>
      </c>
      <c r="C13" s="10">
        <f>IFERROR(IF(C8="","",IF($C$25=0,((C9-$C$26)/3/C10),IF($C$26=0,(($C$25-C9)/3/C10),MIN(((($C$25)-C9)/(3*C10)),((C9-($C$26))/(3*C10)))))),"")</f>
        <v>4.6601889535350134</v>
      </c>
      <c r="D13" s="10">
        <f>IFERROR(IF(D8="","",IF($D$25=0,((D9-$D$26)/3/D10),IF($D$26=0,(($D$25-D9)/3/D10),MIN(((($D$25)-D9)/(3*D10)),((D9-($D$26))/(3*D10)))))),"")</f>
        <v>8.0003456095206342</v>
      </c>
      <c r="E13" s="10">
        <f>IFERROR(IF(E8="","",IF($E$25=0,((E9-$E$26)/3/E10),IF($E$26=0,(($E$25-E9)/3/E10),MIN(((($E$25)-E9)/(3*E10)),((E9-($E$26))/(3*E10)))))),"")</f>
        <v>5.2377288214042412</v>
      </c>
      <c r="F13" s="10">
        <f>IFERROR(IF(F8="","",IF($F$25=0,((F9-$F$26)/3/F10),IF($F$26=0,(($F$25-F9)/3/F10),MIN(((($F$25)-F9)/(3*F10)),((F9-($F$26))/(3*F10)))))),"")</f>
        <v>8.3435571432302424</v>
      </c>
      <c r="G13" s="10">
        <f>IFERROR(IF(G8="","",IF($G$25=0,((G9-$G$26)/3/G10),IF($G$26=0,(($G$25-G9)/3/G10),MIN(((($G$25)-G9)/(3*G10)),((G9-($G$26))/(3*G10)))))),"")</f>
        <v>3.9700775508616162</v>
      </c>
      <c r="H13" s="10">
        <f>IFERROR(IF(H8="","",IF($H$25=0,((H9-$H$26)/3/H10),IF($H$26=0,(($H$25-H9)/3/H10),MIN(((($H$25)-H9)/(3*H10)),((H9-($H$26))/(3*H10)))))),"")</f>
        <v>6.0854677872761629</v>
      </c>
      <c r="I13" s="10">
        <f>IFERROR(IF(I8="","",IF($I$25=0,((I9-$I$26)/3/I10),IF($I$26=0,(($I$25-I9)/3/I10),MIN(((($I$25)-I9)/(3*I10)),((I9-($I$26))/(3*I10)))))),"")</f>
        <v>6.0725315017897428</v>
      </c>
      <c r="J13" s="10">
        <f>IFERROR(IF($J$8="","",IF($J$25=0,((J9-$J$26)/3/J10),IF($J$26=0,(($J$25-J9)/3/J10),MIN(((($J$25)-J9)/(3*J10)),((J9-($J$26))/(3*J10)))))),"")</f>
        <v>8.7389297832442114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4.5270165553981956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50</v>
      </c>
      <c r="C25" s="20">
        <f t="shared" si="0"/>
        <v>50</v>
      </c>
      <c r="D25" s="20">
        <f t="shared" si="0"/>
        <v>50</v>
      </c>
      <c r="E25" s="20">
        <f t="shared" si="0"/>
        <v>50</v>
      </c>
      <c r="F25" s="20">
        <f t="shared" si="0"/>
        <v>50</v>
      </c>
      <c r="G25" s="20">
        <f t="shared" si="0"/>
        <v>50</v>
      </c>
      <c r="H25" s="20">
        <f t="shared" si="0"/>
        <v>50</v>
      </c>
      <c r="I25" s="20">
        <f t="shared" si="0"/>
        <v>50</v>
      </c>
      <c r="J25" s="20">
        <f t="shared" si="0"/>
        <v>50</v>
      </c>
      <c r="K25" s="20">
        <f t="shared" si="0"/>
        <v>50</v>
      </c>
      <c r="L25" s="20">
        <f t="shared" si="0"/>
        <v>50</v>
      </c>
      <c r="M25" s="20">
        <f t="shared" si="0"/>
        <v>50</v>
      </c>
      <c r="N25" s="20">
        <f t="shared" si="0"/>
        <v>50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50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1.9488452221764558</v>
      </c>
      <c r="Q36" s="40">
        <v>10</v>
      </c>
      <c r="R36" s="41">
        <f>ROUND(Q36/5,5)</f>
        <v>2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8.7389297832442114</v>
      </c>
      <c r="Q37" s="40">
        <v>12</v>
      </c>
      <c r="R37" s="41">
        <f>ROUND(Q37/5,5)</f>
        <v>2.4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83805-744C-44E9-BAA2-CC1B3B54C62B}">
  <sheetPr codeName="Sheet75">
    <tabColor theme="7" tint="0.59999389629810485"/>
  </sheetPr>
  <dimension ref="A1:AR85"/>
  <sheetViews>
    <sheetView showGridLines="0" topLeftCell="A19" zoomScale="80" zoomScaleNormal="80" workbookViewId="0">
      <selection activeCell="Q47" sqref="Q47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161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109</v>
      </c>
      <c r="D5" s="25">
        <v>6600</v>
      </c>
      <c r="E5" s="25">
        <v>7500</v>
      </c>
      <c r="F5" s="25">
        <v>5700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5700</v>
      </c>
      <c r="AM6" s="20"/>
      <c r="AN6" s="20"/>
      <c r="AO6" s="20" t="s">
        <v>0</v>
      </c>
      <c r="AP6" s="20"/>
      <c r="AQ6" s="20"/>
      <c r="AR6" s="20">
        <f>E5</f>
        <v>7500</v>
      </c>
    </row>
    <row r="7" spans="1:44" ht="18" x14ac:dyDescent="0.25">
      <c r="A7" s="18" t="s">
        <v>5</v>
      </c>
      <c r="AL7" s="35">
        <f>AM7-$AO$8</f>
        <v>5700</v>
      </c>
      <c r="AM7" s="20">
        <f>AN7-$AO$8</f>
        <v>6000</v>
      </c>
      <c r="AN7" s="20">
        <f>AO7-$AO$8</f>
        <v>6300</v>
      </c>
      <c r="AO7" s="35">
        <f>D5</f>
        <v>6600</v>
      </c>
      <c r="AP7" s="20">
        <f>AO7+$AO$8</f>
        <v>6900</v>
      </c>
      <c r="AQ7" s="20">
        <f>AP7+$AO$8</f>
        <v>7200</v>
      </c>
      <c r="AR7" s="35">
        <f>AQ7+$AO$8</f>
        <v>7500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300</v>
      </c>
      <c r="AP8" s="20"/>
      <c r="AQ8" s="20"/>
      <c r="AR8" s="20"/>
    </row>
    <row r="9" spans="1:44" x14ac:dyDescent="0.2">
      <c r="A9" s="4" t="s">
        <v>7</v>
      </c>
      <c r="B9" s="5">
        <v>6517.6</v>
      </c>
      <c r="C9" s="5">
        <v>6504.8</v>
      </c>
      <c r="D9" s="5">
        <v>6588</v>
      </c>
      <c r="E9" s="5">
        <v>6562.4</v>
      </c>
      <c r="F9" s="5">
        <v>6556</v>
      </c>
      <c r="G9" s="5">
        <v>6504.8</v>
      </c>
      <c r="H9" s="5">
        <v>6677.6</v>
      </c>
      <c r="I9" s="5">
        <v>6658.4</v>
      </c>
      <c r="J9" s="5">
        <v>6728.8</v>
      </c>
      <c r="K9" s="5"/>
      <c r="L9" s="5"/>
      <c r="M9" s="5"/>
      <c r="N9" s="5"/>
      <c r="P9" s="5">
        <v>6517.6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226.72626667415489</v>
      </c>
      <c r="C10" s="7">
        <v>151.11320259990521</v>
      </c>
      <c r="D10" s="7">
        <v>150.09330431434975</v>
      </c>
      <c r="E10" s="7">
        <v>41.722895393296952</v>
      </c>
      <c r="F10" s="7">
        <v>119.73303637676612</v>
      </c>
      <c r="G10" s="7">
        <v>159.35871485425577</v>
      </c>
      <c r="H10" s="7">
        <v>76.39895287240526</v>
      </c>
      <c r="I10" s="7">
        <v>79.679357427127883</v>
      </c>
      <c r="J10" s="7">
        <v>112.22833866720116</v>
      </c>
      <c r="K10" s="7"/>
      <c r="L10" s="7"/>
      <c r="M10" s="7"/>
      <c r="N10" s="7"/>
      <c r="P10" s="7">
        <v>226.72626667415489</v>
      </c>
    </row>
    <row r="11" spans="1:44" x14ac:dyDescent="0.2">
      <c r="A11" s="6" t="s">
        <v>9</v>
      </c>
      <c r="B11" s="7">
        <v>6780</v>
      </c>
      <c r="C11" s="7">
        <v>6748</v>
      </c>
      <c r="D11" s="7">
        <v>6748</v>
      </c>
      <c r="E11" s="7">
        <v>6620</v>
      </c>
      <c r="F11" s="8">
        <v>6716</v>
      </c>
      <c r="G11" s="8">
        <v>6748</v>
      </c>
      <c r="H11" s="8">
        <v>6780</v>
      </c>
      <c r="I11" s="8">
        <v>6716</v>
      </c>
      <c r="J11" s="8">
        <v>6876</v>
      </c>
      <c r="K11" s="8"/>
      <c r="L11" s="8"/>
      <c r="M11" s="8"/>
      <c r="N11" s="8"/>
      <c r="P11" s="102">
        <v>6780</v>
      </c>
    </row>
    <row r="12" spans="1:44" x14ac:dyDescent="0.2">
      <c r="A12" s="6" t="s">
        <v>10</v>
      </c>
      <c r="B12" s="7">
        <v>6236</v>
      </c>
      <c r="C12" s="7">
        <v>6364</v>
      </c>
      <c r="D12" s="7">
        <v>6428</v>
      </c>
      <c r="E12" s="7">
        <v>6524</v>
      </c>
      <c r="F12" s="8">
        <v>6396</v>
      </c>
      <c r="G12" s="8">
        <v>6364</v>
      </c>
      <c r="H12" s="8">
        <v>6588</v>
      </c>
      <c r="I12" s="8">
        <v>6524</v>
      </c>
      <c r="J12" s="8">
        <v>6588</v>
      </c>
      <c r="K12" s="8"/>
      <c r="L12" s="8"/>
      <c r="M12" s="8"/>
      <c r="N12" s="8"/>
      <c r="P12" s="102">
        <v>6236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1.2020368761463853</v>
      </c>
      <c r="C13" s="10">
        <f>IFERROR(IF(C8="","",IF($C$25=0,((C9-$C$26)/3/C10),IF($C$26=0,(($C$25-C9)/3/C10),MIN(((($C$25)-C9)/(3*C10)),((C9-($C$26))/(3*C10)))))),"")</f>
        <v>1.7752695466123025</v>
      </c>
      <c r="D13" s="10">
        <f>IFERROR(IF(D8="","",IF($D$25=0,((D9-$D$26)/3/D10),IF($D$26=0,(($D$25-D9)/3/D10),MIN(((($D$25)-D9)/(3*D10)),((D9-($D$26))/(3*D10)))))),"")</f>
        <v>1.9721066262893965</v>
      </c>
      <c r="E13" s="10">
        <f>IFERROR(IF(E8="","",IF($E$25=0,((E9-$E$26)/3/E10),IF($E$26=0,(($E$25-E9)/3/E10),MIN(((($E$25)-E9)/(3*E10)),((E9-($E$26))/(3*E10)))))),"")</f>
        <v>6.8899021498122082</v>
      </c>
      <c r="F13" s="10">
        <f>IFERROR(IF(F8="","",IF($F$25=0,((F9-$F$26)/3/F10),IF($F$26=0,(($F$25-F9)/3/F10),MIN(((($F$25)-F9)/(3*F10)),((F9-($F$26))/(3*F10)))))),"")</f>
        <v>2.3830794070524508</v>
      </c>
      <c r="G13" s="10">
        <f>IFERROR(IF(G8="","",IF($G$25=0,((G9-$G$26)/3/G10),IF($G$26=0,(($G$25-G9)/3/G10),MIN(((($G$25)-G9)/(3*G10)),((G9-($G$26))/(3*G10)))))),"")</f>
        <v>1.6834138434914876</v>
      </c>
      <c r="H13" s="10">
        <f>IFERROR(IF(H8="","",IF($H$25=0,((H9-$H$26)/3/H10),IF($H$26=0,(($H$25-H9)/3/H10),MIN(((($H$25)-H9)/(3*H10)),((H9-($H$26))/(3*H10)))))),"")</f>
        <v>3.5881818143655231</v>
      </c>
      <c r="I13" s="10">
        <f>IFERROR(IF(I8="","",IF($I$25=0,((I9-$I$26)/3/I10),IF($I$26=0,(($I$25-I9)/3/I10),MIN(((($I$25)-I9)/(3*I10)),((I9-($I$26))/(3*I10)))))),"")</f>
        <v>3.5207780583559551</v>
      </c>
      <c r="J13" s="10">
        <f>IFERROR(IF($J$8="","",IF($J$25=0,((J9-$J$26)/3/J10),IF($J$26=0,(($J$25-J9)/3/J10),MIN(((($J$25)-J9)/(3*J10)),((J9-($J$26))/(3*J10)))))),"")</f>
        <v>2.290568226524007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1.2020368761463853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6600</v>
      </c>
      <c r="C24" s="20">
        <f t="shared" si="0"/>
        <v>6600</v>
      </c>
      <c r="D24" s="20">
        <f t="shared" si="0"/>
        <v>6600</v>
      </c>
      <c r="E24" s="20">
        <f t="shared" si="0"/>
        <v>6600</v>
      </c>
      <c r="F24" s="20">
        <f t="shared" si="0"/>
        <v>6600</v>
      </c>
      <c r="G24" s="20">
        <f t="shared" si="0"/>
        <v>6600</v>
      </c>
      <c r="H24" s="20">
        <f t="shared" si="0"/>
        <v>6600</v>
      </c>
      <c r="I24" s="20">
        <f t="shared" si="0"/>
        <v>6600</v>
      </c>
      <c r="J24" s="20">
        <f t="shared" si="0"/>
        <v>6600</v>
      </c>
      <c r="K24" s="20">
        <f t="shared" si="0"/>
        <v>6600</v>
      </c>
      <c r="L24" s="20">
        <f t="shared" si="0"/>
        <v>6600</v>
      </c>
      <c r="M24" s="20">
        <f t="shared" si="0"/>
        <v>6600</v>
      </c>
      <c r="N24" s="20">
        <f t="shared" si="0"/>
        <v>6600</v>
      </c>
    </row>
    <row r="25" spans="1:22" x14ac:dyDescent="0.2">
      <c r="A25" s="12" t="s">
        <v>3</v>
      </c>
      <c r="B25" s="20">
        <f t="shared" ref="B25:N25" si="1">$E$5</f>
        <v>7500</v>
      </c>
      <c r="C25" s="20">
        <f t="shared" si="1"/>
        <v>7500</v>
      </c>
      <c r="D25" s="20">
        <f t="shared" si="1"/>
        <v>7500</v>
      </c>
      <c r="E25" s="20">
        <f t="shared" si="1"/>
        <v>7500</v>
      </c>
      <c r="F25" s="20">
        <f t="shared" si="1"/>
        <v>7500</v>
      </c>
      <c r="G25" s="20">
        <f t="shared" si="1"/>
        <v>7500</v>
      </c>
      <c r="H25" s="20">
        <f t="shared" si="1"/>
        <v>7500</v>
      </c>
      <c r="I25" s="20">
        <f t="shared" si="1"/>
        <v>7500</v>
      </c>
      <c r="J25" s="20">
        <f t="shared" si="1"/>
        <v>7500</v>
      </c>
      <c r="K25" s="20">
        <f t="shared" si="1"/>
        <v>7500</v>
      </c>
      <c r="L25" s="20">
        <f t="shared" si="1"/>
        <v>7500</v>
      </c>
      <c r="M25" s="20">
        <f t="shared" si="1"/>
        <v>7500</v>
      </c>
      <c r="N25" s="20">
        <f t="shared" si="1"/>
        <v>7500</v>
      </c>
    </row>
    <row r="26" spans="1:22" x14ac:dyDescent="0.2">
      <c r="A26" s="12" t="s">
        <v>4</v>
      </c>
      <c r="B26" s="20">
        <f t="shared" ref="B26:N26" si="2">$F$5</f>
        <v>5700</v>
      </c>
      <c r="C26" s="20">
        <f t="shared" si="2"/>
        <v>5700</v>
      </c>
      <c r="D26" s="20">
        <f t="shared" si="2"/>
        <v>5700</v>
      </c>
      <c r="E26" s="20">
        <f t="shared" si="2"/>
        <v>5700</v>
      </c>
      <c r="F26" s="20">
        <f t="shared" si="2"/>
        <v>5700</v>
      </c>
      <c r="G26" s="20">
        <f t="shared" si="2"/>
        <v>5700</v>
      </c>
      <c r="H26" s="20">
        <f t="shared" si="2"/>
        <v>5700</v>
      </c>
      <c r="I26" s="20">
        <f t="shared" si="2"/>
        <v>5700</v>
      </c>
      <c r="J26" s="20">
        <f t="shared" si="2"/>
        <v>5700</v>
      </c>
      <c r="K26" s="20">
        <f t="shared" si="2"/>
        <v>5700</v>
      </c>
      <c r="L26" s="20">
        <f t="shared" si="2"/>
        <v>5700</v>
      </c>
      <c r="M26" s="20">
        <f t="shared" si="2"/>
        <v>5700</v>
      </c>
      <c r="N26" s="20">
        <f t="shared" si="2"/>
        <v>5700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5700</v>
      </c>
      <c r="Q30" s="34"/>
      <c r="R30" s="34"/>
      <c r="S30" s="34" t="s">
        <v>0</v>
      </c>
      <c r="T30" s="34"/>
      <c r="U30" s="34"/>
      <c r="V30" s="34">
        <f>E5</f>
        <v>7500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5400</v>
      </c>
      <c r="Q31" s="20">
        <f>R31-$S$32</f>
        <v>5800</v>
      </c>
      <c r="R31" s="20">
        <f>S31-$S$32</f>
        <v>6200</v>
      </c>
      <c r="S31" s="35">
        <f>D5</f>
        <v>6600</v>
      </c>
      <c r="T31" s="20">
        <f>S31+$S$32</f>
        <v>7000</v>
      </c>
      <c r="U31" s="20">
        <f>T31+$S$32</f>
        <v>7400</v>
      </c>
      <c r="V31" s="35">
        <f>U31+$S$32</f>
        <v>7800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400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226.72626667415489</v>
      </c>
      <c r="Q36" s="40">
        <f>ROUND(P36*3,2)</f>
        <v>680.18</v>
      </c>
      <c r="R36" s="41">
        <f>ROUND(Q36/5,5)</f>
        <v>136.036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6.8899021498122082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6BCDE-2BC3-4263-84D8-063170534F1E}">
  <sheetPr codeName="Sheet76">
    <tabColor theme="7" tint="0.59999389629810485"/>
  </sheetPr>
  <dimension ref="A1:AR85"/>
  <sheetViews>
    <sheetView showGridLines="0" zoomScale="80" zoomScaleNormal="80" workbookViewId="0">
      <selection activeCell="R21" sqref="R21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179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0.17939999999999998</v>
      </c>
      <c r="C9" s="5">
        <v>0.18140000000000001</v>
      </c>
      <c r="D9" s="5">
        <v>0.1782</v>
      </c>
      <c r="E9" s="5">
        <v>0.1588</v>
      </c>
      <c r="F9" s="5">
        <v>0.17780000000000001</v>
      </c>
      <c r="G9" s="5">
        <v>0.12920000000000001</v>
      </c>
      <c r="H9" s="5">
        <v>0.14200000000000002</v>
      </c>
      <c r="I9" s="5">
        <v>0.14299999999999999</v>
      </c>
      <c r="J9" s="5">
        <v>0.17599999999999999</v>
      </c>
      <c r="K9" s="5"/>
      <c r="L9" s="5"/>
      <c r="M9" s="5"/>
      <c r="N9" s="5"/>
      <c r="P9" s="5">
        <v>0.17939999999999998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9.2210628454641883E-2</v>
      </c>
      <c r="C10" s="7">
        <v>5.5926737791507204E-2</v>
      </c>
      <c r="D10" s="7">
        <v>3.9047407084209791E-2</v>
      </c>
      <c r="E10" s="7">
        <v>3.7718695629621206E-2</v>
      </c>
      <c r="F10" s="7">
        <v>8.077252007954186E-2</v>
      </c>
      <c r="G10" s="7">
        <v>6.2367459464050638E-2</v>
      </c>
      <c r="H10" s="7">
        <v>5.7606423252967123E-2</v>
      </c>
      <c r="I10" s="7">
        <v>5.6855078928799339E-2</v>
      </c>
      <c r="J10" s="7">
        <v>2.3979157616563579E-2</v>
      </c>
      <c r="K10" s="7"/>
      <c r="L10" s="7"/>
      <c r="M10" s="7"/>
      <c r="N10" s="7"/>
      <c r="P10" s="7">
        <v>9.2210628454641883E-2</v>
      </c>
    </row>
    <row r="11" spans="1:44" x14ac:dyDescent="0.2">
      <c r="A11" s="6" t="s">
        <v>9</v>
      </c>
      <c r="B11" s="7">
        <v>0.29499999999999998</v>
      </c>
      <c r="C11" s="7">
        <v>0.255</v>
      </c>
      <c r="D11" s="7">
        <v>0.218</v>
      </c>
      <c r="E11" s="7">
        <v>0.19500000000000001</v>
      </c>
      <c r="F11" s="8">
        <v>0.25600000000000001</v>
      </c>
      <c r="G11" s="8">
        <v>0.187</v>
      </c>
      <c r="H11" s="8">
        <v>0.21</v>
      </c>
      <c r="I11" s="8">
        <v>0.20899999999999999</v>
      </c>
      <c r="J11" s="8">
        <v>0.215</v>
      </c>
      <c r="K11" s="8"/>
      <c r="L11" s="8"/>
      <c r="M11" s="8"/>
      <c r="N11" s="8"/>
      <c r="P11" s="102">
        <v>0.29499999999999998</v>
      </c>
    </row>
    <row r="12" spans="1:44" x14ac:dyDescent="0.2">
      <c r="A12" s="6" t="s">
        <v>10</v>
      </c>
      <c r="B12" s="7">
        <v>7.1999999999999995E-2</v>
      </c>
      <c r="C12" s="7">
        <v>0.104</v>
      </c>
      <c r="D12" s="7">
        <v>0.115</v>
      </c>
      <c r="E12" s="7">
        <v>9.8000000000000004E-2</v>
      </c>
      <c r="F12" s="8">
        <v>4.2000000000000003E-2</v>
      </c>
      <c r="G12" s="8">
        <v>3.4000000000000002E-2</v>
      </c>
      <c r="H12" s="8">
        <v>5.7000000000000002E-2</v>
      </c>
      <c r="I12" s="8">
        <v>6.8000000000000005E-2</v>
      </c>
      <c r="J12" s="8">
        <v>0.157</v>
      </c>
      <c r="K12" s="8"/>
      <c r="L12" s="8"/>
      <c r="M12" s="8"/>
      <c r="N12" s="8"/>
      <c r="P12" s="102">
        <v>7.1999999999999995E-2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17.426046146698582</v>
      </c>
      <c r="C13" s="10">
        <f>IFERROR(IF(C8="","",IF($C$25=0,((C9-$C$26)/3/C10),IF($C$26=0,(($C$25-C9)/3/C10),MIN(((($C$25)-C9)/(3*C10)),((C9-($C$26))/(3*C10)))))),"")</f>
        <v>28.719715531913444</v>
      </c>
      <c r="D13" s="10">
        <f>IFERROR(IF(D8="","",IF($D$25=0,((D9-$D$26)/3/D10),IF($D$26=0,(($D$25-D9)/3/D10),MIN(((($D$25)-D9)/(3*D10)),((D9-($D$26))/(3*D10)))))),"")</f>
        <v>41.161930757666674</v>
      </c>
      <c r="E13" s="10">
        <f>IFERROR(IF(E8="","",IF($E$25=0,((E9-$E$26)/3/E10),IF($E$26=0,(($E$25-E9)/3/E10),MIN(((($E$25)-E9)/(3*E10)),((E9-($E$26))/(3*E10)))))),"")</f>
        <v>42.783381195876721</v>
      </c>
      <c r="F13" s="10">
        <f>IFERROR(IF(F8="","",IF($F$25=0,((F9-$F$26)/3/F10),IF($F$26=0,(($F$25-F9)/3/F10),MIN(((($F$25)-F9)/(3*F10)),((F9-($F$26))/(3*F10)))))),"")</f>
        <v>19.900332420197991</v>
      </c>
      <c r="G13" s="10">
        <f>IFERROR(IF(G8="","",IF($G$25=0,((G9-$G$26)/3/G10),IF($G$26=0,(($G$25-G9)/3/G10),MIN(((($G$25)-G9)/(3*G10)),((G9-($G$26))/(3*G10)))))),"")</f>
        <v>26.032806433872182</v>
      </c>
      <c r="H13" s="10">
        <f>IFERROR(IF(H8="","",IF($H$25=0,((H9-$H$26)/3/H10),IF($H$26=0,(($H$25-H9)/3/H10),MIN(((($H$25)-H9)/(3*H10)),((H9-($H$26))/(3*H10)))))),"")</f>
        <v>28.110291212185729</v>
      </c>
      <c r="I13" s="10">
        <f>IFERROR(IF(I8="","",IF($I$25=0,((I9-$I$26)/3/I10),IF($I$26=0,(($I$25-I9)/3/I10),MIN(((($I$25)-I9)/(3*I10)),((I9-($I$26))/(3*I10)))))),"")</f>
        <v>28.475908054362275</v>
      </c>
      <c r="J13" s="10">
        <f>IFERROR(IF($J$8="","",IF($J$25=0,((J9-$J$26)/3/J10),IF($J$26=0,(($J$25-J9)/3/J10),MIN(((($J$25)-J9)/(3*J10)),((J9-($J$26))/(3*J10)))))),"")</f>
        <v>67.058235560755293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17.426046146698582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</v>
      </c>
      <c r="C25" s="20">
        <f t="shared" si="0"/>
        <v>5</v>
      </c>
      <c r="D25" s="20">
        <f t="shared" si="0"/>
        <v>5</v>
      </c>
      <c r="E25" s="20">
        <f t="shared" si="0"/>
        <v>5</v>
      </c>
      <c r="F25" s="20">
        <f t="shared" si="0"/>
        <v>5</v>
      </c>
      <c r="G25" s="20">
        <f t="shared" si="0"/>
        <v>5</v>
      </c>
      <c r="H25" s="20">
        <f t="shared" si="0"/>
        <v>5</v>
      </c>
      <c r="I25" s="20">
        <f t="shared" si="0"/>
        <v>5</v>
      </c>
      <c r="J25" s="20">
        <f t="shared" si="0"/>
        <v>5</v>
      </c>
      <c r="K25" s="20">
        <f t="shared" si="0"/>
        <v>5</v>
      </c>
      <c r="L25" s="20">
        <f t="shared" si="0"/>
        <v>5</v>
      </c>
      <c r="M25" s="20">
        <f t="shared" si="0"/>
        <v>5</v>
      </c>
      <c r="N25" s="20">
        <f t="shared" si="0"/>
        <v>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9.2210628454641883E-2</v>
      </c>
      <c r="Q36" s="40">
        <f>ROUND(P36*3,2)</f>
        <v>0.28000000000000003</v>
      </c>
      <c r="R36" s="41">
        <f>ROUND(Q36/5,5)</f>
        <v>5.6000000000000001E-2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67.058235560755293</v>
      </c>
      <c r="Q37" s="40">
        <v>40</v>
      </c>
      <c r="R37" s="41">
        <f>ROUND(Q37/5,5)</f>
        <v>8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3B709-576D-4777-AAB4-1031EFCD14B2}">
  <sheetPr codeName="Sheet77">
    <tabColor theme="7" tint="0.59999389629810485"/>
  </sheetPr>
  <dimension ref="A1:AR85"/>
  <sheetViews>
    <sheetView showGridLines="0" topLeftCell="A7" zoomScale="80" zoomScaleNormal="80" workbookViewId="0">
      <selection activeCell="Q22" sqref="Q22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14062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178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117</v>
      </c>
      <c r="D5" s="25">
        <v>10800</v>
      </c>
      <c r="E5" s="25">
        <v>12300</v>
      </c>
      <c r="F5" s="25">
        <v>9300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9300</v>
      </c>
      <c r="AM6" s="20"/>
      <c r="AN6" s="20"/>
      <c r="AO6" s="20" t="s">
        <v>0</v>
      </c>
      <c r="AP6" s="20"/>
      <c r="AQ6" s="20"/>
      <c r="AR6" s="20">
        <f>E5</f>
        <v>12300</v>
      </c>
    </row>
    <row r="7" spans="1:44" ht="18" x14ac:dyDescent="0.25">
      <c r="A7" s="18" t="s">
        <v>5</v>
      </c>
      <c r="AL7" s="35">
        <f>AM7-$AO$8</f>
        <v>9000</v>
      </c>
      <c r="AM7" s="20">
        <f>AN7-$AO$8</f>
        <v>9600</v>
      </c>
      <c r="AN7" s="20">
        <f>AO7-$AO$8</f>
        <v>10200</v>
      </c>
      <c r="AO7" s="35">
        <f>D5</f>
        <v>10800</v>
      </c>
      <c r="AP7" s="20">
        <f>AO7+$AO$8</f>
        <v>11400</v>
      </c>
      <c r="AQ7" s="20">
        <f>AP7+$AO$8</f>
        <v>12000</v>
      </c>
      <c r="AR7" s="35">
        <f>AQ7+$AO$8</f>
        <v>12600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600</v>
      </c>
      <c r="AP8" s="20"/>
      <c r="AQ8" s="20"/>
      <c r="AR8" s="20"/>
    </row>
    <row r="9" spans="1:44" x14ac:dyDescent="0.2">
      <c r="A9" s="4" t="s">
        <v>7</v>
      </c>
      <c r="B9" s="5">
        <v>10536.8</v>
      </c>
      <c r="C9" s="5">
        <v>10543.2</v>
      </c>
      <c r="D9" s="5">
        <v>10434.4</v>
      </c>
      <c r="E9" s="5">
        <v>10511.2</v>
      </c>
      <c r="F9" s="5">
        <v>10626.4</v>
      </c>
      <c r="G9" s="5">
        <v>10511.2</v>
      </c>
      <c r="H9" s="5">
        <v>10492</v>
      </c>
      <c r="I9" s="5">
        <v>10613.6</v>
      </c>
      <c r="J9" s="5">
        <v>10428</v>
      </c>
      <c r="K9" s="5"/>
      <c r="L9" s="5"/>
      <c r="M9" s="5"/>
      <c r="N9" s="5"/>
      <c r="P9" s="5">
        <v>10536.8</v>
      </c>
      <c r="AL9" s="20"/>
      <c r="AM9" s="20"/>
      <c r="AN9" s="20"/>
      <c r="AO9" s="20">
        <v>500</v>
      </c>
      <c r="AP9" s="20"/>
      <c r="AQ9" s="20"/>
      <c r="AR9" s="20"/>
    </row>
    <row r="10" spans="1:44" x14ac:dyDescent="0.2">
      <c r="A10" s="6" t="s">
        <v>8</v>
      </c>
      <c r="B10" s="7">
        <v>58.130886798671845</v>
      </c>
      <c r="C10" s="7">
        <v>80.319362547271254</v>
      </c>
      <c r="D10" s="7">
        <v>52.58136552049595</v>
      </c>
      <c r="E10" s="7">
        <v>28.621670111997307</v>
      </c>
      <c r="F10" s="7">
        <v>35.054243680330636</v>
      </c>
      <c r="G10" s="7">
        <v>62.379483806777372</v>
      </c>
      <c r="H10" s="7">
        <v>22.627416997969522</v>
      </c>
      <c r="I10" s="7">
        <v>26.773120849090418</v>
      </c>
      <c r="J10" s="7">
        <v>59.866518188383061</v>
      </c>
      <c r="K10" s="7"/>
      <c r="L10" s="7"/>
      <c r="M10" s="7"/>
      <c r="N10" s="7"/>
      <c r="P10" s="7">
        <v>58.130886798671845</v>
      </c>
    </row>
    <row r="11" spans="1:44" x14ac:dyDescent="0.2">
      <c r="A11" s="6" t="s">
        <v>9</v>
      </c>
      <c r="B11" s="7">
        <v>10588</v>
      </c>
      <c r="C11" s="7">
        <v>10620</v>
      </c>
      <c r="D11" s="7">
        <v>10492</v>
      </c>
      <c r="E11" s="7">
        <v>10556</v>
      </c>
      <c r="F11" s="8">
        <v>10684</v>
      </c>
      <c r="G11" s="8">
        <v>10620</v>
      </c>
      <c r="H11" s="8">
        <v>10524</v>
      </c>
      <c r="I11" s="8">
        <v>10652</v>
      </c>
      <c r="J11" s="8">
        <v>10492</v>
      </c>
      <c r="K11" s="8"/>
      <c r="L11" s="8"/>
      <c r="M11" s="8"/>
      <c r="N11" s="8"/>
      <c r="P11" s="102">
        <v>10588</v>
      </c>
    </row>
    <row r="12" spans="1:44" x14ac:dyDescent="0.2">
      <c r="A12" s="6" t="s">
        <v>10</v>
      </c>
      <c r="B12" s="7">
        <v>10460</v>
      </c>
      <c r="C12" s="7">
        <v>10428</v>
      </c>
      <c r="D12" s="7">
        <v>10364</v>
      </c>
      <c r="E12" s="7">
        <v>10492</v>
      </c>
      <c r="F12" s="8">
        <v>10588</v>
      </c>
      <c r="G12" s="8">
        <v>10460</v>
      </c>
      <c r="H12" s="8">
        <v>10460</v>
      </c>
      <c r="I12" s="8">
        <v>10588</v>
      </c>
      <c r="J12" s="8">
        <v>10364</v>
      </c>
      <c r="K12" s="8"/>
      <c r="L12" s="8"/>
      <c r="M12" s="8"/>
      <c r="N12" s="8"/>
      <c r="P12" s="102">
        <v>10460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7.092041587022301</v>
      </c>
      <c r="C13" s="10">
        <f>IFERROR(IF(C8="","",IF($C$25=0,((C9-$C$26)/3/C10),IF($C$26=0,(($C$25-C9)/3/C10),MIN(((($C$25)-C9)/(3*C10)),((C9-($C$26))/(3*C10)))))),"")</f>
        <v>5.1594034969601354</v>
      </c>
      <c r="D13" s="10">
        <f>IFERROR(IF(D8="","",IF($D$25=0,((D9-$D$26)/3/D10),IF($D$26=0,(($D$25-D9)/3/D10),MIN(((($D$25)-D9)/(3*D10)),((D9-($D$26))/(3*D10)))))),"")</f>
        <v>7.1913943198363448</v>
      </c>
      <c r="E13" s="10">
        <f>IFERROR(IF(E8="","",IF($E$25=0,((E9-$E$26)/3/E10),IF($E$26=0,(($E$25-E9)/3/E10),MIN(((($E$25)-E9)/(3*E10)),((E9-($E$26))/(3*E10)))))),"")</f>
        <v>14.105862158061182</v>
      </c>
      <c r="F13" s="10">
        <f>IFERROR(IF(F8="","",IF($F$25=0,((F9-$F$26)/3/F10),IF($F$26=0,(($F$25-F9)/3/F10),MIN(((($F$25)-F9)/(3*F10)),((F9-($F$26))/(3*F10)))))),"")</f>
        <v>12.612833338105071</v>
      </c>
      <c r="G13" s="10">
        <f>IFERROR(IF(G8="","",IF($G$25=0,((G9-$G$26)/3/G10),IF($G$26=0,(($G$25-G9)/3/G10),MIN(((($G$25)-G9)/(3*G10)),((G9-($G$26))/(3*G10)))))),"")</f>
        <v>6.4722134377371843</v>
      </c>
      <c r="H13" s="10">
        <f>IFERROR(IF(H8="","",IF($H$25=0,((H9-$H$26)/3/H10),IF($H$26=0,(($H$25-H9)/3/H10),MIN(((($H$25)-H9)/(3*H10)),((H9-($H$26))/(3*H10)))))),"")</f>
        <v>17.559818399465929</v>
      </c>
      <c r="I13" s="10">
        <f>IFERROR(IF(I8="","",IF($I$25=0,((I9-$I$26)/3/I10),IF($I$26=0,(($I$25-I9)/3/I10),MIN(((($I$25)-I9)/(3*I10)),((I9-($I$26))/(3*I10)))))),"")</f>
        <v>16.354711471058959</v>
      </c>
      <c r="J13" s="10">
        <f>IFERROR(IF($J$8="","",IF($J$25=0,((J9-$J$26)/3/J10),IF($J$26=0,(($J$25-J9)/3/J10),MIN(((($J$25)-J9)/(3*J10)),((J9-($J$26))/(3*J10)))))),"")</f>
        <v>6.2806391849419727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7.092041587022301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10800</v>
      </c>
      <c r="C24" s="20">
        <f t="shared" si="0"/>
        <v>10800</v>
      </c>
      <c r="D24" s="20">
        <f t="shared" si="0"/>
        <v>10800</v>
      </c>
      <c r="E24" s="20">
        <f t="shared" si="0"/>
        <v>10800</v>
      </c>
      <c r="F24" s="20">
        <f t="shared" si="0"/>
        <v>10800</v>
      </c>
      <c r="G24" s="20">
        <f t="shared" si="0"/>
        <v>10800</v>
      </c>
      <c r="H24" s="20">
        <f t="shared" si="0"/>
        <v>10800</v>
      </c>
      <c r="I24" s="20">
        <f t="shared" si="0"/>
        <v>10800</v>
      </c>
      <c r="J24" s="20">
        <f t="shared" si="0"/>
        <v>10800</v>
      </c>
      <c r="K24" s="20">
        <f t="shared" si="0"/>
        <v>10800</v>
      </c>
      <c r="L24" s="20">
        <f t="shared" si="0"/>
        <v>10800</v>
      </c>
      <c r="M24" s="20">
        <f t="shared" si="0"/>
        <v>10800</v>
      </c>
      <c r="N24" s="20">
        <f t="shared" si="0"/>
        <v>10800</v>
      </c>
    </row>
    <row r="25" spans="1:22" x14ac:dyDescent="0.2">
      <c r="A25" s="12" t="s">
        <v>3</v>
      </c>
      <c r="B25" s="20">
        <f t="shared" ref="B25:N25" si="1">$E$5</f>
        <v>12300</v>
      </c>
      <c r="C25" s="20">
        <f t="shared" si="1"/>
        <v>12300</v>
      </c>
      <c r="D25" s="20">
        <f t="shared" si="1"/>
        <v>12300</v>
      </c>
      <c r="E25" s="20">
        <f t="shared" si="1"/>
        <v>12300</v>
      </c>
      <c r="F25" s="20">
        <f t="shared" si="1"/>
        <v>12300</v>
      </c>
      <c r="G25" s="20">
        <f t="shared" si="1"/>
        <v>12300</v>
      </c>
      <c r="H25" s="20">
        <f t="shared" si="1"/>
        <v>12300</v>
      </c>
      <c r="I25" s="20">
        <f t="shared" si="1"/>
        <v>12300</v>
      </c>
      <c r="J25" s="20">
        <f t="shared" si="1"/>
        <v>12300</v>
      </c>
      <c r="K25" s="20">
        <f t="shared" si="1"/>
        <v>12300</v>
      </c>
      <c r="L25" s="20">
        <f t="shared" si="1"/>
        <v>12300</v>
      </c>
      <c r="M25" s="20">
        <f t="shared" si="1"/>
        <v>12300</v>
      </c>
      <c r="N25" s="20">
        <f t="shared" si="1"/>
        <v>12300</v>
      </c>
    </row>
    <row r="26" spans="1:22" x14ac:dyDescent="0.2">
      <c r="A26" s="12" t="s">
        <v>4</v>
      </c>
      <c r="B26" s="20">
        <f t="shared" ref="B26:N26" si="2">$F$5</f>
        <v>9300</v>
      </c>
      <c r="C26" s="20">
        <f t="shared" si="2"/>
        <v>9300</v>
      </c>
      <c r="D26" s="20">
        <f t="shared" si="2"/>
        <v>9300</v>
      </c>
      <c r="E26" s="20">
        <f t="shared" si="2"/>
        <v>9300</v>
      </c>
      <c r="F26" s="20">
        <f t="shared" si="2"/>
        <v>9300</v>
      </c>
      <c r="G26" s="20">
        <f t="shared" si="2"/>
        <v>9300</v>
      </c>
      <c r="H26" s="20">
        <f t="shared" si="2"/>
        <v>9300</v>
      </c>
      <c r="I26" s="20">
        <f t="shared" si="2"/>
        <v>9300</v>
      </c>
      <c r="J26" s="20">
        <f t="shared" si="2"/>
        <v>9300</v>
      </c>
      <c r="K26" s="20">
        <f t="shared" si="2"/>
        <v>9300</v>
      </c>
      <c r="L26" s="20">
        <f t="shared" si="2"/>
        <v>9300</v>
      </c>
      <c r="M26" s="20">
        <f t="shared" si="2"/>
        <v>9300</v>
      </c>
      <c r="N26" s="20">
        <f t="shared" si="2"/>
        <v>9300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9300</v>
      </c>
      <c r="Q30" s="34"/>
      <c r="R30" s="34"/>
      <c r="S30" s="34" t="s">
        <v>0</v>
      </c>
      <c r="T30" s="34"/>
      <c r="U30" s="34"/>
      <c r="V30" s="34">
        <f>E5</f>
        <v>12300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10799.985000000002</v>
      </c>
      <c r="Q31" s="20">
        <f>R31-$S$32</f>
        <v>10799.990000000002</v>
      </c>
      <c r="R31" s="20">
        <f>S31-$S$32</f>
        <v>10799.995000000001</v>
      </c>
      <c r="S31" s="35">
        <f>D5</f>
        <v>10800</v>
      </c>
      <c r="T31" s="20">
        <f>S31+$S$32</f>
        <v>10800.004999999999</v>
      </c>
      <c r="U31" s="20">
        <f>T31+$S$32</f>
        <v>10800.009999999998</v>
      </c>
      <c r="V31" s="35">
        <f>U31+$S$32</f>
        <v>10800.014999999998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80.319362547271254</v>
      </c>
      <c r="Q36" s="40">
        <v>500</v>
      </c>
      <c r="R36" s="41">
        <f>ROUND(Q36/5,5)</f>
        <v>100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17.559818399465929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8029C-13DF-4645-84B7-FA2D696BA7AF}">
  <sheetPr codeName="Sheet78">
    <tabColor theme="7" tint="0.59999389629810485"/>
  </sheetPr>
  <dimension ref="A1:AR85"/>
  <sheetViews>
    <sheetView showGridLines="0" zoomScale="80" zoomScaleNormal="80" workbookViewId="0">
      <selection activeCell="R24" sqref="R24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177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7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7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1.581</v>
      </c>
      <c r="C9" s="5">
        <v>2.0084</v>
      </c>
      <c r="D9" s="5">
        <v>1.7608000000000001</v>
      </c>
      <c r="E9" s="5">
        <v>1.6053999999999999</v>
      </c>
      <c r="F9" s="5">
        <v>1.7655999999999998</v>
      </c>
      <c r="G9" s="5">
        <v>1.7014</v>
      </c>
      <c r="H9" s="5">
        <v>1.7484000000000002</v>
      </c>
      <c r="I9" s="5">
        <v>1.5702000000000003</v>
      </c>
      <c r="J9" s="5">
        <v>1.9354</v>
      </c>
      <c r="K9" s="5"/>
      <c r="L9" s="5"/>
      <c r="M9" s="5"/>
      <c r="N9" s="5"/>
      <c r="P9" s="5">
        <v>1.581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0.38230746788416248</v>
      </c>
      <c r="C10" s="7">
        <v>0.18949353550978992</v>
      </c>
      <c r="D10" s="7">
        <v>0.48424652812384722</v>
      </c>
      <c r="E10" s="7">
        <v>0.13562005751362885</v>
      </c>
      <c r="F10" s="7">
        <v>0.14759505411767698</v>
      </c>
      <c r="G10" s="7">
        <v>0.78007326578982339</v>
      </c>
      <c r="H10" s="7">
        <v>0.34042737845243859</v>
      </c>
      <c r="I10" s="7">
        <v>0.28179283170442687</v>
      </c>
      <c r="J10" s="7">
        <v>0.25888279201213871</v>
      </c>
      <c r="K10" s="7"/>
      <c r="L10" s="7"/>
      <c r="M10" s="7"/>
      <c r="N10" s="7"/>
      <c r="P10" s="7">
        <v>0.38230746788416248</v>
      </c>
    </row>
    <row r="11" spans="1:44" x14ac:dyDescent="0.2">
      <c r="A11" s="6" t="s">
        <v>9</v>
      </c>
      <c r="B11" s="7">
        <v>2.226</v>
      </c>
      <c r="C11" s="7">
        <v>2.1970000000000001</v>
      </c>
      <c r="D11" s="7">
        <v>2.5339999999999998</v>
      </c>
      <c r="E11" s="7">
        <v>1.7669999999999999</v>
      </c>
      <c r="F11" s="8">
        <v>1.917</v>
      </c>
      <c r="G11" s="8">
        <v>2.484</v>
      </c>
      <c r="H11" s="8">
        <v>2.1040000000000001</v>
      </c>
      <c r="I11" s="8">
        <v>1.905</v>
      </c>
      <c r="J11" s="8">
        <v>2.2450000000000001</v>
      </c>
      <c r="K11" s="8"/>
      <c r="L11" s="8"/>
      <c r="M11" s="8"/>
      <c r="N11" s="8"/>
      <c r="P11" s="102">
        <v>2.226</v>
      </c>
    </row>
    <row r="12" spans="1:44" x14ac:dyDescent="0.2">
      <c r="A12" s="6" t="s">
        <v>10</v>
      </c>
      <c r="B12" s="7">
        <v>1.212</v>
      </c>
      <c r="C12" s="7">
        <v>1.7769999999999999</v>
      </c>
      <c r="D12" s="7">
        <v>1.3460000000000001</v>
      </c>
      <c r="E12" s="7">
        <v>1.417</v>
      </c>
      <c r="F12" s="8">
        <v>1.5640000000000001</v>
      </c>
      <c r="G12" s="8">
        <v>0.876</v>
      </c>
      <c r="H12" s="8">
        <v>1.3660000000000001</v>
      </c>
      <c r="I12" s="8">
        <v>1.2809999999999999</v>
      </c>
      <c r="J12" s="8">
        <v>1.6279999999999999</v>
      </c>
      <c r="K12" s="8"/>
      <c r="L12" s="8"/>
      <c r="M12" s="8"/>
      <c r="N12" s="8"/>
      <c r="P12" s="102">
        <v>1.212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4.7248183336053611</v>
      </c>
      <c r="C13" s="10">
        <f>IFERROR(IF(C8="","",IF($C$25=0,((C9-$C$26)/3/C10),IF($C$26=0,(($C$25-C9)/3/C10),MIN(((($C$25)-C9)/(3*C10)),((C9-($C$26))/(3*C10)))))),"")</f>
        <v>8.780598568655158</v>
      </c>
      <c r="D13" s="10">
        <f>IFERROR(IF(D8="","",IF($D$25=0,((D9-$D$26)/3/D10),IF($D$26=0,(($D$25-D9)/3/D10),MIN(((($D$25)-D9)/(3*D10)),((D9-($D$26))/(3*D10)))))),"")</f>
        <v>3.6064275086621875</v>
      </c>
      <c r="E13" s="10">
        <f>IFERROR(IF(E8="","",IF($E$25=0,((E9-$E$26)/3/E10),IF($E$26=0,(($E$25-E9)/3/E10),MIN(((($E$25)-E9)/(3*E10)),((E9-($E$26))/(3*E10)))))),"")</f>
        <v>13.259100703590942</v>
      </c>
      <c r="F13" s="10">
        <f>IFERROR(IF(F8="","",IF($F$25=0,((F9-$F$26)/3/F10),IF($F$26=0,(($F$25-F9)/3/F10),MIN(((($F$25)-F9)/(3*F10)),((F9-($F$26))/(3*F10)))))),"")</f>
        <v>11.821534335485778</v>
      </c>
      <c r="G13" s="10">
        <f>IFERROR(IF(G8="","",IF($G$25=0,((G9-$G$26)/3/G10),IF($G$26=0,(($G$25-G9)/3/G10),MIN(((($G$25)-G9)/(3*G10)),((G9-($G$26))/(3*G10)))))),"")</f>
        <v>2.2641463019652703</v>
      </c>
      <c r="H13" s="10">
        <f>IFERROR(IF(H8="","",IF($H$25=0,((H9-$H$26)/3/H10),IF($H$26=0,(($H$25-H9)/3/H10),MIN(((($H$25)-H9)/(3*H10)),((H9-($H$26))/(3*H10)))))),"")</f>
        <v>5.1421637745211548</v>
      </c>
      <c r="I13" s="10">
        <f>IFERROR(IF(I8="","",IF($I$25=0,((I9-$I$26)/3/I10),IF($I$26=0,(($I$25-I9)/3/I10),MIN(((($I$25)-I9)/(3*I10)),((I9-($I$26))/(3*I10)))))),"")</f>
        <v>6.4229218407932267</v>
      </c>
      <c r="J13" s="10">
        <f>IFERROR(IF($J$8="","",IF($J$25=0,((J9-$J$26)/3/J10),IF($J$26=0,(($J$25-J9)/3/J10),MIN(((($J$25)-J9)/(3*J10)),((J9-($J$26))/(3*J10)))))),"")</f>
        <v>6.5210977789548963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4.7248183336053611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7</v>
      </c>
      <c r="C25" s="20">
        <f t="shared" si="0"/>
        <v>7</v>
      </c>
      <c r="D25" s="20">
        <f t="shared" si="0"/>
        <v>7</v>
      </c>
      <c r="E25" s="20">
        <f t="shared" si="0"/>
        <v>7</v>
      </c>
      <c r="F25" s="20">
        <f t="shared" si="0"/>
        <v>7</v>
      </c>
      <c r="G25" s="20">
        <f t="shared" si="0"/>
        <v>7</v>
      </c>
      <c r="H25" s="20">
        <f t="shared" si="0"/>
        <v>7</v>
      </c>
      <c r="I25" s="20">
        <f t="shared" si="0"/>
        <v>7</v>
      </c>
      <c r="J25" s="20">
        <f t="shared" si="0"/>
        <v>7</v>
      </c>
      <c r="K25" s="20">
        <f t="shared" si="0"/>
        <v>7</v>
      </c>
      <c r="L25" s="20">
        <f t="shared" si="0"/>
        <v>7</v>
      </c>
      <c r="M25" s="20">
        <f t="shared" si="0"/>
        <v>7</v>
      </c>
      <c r="N25" s="20">
        <f t="shared" si="0"/>
        <v>7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7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0.78007326578982339</v>
      </c>
      <c r="Q36" s="40">
        <v>3</v>
      </c>
      <c r="R36" s="41">
        <f>ROUND(Q36/5,5)</f>
        <v>0.6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13.259100703590942</v>
      </c>
      <c r="Q37" s="40">
        <v>7</v>
      </c>
      <c r="R37" s="41">
        <f>ROUND(Q37/5,5)</f>
        <v>1.4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BAF2F-8C00-4740-9514-3E5B6EECDDBB}">
  <sheetPr codeName="Sheet79">
    <tabColor theme="7" tint="0.59999389629810485"/>
  </sheetPr>
  <dimension ref="A1:AR85"/>
  <sheetViews>
    <sheetView showGridLines="0" zoomScale="70" zoomScaleNormal="70" workbookViewId="0">
      <selection activeCell="R25" sqref="R25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176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116</v>
      </c>
      <c r="D5" s="25">
        <v>13000</v>
      </c>
      <c r="E5" s="25">
        <v>15500</v>
      </c>
      <c r="F5" s="25">
        <v>10500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10500</v>
      </c>
      <c r="AM6" s="20"/>
      <c r="AN6" s="20"/>
      <c r="AO6" s="20" t="s">
        <v>0</v>
      </c>
      <c r="AP6" s="20"/>
      <c r="AQ6" s="20"/>
      <c r="AR6" s="20">
        <f>E5</f>
        <v>15500</v>
      </c>
    </row>
    <row r="7" spans="1:44" ht="18" x14ac:dyDescent="0.25">
      <c r="A7" s="18" t="s">
        <v>5</v>
      </c>
      <c r="AL7" s="35">
        <f>AM7-$AO$8</f>
        <v>10750</v>
      </c>
      <c r="AM7" s="20">
        <f>AN7-$AO$8</f>
        <v>11500</v>
      </c>
      <c r="AN7" s="20">
        <f>AO7-$AO$8</f>
        <v>12250</v>
      </c>
      <c r="AO7" s="35">
        <f>D5</f>
        <v>13000</v>
      </c>
      <c r="AP7" s="20">
        <f>AO7+$AO$8</f>
        <v>13750</v>
      </c>
      <c r="AQ7" s="20">
        <f>AP7+$AO$8</f>
        <v>14500</v>
      </c>
      <c r="AR7" s="35">
        <f>AQ7+$AO$8</f>
        <v>15250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750</v>
      </c>
      <c r="AP8" s="20"/>
      <c r="AQ8" s="20"/>
      <c r="AR8" s="20"/>
    </row>
    <row r="9" spans="1:44" x14ac:dyDescent="0.2">
      <c r="A9" s="4" t="s">
        <v>7</v>
      </c>
      <c r="B9" s="5">
        <v>13026.4</v>
      </c>
      <c r="C9" s="5">
        <v>13212</v>
      </c>
      <c r="D9" s="5">
        <v>13160.8</v>
      </c>
      <c r="E9" s="5">
        <v>13250.4</v>
      </c>
      <c r="F9" s="5">
        <v>13231.2</v>
      </c>
      <c r="G9" s="5">
        <v>13244</v>
      </c>
      <c r="H9" s="5">
        <v>13192.8</v>
      </c>
      <c r="I9" s="5">
        <v>13180</v>
      </c>
      <c r="J9" s="5">
        <v>13224.8</v>
      </c>
      <c r="K9" s="5"/>
      <c r="L9" s="5"/>
      <c r="M9" s="5"/>
      <c r="N9" s="5"/>
      <c r="P9" s="5">
        <v>13026.4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104.6747342962952</v>
      </c>
      <c r="C10" s="7">
        <v>208.61447696648477</v>
      </c>
      <c r="D10" s="7">
        <v>144.17766817368076</v>
      </c>
      <c r="E10" s="7">
        <v>200.35169078398116</v>
      </c>
      <c r="F10" s="7">
        <v>125.16868617989086</v>
      </c>
      <c r="G10" s="7">
        <v>230.7552816296953</v>
      </c>
      <c r="H10" s="7">
        <v>105.1627310409919</v>
      </c>
      <c r="I10" s="7">
        <v>81.584312217484552</v>
      </c>
      <c r="J10" s="7">
        <v>73.669532372616573</v>
      </c>
      <c r="K10" s="7"/>
      <c r="L10" s="7"/>
      <c r="M10" s="7"/>
      <c r="N10" s="7"/>
      <c r="P10" s="7">
        <v>104.6747342962952</v>
      </c>
    </row>
    <row r="11" spans="1:44" x14ac:dyDescent="0.2">
      <c r="A11" s="6" t="s">
        <v>9</v>
      </c>
      <c r="B11" s="7">
        <v>13116</v>
      </c>
      <c r="C11" s="7">
        <v>13564</v>
      </c>
      <c r="D11" s="7">
        <v>13308</v>
      </c>
      <c r="E11" s="7">
        <v>13564</v>
      </c>
      <c r="F11" s="8">
        <v>13308</v>
      </c>
      <c r="G11" s="8">
        <v>13564</v>
      </c>
      <c r="H11" s="8">
        <v>13308</v>
      </c>
      <c r="I11" s="8">
        <v>13308</v>
      </c>
      <c r="J11" s="8">
        <v>13308</v>
      </c>
      <c r="K11" s="8"/>
      <c r="L11" s="8"/>
      <c r="M11" s="8"/>
      <c r="N11" s="8"/>
      <c r="P11" s="102">
        <v>13116</v>
      </c>
    </row>
    <row r="12" spans="1:44" x14ac:dyDescent="0.2">
      <c r="A12" s="6" t="s">
        <v>10</v>
      </c>
      <c r="B12" s="7">
        <v>12860</v>
      </c>
      <c r="C12" s="7">
        <v>13020</v>
      </c>
      <c r="D12" s="7">
        <v>13020</v>
      </c>
      <c r="E12" s="7">
        <v>13052</v>
      </c>
      <c r="F12" s="8">
        <v>13020</v>
      </c>
      <c r="G12" s="8">
        <v>12988</v>
      </c>
      <c r="H12" s="8">
        <v>13116</v>
      </c>
      <c r="I12" s="8">
        <v>13116</v>
      </c>
      <c r="J12" s="8">
        <v>13116</v>
      </c>
      <c r="K12" s="8"/>
      <c r="L12" s="8"/>
      <c r="M12" s="8"/>
      <c r="N12" s="8"/>
      <c r="P12" s="102">
        <v>12860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7.8770998453111574</v>
      </c>
      <c r="C13" s="10">
        <f>IFERROR(IF(C8="","",IF($C$25=0,((C9-$C$26)/3/C10),IF($C$26=0,(($C$25-C9)/3/C10),MIN(((($C$25)-C9)/(3*C10)),((C9-($C$26))/(3*C10)))))),"")</f>
        <v>3.655866446839132</v>
      </c>
      <c r="D13" s="10">
        <f>IFERROR(IF(D8="","",IF($D$25=0,((D9-$D$26)/3/D10),IF($D$26=0,(($D$25-D9)/3/D10),MIN(((($D$25)-D9)/(3*D10)),((D9-($D$26))/(3*D10)))))),"")</f>
        <v>5.4081422123850924</v>
      </c>
      <c r="E13" s="10">
        <f>IFERROR(IF(E8="","",IF($E$25=0,((E9-$E$26)/3/E10),IF($E$26=0,(($E$25-E9)/3/E10),MIN(((($E$25)-E9)/(3*E10)),((E9-($E$26))/(3*E10)))))),"")</f>
        <v>3.742751876624649</v>
      </c>
      <c r="F13" s="10">
        <f>IFERROR(IF(F8="","",IF($F$25=0,((F9-$F$26)/3/F10),IF($F$26=0,(($F$25-F9)/3/F10),MIN(((($F$25)-F9)/(3*F10)),((F9-($F$26))/(3*F10)))))),"")</f>
        <v>6.0419797454753947</v>
      </c>
      <c r="G13" s="10">
        <f>IFERROR(IF(G8="","",IF($G$25=0,((G9-$G$26)/3/G10),IF($G$26=0,(($G$25-G9)/3/G10),MIN(((($G$25)-G9)/(3*G10)),((G9-($G$26))/(3*G10)))))),"")</f>
        <v>3.2588636528232215</v>
      </c>
      <c r="H13" s="10">
        <f>IFERROR(IF(H8="","",IF($H$25=0,((H9-$H$26)/3/H10),IF($H$26=0,(($H$25-H9)/3/H10),MIN(((($H$25)-H9)/(3*H10)),((H9-($H$26))/(3*H10)))))),"")</f>
        <v>7.3131104437263863</v>
      </c>
      <c r="I13" s="10">
        <f>IFERROR(IF(I8="","",IF($I$25=0,((I9-$I$26)/3/I10),IF($I$26=0,(($I$25-I9)/3/I10),MIN(((($I$25)-I9)/(3*I10)),((I9-($I$26))/(3*I10)))))),"")</f>
        <v>9.4789465316788952</v>
      </c>
      <c r="J13" s="10">
        <f>IFERROR(IF($J$8="","",IF($J$25=0,((J9-$J$26)/3/J10),IF($J$26=0,(($J$25-J9)/3/J10),MIN(((($J$25)-J9)/(3*J10)),((J9-($J$26))/(3*J10)))))),"")</f>
        <v>10.294622153484745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7.8770998453111574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13000</v>
      </c>
      <c r="C24" s="20">
        <f t="shared" si="0"/>
        <v>13000</v>
      </c>
      <c r="D24" s="20">
        <f t="shared" si="0"/>
        <v>13000</v>
      </c>
      <c r="E24" s="20">
        <f t="shared" si="0"/>
        <v>13000</v>
      </c>
      <c r="F24" s="20">
        <f t="shared" si="0"/>
        <v>13000</v>
      </c>
      <c r="G24" s="20">
        <f t="shared" si="0"/>
        <v>13000</v>
      </c>
      <c r="H24" s="20">
        <f t="shared" si="0"/>
        <v>13000</v>
      </c>
      <c r="I24" s="20">
        <f t="shared" si="0"/>
        <v>13000</v>
      </c>
      <c r="J24" s="20">
        <f t="shared" si="0"/>
        <v>13000</v>
      </c>
      <c r="K24" s="20">
        <f t="shared" si="0"/>
        <v>13000</v>
      </c>
      <c r="L24" s="20">
        <f t="shared" si="0"/>
        <v>13000</v>
      </c>
      <c r="M24" s="20">
        <f t="shared" si="0"/>
        <v>13000</v>
      </c>
      <c r="N24" s="20">
        <f t="shared" si="0"/>
        <v>13000</v>
      </c>
    </row>
    <row r="25" spans="1:22" x14ac:dyDescent="0.2">
      <c r="A25" s="12" t="s">
        <v>3</v>
      </c>
      <c r="B25" s="20">
        <f t="shared" ref="B25:N25" si="1">$E$5</f>
        <v>15500</v>
      </c>
      <c r="C25" s="20">
        <f t="shared" si="1"/>
        <v>15500</v>
      </c>
      <c r="D25" s="20">
        <f t="shared" si="1"/>
        <v>15500</v>
      </c>
      <c r="E25" s="20">
        <f t="shared" si="1"/>
        <v>15500</v>
      </c>
      <c r="F25" s="20">
        <f t="shared" si="1"/>
        <v>15500</v>
      </c>
      <c r="G25" s="20">
        <f t="shared" si="1"/>
        <v>15500</v>
      </c>
      <c r="H25" s="20">
        <f t="shared" si="1"/>
        <v>15500</v>
      </c>
      <c r="I25" s="20">
        <f t="shared" si="1"/>
        <v>15500</v>
      </c>
      <c r="J25" s="20">
        <f t="shared" si="1"/>
        <v>15500</v>
      </c>
      <c r="K25" s="20">
        <f t="shared" si="1"/>
        <v>15500</v>
      </c>
      <c r="L25" s="20">
        <f t="shared" si="1"/>
        <v>15500</v>
      </c>
      <c r="M25" s="20">
        <f t="shared" si="1"/>
        <v>15500</v>
      </c>
      <c r="N25" s="20">
        <f t="shared" si="1"/>
        <v>15500</v>
      </c>
    </row>
    <row r="26" spans="1:22" x14ac:dyDescent="0.2">
      <c r="A26" s="12" t="s">
        <v>4</v>
      </c>
      <c r="B26" s="20">
        <f t="shared" ref="B26:N26" si="2">$F$5</f>
        <v>10500</v>
      </c>
      <c r="C26" s="20">
        <f t="shared" si="2"/>
        <v>10500</v>
      </c>
      <c r="D26" s="20">
        <f t="shared" si="2"/>
        <v>10500</v>
      </c>
      <c r="E26" s="20">
        <f t="shared" si="2"/>
        <v>10500</v>
      </c>
      <c r="F26" s="20">
        <f t="shared" si="2"/>
        <v>10500</v>
      </c>
      <c r="G26" s="20">
        <f t="shared" si="2"/>
        <v>10500</v>
      </c>
      <c r="H26" s="20">
        <f t="shared" si="2"/>
        <v>10500</v>
      </c>
      <c r="I26" s="20">
        <f t="shared" si="2"/>
        <v>10500</v>
      </c>
      <c r="J26" s="20">
        <f t="shared" si="2"/>
        <v>10500</v>
      </c>
      <c r="K26" s="20">
        <f t="shared" si="2"/>
        <v>10500</v>
      </c>
      <c r="L26" s="20">
        <f t="shared" si="2"/>
        <v>10500</v>
      </c>
      <c r="M26" s="20">
        <f t="shared" si="2"/>
        <v>10500</v>
      </c>
      <c r="N26" s="20">
        <f t="shared" si="2"/>
        <v>10500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10500</v>
      </c>
      <c r="Q30" s="34"/>
      <c r="R30" s="34"/>
      <c r="S30" s="34" t="s">
        <v>0</v>
      </c>
      <c r="T30" s="34"/>
      <c r="U30" s="34"/>
      <c r="V30" s="34">
        <f>E5</f>
        <v>15500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10000</v>
      </c>
      <c r="Q31" s="20">
        <f>R31-$S$32</f>
        <v>11000</v>
      </c>
      <c r="R31" s="20">
        <f>S31-$S$32</f>
        <v>12000</v>
      </c>
      <c r="S31" s="35">
        <f>D5</f>
        <v>13000</v>
      </c>
      <c r="T31" s="20">
        <f>S31+$S$32</f>
        <v>14000</v>
      </c>
      <c r="U31" s="20">
        <f>T31+$S$32</f>
        <v>15000</v>
      </c>
      <c r="V31" s="35">
        <f>U31+$S$32</f>
        <v>16000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230.7552816296953</v>
      </c>
      <c r="Q36" s="40">
        <v>1800</v>
      </c>
      <c r="R36" s="41">
        <f>ROUND(Q36/5,5)</f>
        <v>360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10.294622153484745</v>
      </c>
      <c r="Q37" s="40">
        <v>5</v>
      </c>
      <c r="R37" s="41">
        <f>ROUND(Q37/5,5)</f>
        <v>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6236D-FE68-41D9-918C-E2AF28FF270C}">
  <sheetPr codeName="Sheet80">
    <tabColor theme="7" tint="0.59999389629810485"/>
  </sheetPr>
  <dimension ref="A1:AR85"/>
  <sheetViews>
    <sheetView showGridLines="0" zoomScale="80" zoomScaleNormal="80" workbookViewId="0">
      <selection activeCell="R22" sqref="R22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175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0.1618</v>
      </c>
      <c r="C9" s="5">
        <v>0.11420000000000001</v>
      </c>
      <c r="D9" s="5">
        <v>0.13540000000000002</v>
      </c>
      <c r="E9" s="5">
        <v>0.15160000000000001</v>
      </c>
      <c r="F9" s="5">
        <v>0.13340000000000002</v>
      </c>
      <c r="G9" s="5">
        <v>0.16240000000000002</v>
      </c>
      <c r="H9" s="5">
        <v>0.13279999999999997</v>
      </c>
      <c r="I9" s="5">
        <v>0.17619999999999997</v>
      </c>
      <c r="J9" s="5">
        <v>8.8999999999999996E-2</v>
      </c>
      <c r="K9" s="5"/>
      <c r="L9" s="5"/>
      <c r="M9" s="5"/>
      <c r="N9" s="5"/>
      <c r="P9" s="5">
        <v>0.1618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4.5740572799211815E-2</v>
      </c>
      <c r="C10" s="7">
        <v>4.7944759880512423E-2</v>
      </c>
      <c r="D10" s="7">
        <v>7.0528717555333478E-2</v>
      </c>
      <c r="E10" s="7">
        <v>4.6965945109195918E-2</v>
      </c>
      <c r="F10" s="7">
        <v>1.764369575797534E-2</v>
      </c>
      <c r="G10" s="7">
        <v>0.10837112161457035</v>
      </c>
      <c r="H10" s="7">
        <v>5.5836368076729356E-2</v>
      </c>
      <c r="I10" s="7">
        <v>6.9976424601432802E-2</v>
      </c>
      <c r="J10" s="7">
        <v>6.0658882284460224E-2</v>
      </c>
      <c r="K10" s="7"/>
      <c r="L10" s="7"/>
      <c r="M10" s="7"/>
      <c r="N10" s="7"/>
      <c r="P10" s="7">
        <v>4.5740572799211815E-2</v>
      </c>
    </row>
    <row r="11" spans="1:44" x14ac:dyDescent="0.2">
      <c r="A11" s="6" t="s">
        <v>9</v>
      </c>
      <c r="B11" s="7">
        <v>0.23</v>
      </c>
      <c r="C11" s="7">
        <v>0.16900000000000001</v>
      </c>
      <c r="D11" s="7">
        <v>0.23</v>
      </c>
      <c r="E11" s="7">
        <v>0.19800000000000001</v>
      </c>
      <c r="F11" s="8">
        <v>0.14899999999999999</v>
      </c>
      <c r="G11" s="8">
        <v>0.28000000000000003</v>
      </c>
      <c r="H11" s="8">
        <v>0.17699999999999999</v>
      </c>
      <c r="I11" s="8">
        <v>0.28799999999999998</v>
      </c>
      <c r="J11" s="8">
        <v>0.14299999999999999</v>
      </c>
      <c r="K11" s="8"/>
      <c r="L11" s="8"/>
      <c r="M11" s="8"/>
      <c r="N11" s="8"/>
      <c r="P11" s="102">
        <v>0.23</v>
      </c>
    </row>
    <row r="12" spans="1:44" x14ac:dyDescent="0.2">
      <c r="A12" s="6" t="s">
        <v>10</v>
      </c>
      <c r="B12" s="7">
        <v>0.11</v>
      </c>
      <c r="C12" s="7">
        <v>3.9E-2</v>
      </c>
      <c r="D12" s="7">
        <v>3.7999999999999999E-2</v>
      </c>
      <c r="E12" s="7">
        <v>9.0999999999999998E-2</v>
      </c>
      <c r="F12" s="8">
        <v>0.11</v>
      </c>
      <c r="G12" s="8">
        <v>4.0000000000000001E-3</v>
      </c>
      <c r="H12" s="8">
        <v>4.7E-2</v>
      </c>
      <c r="I12" s="8">
        <v>9.5000000000000001E-2</v>
      </c>
      <c r="J12" s="8">
        <v>3.0000000000000001E-3</v>
      </c>
      <c r="K12" s="8"/>
      <c r="L12" s="8"/>
      <c r="M12" s="8"/>
      <c r="N12" s="8"/>
      <c r="P12" s="102">
        <v>0.11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35.258267105940639</v>
      </c>
      <c r="C13" s="10">
        <f>IFERROR(IF(C8="","",IF($C$25=0,((C9-$C$26)/3/C10),IF($C$26=0,(($C$25-C9)/3/C10),MIN(((($C$25)-C9)/(3*C10)),((C9-($C$26))/(3*C10)))))),"")</f>
        <v>33.968258555445573</v>
      </c>
      <c r="D13" s="10">
        <f>IFERROR(IF(D8="","",IF($D$25=0,((D9-$D$26)/3/D10),IF($D$26=0,(($D$25-D9)/3/D10),MIN(((($D$25)-D9)/(3*D10)),((D9-($D$26))/(3*D10)))))),"")</f>
        <v>22.991107587645494</v>
      </c>
      <c r="E13" s="10">
        <f>IFERROR(IF(E8="","",IF($E$25=0,((E9-$E$26)/3/E10),IF($E$26=0,(($E$25-E9)/3/E10),MIN(((($E$25)-E9)/(3*E10)),((E9-($E$26))/(3*E10)))))),"")</f>
        <v>34.410748672805795</v>
      </c>
      <c r="F13" s="10">
        <f>IFERROR(IF(F8="","",IF($F$25=0,((F9-$F$26)/3/F10),IF($F$26=0,(($F$25-F9)/3/F10),MIN(((($F$25)-F9)/(3*F10)),((F9-($F$26))/(3*F10)))))),"")</f>
        <v>91.942188431056451</v>
      </c>
      <c r="G13" s="10">
        <f>IFERROR(IF(G8="","",IF($G$25=0,((G9-$G$26)/3/G10),IF($G$26=0,(($G$25-G9)/3/G10),MIN(((($G$25)-G9)/(3*G10)),((G9-($G$26))/(3*G10)))))),"")</f>
        <v>14.879732804357452</v>
      </c>
      <c r="H13" s="10">
        <f>IFERROR(IF(H8="","",IF($H$25=0,((H9-$H$26)/3/H10),IF($H$26=0,(($H$25-H9)/3/H10),MIN(((($H$25)-H9)/(3*H10)),((H9-($H$26))/(3*H10)))))),"")</f>
        <v>29.056331131181857</v>
      </c>
      <c r="I13" s="10">
        <f>IFERROR(IF(I8="","",IF($I$25=0,((I9-$I$26)/3/I10),IF($I$26=0,(($I$25-I9)/3/I10),MIN(((($I$25)-I9)/(3*I10)),((I9-($I$26))/(3*I10)))))),"")</f>
        <v>22.97821505588055</v>
      </c>
      <c r="J13" s="10">
        <f>IFERROR(IF($J$8="","",IF($J$25=0,((J9-$J$26)/3/J10),IF($J$26=0,(($J$25-J9)/3/J10),MIN(((($J$25)-J9)/(3*J10)),((J9-($J$26))/(3*J10)))))),"")</f>
        <v>26.986979290572446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35.258267105940639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</v>
      </c>
      <c r="C25" s="20">
        <f t="shared" si="0"/>
        <v>5</v>
      </c>
      <c r="D25" s="20">
        <f t="shared" si="0"/>
        <v>5</v>
      </c>
      <c r="E25" s="20">
        <f t="shared" si="0"/>
        <v>5</v>
      </c>
      <c r="F25" s="20">
        <f t="shared" si="0"/>
        <v>5</v>
      </c>
      <c r="G25" s="20">
        <f t="shared" si="0"/>
        <v>5</v>
      </c>
      <c r="H25" s="20">
        <f t="shared" si="0"/>
        <v>5</v>
      </c>
      <c r="I25" s="20">
        <f t="shared" si="0"/>
        <v>5</v>
      </c>
      <c r="J25" s="20">
        <f t="shared" si="0"/>
        <v>5</v>
      </c>
      <c r="K25" s="20">
        <f t="shared" si="0"/>
        <v>5</v>
      </c>
      <c r="L25" s="20">
        <f t="shared" si="0"/>
        <v>5</v>
      </c>
      <c r="M25" s="20">
        <f t="shared" si="0"/>
        <v>5</v>
      </c>
      <c r="N25" s="20">
        <f t="shared" si="0"/>
        <v>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0.10837112161457035</v>
      </c>
      <c r="Q36" s="40">
        <v>2</v>
      </c>
      <c r="R36" s="41">
        <f>ROUND(Q36/5,5)</f>
        <v>0.4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91.942188431056451</v>
      </c>
      <c r="Q37" s="40">
        <v>30</v>
      </c>
      <c r="R37" s="41">
        <f>ROUND(Q37/5,5)</f>
        <v>6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36A08-1899-4ECD-A912-DFC01C189E95}">
  <sheetPr codeName="Sheet81">
    <tabColor theme="7" tint="0.59999389629810485"/>
  </sheetPr>
  <dimension ref="A1:AR85"/>
  <sheetViews>
    <sheetView showGridLines="0" topLeftCell="A16" zoomScale="70" zoomScaleNormal="70" workbookViewId="0">
      <selection activeCell="S48" sqref="S48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174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115</v>
      </c>
      <c r="D5" s="25">
        <v>16600</v>
      </c>
      <c r="E5" s="25">
        <v>18600</v>
      </c>
      <c r="F5" s="25">
        <v>14600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14600</v>
      </c>
      <c r="AM6" s="20"/>
      <c r="AN6" s="20"/>
      <c r="AO6" s="20" t="s">
        <v>0</v>
      </c>
      <c r="AP6" s="20"/>
      <c r="AQ6" s="20"/>
      <c r="AR6" s="20">
        <f>E5</f>
        <v>18600</v>
      </c>
    </row>
    <row r="7" spans="1:44" ht="18" x14ac:dyDescent="0.25">
      <c r="A7" s="18" t="s">
        <v>5</v>
      </c>
      <c r="AL7" s="35">
        <f>AM7-$AO$8</f>
        <v>14350</v>
      </c>
      <c r="AM7" s="20">
        <f>AN7-$AO$8</f>
        <v>15100</v>
      </c>
      <c r="AN7" s="20">
        <f>AO7-$AO$8</f>
        <v>15850</v>
      </c>
      <c r="AO7" s="35">
        <f>D5</f>
        <v>16600</v>
      </c>
      <c r="AP7" s="20">
        <f>AO7+$AO$8</f>
        <v>17350</v>
      </c>
      <c r="AQ7" s="20">
        <f>AP7+$AO$8</f>
        <v>18100</v>
      </c>
      <c r="AR7" s="35">
        <f>AQ7+$AO$8</f>
        <v>18850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750</v>
      </c>
      <c r="AP8" s="20"/>
      <c r="AQ8" s="20"/>
      <c r="AR8" s="20"/>
    </row>
    <row r="9" spans="1:44" x14ac:dyDescent="0.2">
      <c r="A9" s="4" t="s">
        <v>7</v>
      </c>
      <c r="B9" s="5">
        <v>16770.400000000001</v>
      </c>
      <c r="C9" s="5">
        <v>16732</v>
      </c>
      <c r="D9" s="5">
        <v>16764</v>
      </c>
      <c r="E9" s="5">
        <v>16604</v>
      </c>
      <c r="F9" s="5">
        <v>16872.8</v>
      </c>
      <c r="G9" s="5">
        <v>16789.599999999999</v>
      </c>
      <c r="H9" s="5">
        <v>16808.8</v>
      </c>
      <c r="I9" s="5">
        <v>16744.8</v>
      </c>
      <c r="J9" s="5">
        <v>16706.400000000001</v>
      </c>
      <c r="K9" s="5"/>
      <c r="L9" s="5"/>
      <c r="M9" s="5"/>
      <c r="N9" s="5"/>
      <c r="P9" s="5">
        <v>16770.400000000001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69.374346843772159</v>
      </c>
      <c r="C10" s="7">
        <v>251.96825196837796</v>
      </c>
      <c r="D10" s="7">
        <v>117.57550765359255</v>
      </c>
      <c r="E10" s="7">
        <v>55.42562584220407</v>
      </c>
      <c r="F10" s="7">
        <v>58.130886798671845</v>
      </c>
      <c r="G10" s="7">
        <v>206.64171892432563</v>
      </c>
      <c r="H10" s="7">
        <v>157.74409656148785</v>
      </c>
      <c r="I10" s="7">
        <v>107.56951240941831</v>
      </c>
      <c r="J10" s="7">
        <v>41.722895393296952</v>
      </c>
      <c r="K10" s="7"/>
      <c r="L10" s="7"/>
      <c r="M10" s="7"/>
      <c r="N10" s="7"/>
      <c r="P10" s="7">
        <v>69.374346843772159</v>
      </c>
    </row>
    <row r="11" spans="1:44" x14ac:dyDescent="0.2">
      <c r="A11" s="6" t="s">
        <v>9</v>
      </c>
      <c r="B11" s="7">
        <v>16860</v>
      </c>
      <c r="C11" s="7">
        <v>17148</v>
      </c>
      <c r="D11" s="7">
        <v>16860</v>
      </c>
      <c r="E11" s="7">
        <v>16636</v>
      </c>
      <c r="F11" s="8">
        <v>16924</v>
      </c>
      <c r="G11" s="8">
        <v>16988</v>
      </c>
      <c r="H11" s="8">
        <v>16924</v>
      </c>
      <c r="I11" s="8">
        <v>16860</v>
      </c>
      <c r="J11" s="8">
        <v>16732</v>
      </c>
      <c r="K11" s="8"/>
      <c r="L11" s="8"/>
      <c r="M11" s="8"/>
      <c r="N11" s="8"/>
      <c r="P11" s="102">
        <v>16860</v>
      </c>
    </row>
    <row r="12" spans="1:44" x14ac:dyDescent="0.2">
      <c r="A12" s="6" t="s">
        <v>10</v>
      </c>
      <c r="B12" s="7">
        <v>16700</v>
      </c>
      <c r="C12" s="7">
        <v>16508</v>
      </c>
      <c r="D12" s="7">
        <v>16636</v>
      </c>
      <c r="E12" s="7">
        <v>16508</v>
      </c>
      <c r="F12" s="8">
        <v>16796</v>
      </c>
      <c r="G12" s="8">
        <v>16508</v>
      </c>
      <c r="H12" s="8">
        <v>16636</v>
      </c>
      <c r="I12" s="8">
        <v>16636</v>
      </c>
      <c r="J12" s="8">
        <v>16636</v>
      </c>
      <c r="K12" s="8"/>
      <c r="L12" s="8"/>
      <c r="M12" s="8"/>
      <c r="N12" s="8"/>
      <c r="P12" s="102">
        <v>16700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8.7909536365085774</v>
      </c>
      <c r="C13" s="10">
        <f>IFERROR(IF(C8="","",IF($C$25=0,((C9-$C$26)/3/C10),IF($C$26=0,(($C$25-C9)/3/C10),MIN(((($C$25)-C9)/(3*C10)),((C9-($C$26))/(3*C10)))))),"")</f>
        <v>2.4712108045453731</v>
      </c>
      <c r="D13" s="10">
        <f>IFERROR(IF(D8="","",IF($D$25=0,((D9-$D$26)/3/D10),IF($D$26=0,(($D$25-D9)/3/D10),MIN(((($D$25)-D9)/(3*D10)),((D9-($D$26))/(3*D10)))))),"")</f>
        <v>5.205165703414254</v>
      </c>
      <c r="E13" s="10">
        <f>IFERROR(IF(E8="","",IF($E$25=0,((E9-$E$26)/3/E10),IF($E$26=0,(($E$25-E9)/3/E10),MIN(((($E$25)-E9)/(3*E10)),((E9-($E$26))/(3*E10)))))),"")</f>
        <v>12.004074346900969</v>
      </c>
      <c r="F13" s="10">
        <f>IFERROR(IF(F8="","",IF($F$25=0,((F9-$F$26)/3/F10),IF($F$26=0,(($F$25-F9)/3/F10),MIN(((($F$25)-F9)/(3*F10)),((F9-($F$26))/(3*F10)))))),"")</f>
        <v>9.904086537115889</v>
      </c>
      <c r="G13" s="10">
        <f>IFERROR(IF(G8="","",IF($G$25=0,((G9-$G$26)/3/G10),IF($G$26=0,(($G$25-G9)/3/G10),MIN(((($G$25)-G9)/(3*G10)),((G9-($G$26))/(3*G10)))))),"")</f>
        <v>2.920352530011924</v>
      </c>
      <c r="H13" s="10">
        <f>IFERROR(IF(H8="","",IF($H$25=0,((H9-$H$26)/3/H10),IF($H$26=0,(($H$25-H9)/3/H10),MIN(((($H$25)-H9)/(3*H10)),((H9-($H$26))/(3*H10)))))),"")</f>
        <v>3.78503335263601</v>
      </c>
      <c r="I13" s="10">
        <f>IFERROR(IF(I8="","",IF($I$25=0,((I9-$I$26)/3/I10),IF($I$26=0,(($I$25-I9)/3/I10),MIN(((($I$25)-I9)/(3*I10)),((I9-($I$26))/(3*I10)))))),"")</f>
        <v>5.7488407834956012</v>
      </c>
      <c r="J13" s="10">
        <f>IFERROR(IF($J$8="","",IF($J$25=0,((J9-$J$26)/3/J10),IF($J$26=0,(($J$25-J9)/3/J10),MIN(((($J$25)-J9)/(3*J10)),((J9-($J$26))/(3*J10)))))),"")</f>
        <v>15.128384405014371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8.7909536365085774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16600</v>
      </c>
      <c r="C24" s="20">
        <f t="shared" si="0"/>
        <v>16600</v>
      </c>
      <c r="D24" s="20">
        <f t="shared" si="0"/>
        <v>16600</v>
      </c>
      <c r="E24" s="20">
        <f t="shared" si="0"/>
        <v>16600</v>
      </c>
      <c r="F24" s="20">
        <f t="shared" si="0"/>
        <v>16600</v>
      </c>
      <c r="G24" s="20">
        <f t="shared" si="0"/>
        <v>16600</v>
      </c>
      <c r="H24" s="20">
        <f t="shared" si="0"/>
        <v>16600</v>
      </c>
      <c r="I24" s="20">
        <f t="shared" si="0"/>
        <v>16600</v>
      </c>
      <c r="J24" s="20">
        <f t="shared" si="0"/>
        <v>16600</v>
      </c>
      <c r="K24" s="20">
        <f t="shared" si="0"/>
        <v>16600</v>
      </c>
      <c r="L24" s="20">
        <f t="shared" si="0"/>
        <v>16600</v>
      </c>
      <c r="M24" s="20">
        <f t="shared" si="0"/>
        <v>16600</v>
      </c>
      <c r="N24" s="20">
        <f t="shared" si="0"/>
        <v>16600</v>
      </c>
    </row>
    <row r="25" spans="1:22" x14ac:dyDescent="0.2">
      <c r="A25" s="12" t="s">
        <v>3</v>
      </c>
      <c r="B25" s="20">
        <f t="shared" ref="B25:N25" si="1">$E$5</f>
        <v>18600</v>
      </c>
      <c r="C25" s="20">
        <f t="shared" si="1"/>
        <v>18600</v>
      </c>
      <c r="D25" s="20">
        <f t="shared" si="1"/>
        <v>18600</v>
      </c>
      <c r="E25" s="20">
        <f t="shared" si="1"/>
        <v>18600</v>
      </c>
      <c r="F25" s="20">
        <f t="shared" si="1"/>
        <v>18600</v>
      </c>
      <c r="G25" s="20">
        <f t="shared" si="1"/>
        <v>18600</v>
      </c>
      <c r="H25" s="20">
        <f t="shared" si="1"/>
        <v>18600</v>
      </c>
      <c r="I25" s="20">
        <f t="shared" si="1"/>
        <v>18600</v>
      </c>
      <c r="J25" s="20">
        <f t="shared" si="1"/>
        <v>18600</v>
      </c>
      <c r="K25" s="20">
        <f t="shared" si="1"/>
        <v>18600</v>
      </c>
      <c r="L25" s="20">
        <f t="shared" si="1"/>
        <v>18600</v>
      </c>
      <c r="M25" s="20">
        <f t="shared" si="1"/>
        <v>18600</v>
      </c>
      <c r="N25" s="20">
        <f t="shared" si="1"/>
        <v>18600</v>
      </c>
    </row>
    <row r="26" spans="1:22" x14ac:dyDescent="0.2">
      <c r="A26" s="12" t="s">
        <v>4</v>
      </c>
      <c r="B26" s="20">
        <f t="shared" ref="B26:N26" si="2">$F$5</f>
        <v>14600</v>
      </c>
      <c r="C26" s="20">
        <f t="shared" si="2"/>
        <v>14600</v>
      </c>
      <c r="D26" s="20">
        <f t="shared" si="2"/>
        <v>14600</v>
      </c>
      <c r="E26" s="20">
        <f t="shared" si="2"/>
        <v>14600</v>
      </c>
      <c r="F26" s="20">
        <f t="shared" si="2"/>
        <v>14600</v>
      </c>
      <c r="G26" s="20">
        <f t="shared" si="2"/>
        <v>14600</v>
      </c>
      <c r="H26" s="20">
        <f t="shared" si="2"/>
        <v>14600</v>
      </c>
      <c r="I26" s="20">
        <f t="shared" si="2"/>
        <v>14600</v>
      </c>
      <c r="J26" s="20">
        <f t="shared" si="2"/>
        <v>14600</v>
      </c>
      <c r="K26" s="20">
        <f t="shared" si="2"/>
        <v>14600</v>
      </c>
      <c r="L26" s="20">
        <f t="shared" si="2"/>
        <v>14600</v>
      </c>
      <c r="M26" s="20">
        <f t="shared" si="2"/>
        <v>14600</v>
      </c>
      <c r="N26" s="20">
        <f t="shared" si="2"/>
        <v>14600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14600</v>
      </c>
      <c r="Q30" s="34"/>
      <c r="R30" s="34"/>
      <c r="S30" s="34" t="s">
        <v>0</v>
      </c>
      <c r="T30" s="34"/>
      <c r="U30" s="34"/>
      <c r="V30" s="34">
        <f>E5</f>
        <v>18600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14200</v>
      </c>
      <c r="Q31" s="20">
        <f>R31-$S$32</f>
        <v>15000</v>
      </c>
      <c r="R31" s="20">
        <f>S31-$S$32</f>
        <v>15800</v>
      </c>
      <c r="S31" s="35">
        <f>D5</f>
        <v>16600</v>
      </c>
      <c r="T31" s="20">
        <f>S31+$S$32</f>
        <v>17400</v>
      </c>
      <c r="U31" s="20">
        <f>T31+$S$32</f>
        <v>18200</v>
      </c>
      <c r="V31" s="35">
        <f>U31+$S$32</f>
        <v>19000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800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251.96825196837796</v>
      </c>
      <c r="Q36" s="40">
        <v>1800</v>
      </c>
      <c r="R36" s="41">
        <f>ROUND(Q36/5,5)</f>
        <v>360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15.128384405014371</v>
      </c>
      <c r="Q37" s="40">
        <v>5</v>
      </c>
      <c r="R37" s="41">
        <f>ROUND(Q37/5,5)</f>
        <v>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0C46D-5645-4FC2-9324-F6F3E56A5BCB}">
  <sheetPr codeName="Sheet82">
    <tabColor theme="7" tint="0.59999389629810485"/>
  </sheetPr>
  <dimension ref="A1:AR85"/>
  <sheetViews>
    <sheetView showGridLines="0" zoomScale="80" zoomScaleNormal="80" workbookViewId="0">
      <selection activeCell="R24" sqref="R24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173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10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10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1.1796</v>
      </c>
      <c r="C9" s="5">
        <v>1.0353999999999999</v>
      </c>
      <c r="D9" s="5">
        <v>0.79359999999999997</v>
      </c>
      <c r="E9" s="5">
        <v>1.123</v>
      </c>
      <c r="F9" s="5">
        <v>1.0576000000000001</v>
      </c>
      <c r="G9" s="5">
        <v>1.0653999999999999</v>
      </c>
      <c r="H9" s="5">
        <v>0.87980000000000003</v>
      </c>
      <c r="I9" s="5">
        <v>1.0586</v>
      </c>
      <c r="J9" s="5">
        <v>0.87479999999999991</v>
      </c>
      <c r="K9" s="5"/>
      <c r="L9" s="5"/>
      <c r="M9" s="5"/>
      <c r="N9" s="5"/>
      <c r="P9" s="5">
        <v>1.1796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0.47421123984992175</v>
      </c>
      <c r="C10" s="7">
        <v>0.12746685843779215</v>
      </c>
      <c r="D10" s="7">
        <v>0.11877626025431177</v>
      </c>
      <c r="E10" s="7">
        <v>0.18613973245924631</v>
      </c>
      <c r="F10" s="7">
        <v>0.11635420061175275</v>
      </c>
      <c r="G10" s="7">
        <v>0.44826253468252303</v>
      </c>
      <c r="H10" s="7">
        <v>0.10262407125036466</v>
      </c>
      <c r="I10" s="7">
        <v>0.4231994801509093</v>
      </c>
      <c r="J10" s="7">
        <v>0.16361295792204217</v>
      </c>
      <c r="K10" s="7"/>
      <c r="L10" s="7"/>
      <c r="M10" s="7"/>
      <c r="N10" s="7"/>
      <c r="P10" s="7">
        <v>0.47421123984992175</v>
      </c>
    </row>
    <row r="11" spans="1:44" x14ac:dyDescent="0.2">
      <c r="A11" s="6" t="s">
        <v>9</v>
      </c>
      <c r="B11" s="7">
        <v>1.901</v>
      </c>
      <c r="C11" s="7">
        <v>1.202</v>
      </c>
      <c r="D11" s="7">
        <v>0.94499999999999995</v>
      </c>
      <c r="E11" s="7">
        <v>1.385</v>
      </c>
      <c r="F11" s="8">
        <v>1.242</v>
      </c>
      <c r="G11" s="8">
        <v>1.5640000000000001</v>
      </c>
      <c r="H11" s="8">
        <v>1.0209999999999999</v>
      </c>
      <c r="I11" s="8">
        <v>1.6419999999999999</v>
      </c>
      <c r="J11" s="8">
        <v>1.0449999999999999</v>
      </c>
      <c r="K11" s="8"/>
      <c r="L11" s="8"/>
      <c r="M11" s="8"/>
      <c r="N11" s="8"/>
      <c r="P11" s="102">
        <v>1.901</v>
      </c>
    </row>
    <row r="12" spans="1:44" x14ac:dyDescent="0.2">
      <c r="A12" s="6" t="s">
        <v>10</v>
      </c>
      <c r="B12" s="7">
        <v>0.79400000000000004</v>
      </c>
      <c r="C12" s="7">
        <v>0.872</v>
      </c>
      <c r="D12" s="7">
        <v>0.628</v>
      </c>
      <c r="E12" s="7">
        <v>0.89800000000000002</v>
      </c>
      <c r="F12" s="8">
        <v>0.96099999999999997</v>
      </c>
      <c r="G12" s="8">
        <v>0.68700000000000006</v>
      </c>
      <c r="H12" s="8">
        <v>0.78400000000000003</v>
      </c>
      <c r="I12" s="8">
        <v>0.67600000000000005</v>
      </c>
      <c r="J12" s="8">
        <v>0.60899999999999999</v>
      </c>
      <c r="K12" s="8"/>
      <c r="L12" s="8"/>
      <c r="M12" s="8"/>
      <c r="N12" s="8"/>
      <c r="P12" s="102">
        <v>0.79400000000000004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6.2000498644102695</v>
      </c>
      <c r="C13" s="10">
        <f>IFERROR(IF(C8="","",IF($C$25=0,((C9-$C$26)/3/C10),IF($C$26=0,(($C$25-C9)/3/C10),MIN(((($C$25)-C9)/(3*C10)),((C9-($C$26))/(3*C10)))))),"")</f>
        <v>23.442956362326417</v>
      </c>
      <c r="D13" s="10">
        <f>IFERROR(IF(D8="","",IF($D$25=0,((D9-$D$26)/3/D10),IF($D$26=0,(($D$25-D9)/3/D10),MIN(((($D$25)-D9)/(3*D10)),((D9-($D$26))/(3*D10)))))),"")</f>
        <v>25.836812789267775</v>
      </c>
      <c r="E13" s="10">
        <f>IFERROR(IF(E8="","",IF($E$25=0,((E9-$E$26)/3/E10),IF($E$26=0,(($E$25-E9)/3/E10),MIN(((($E$25)-E9)/(3*E10)),((E9-($E$26))/(3*E10)))))),"")</f>
        <v>15.896659788354684</v>
      </c>
      <c r="F13" s="10">
        <f>IFERROR(IF(F8="","",IF($F$25=0,((F9-$F$26)/3/F10),IF($F$26=0,(($F$25-F9)/3/F10),MIN(((($F$25)-F9)/(3*F10)),((F9-($F$26))/(3*F10)))))),"")</f>
        <v>25.618327351551706</v>
      </c>
      <c r="G13" s="10">
        <f>IFERROR(IF(G8="","",IF($G$25=0,((G9-$G$26)/3/G10),IF($G$26=0,(($G$25-G9)/3/G10),MIN(((($G$25)-G9)/(3*G10)),((G9-($G$26))/(3*G10)))))),"")</f>
        <v>6.6438744476142242</v>
      </c>
      <c r="H13" s="10">
        <f>IFERROR(IF(H8="","",IF($H$25=0,((H9-$H$26)/3/H10),IF($H$26=0,(($H$25-H9)/3/H10),MIN(((($H$25)-H9)/(3*H10)),((H9-($H$26))/(3*H10)))))),"")</f>
        <v>29.623329396570441</v>
      </c>
      <c r="I13" s="10">
        <f>IFERROR(IF(I8="","",IF($I$25=0,((I9-$I$26)/3/I10),IF($I$26=0,(($I$25-I9)/3/I10),MIN(((($I$25)-I9)/(3*I10)),((I9-($I$26))/(3*I10)))))),"")</f>
        <v>7.0426992623049953</v>
      </c>
      <c r="J13" s="10">
        <f>IFERROR(IF($J$8="","",IF($J$25=0,((J9-$J$26)/3/J10),IF($J$26=0,(($J$25-J9)/3/J10),MIN(((($J$25)-J9)/(3*J10)),((J9-($J$26))/(3*J10)))))),"")</f>
        <v>18.591029536808751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6.2000498644102695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10</v>
      </c>
      <c r="C25" s="20">
        <f t="shared" si="0"/>
        <v>10</v>
      </c>
      <c r="D25" s="20">
        <f t="shared" si="0"/>
        <v>10</v>
      </c>
      <c r="E25" s="20">
        <f t="shared" si="0"/>
        <v>10</v>
      </c>
      <c r="F25" s="20">
        <f t="shared" si="0"/>
        <v>10</v>
      </c>
      <c r="G25" s="20">
        <f t="shared" si="0"/>
        <v>10</v>
      </c>
      <c r="H25" s="20">
        <f t="shared" si="0"/>
        <v>10</v>
      </c>
      <c r="I25" s="20">
        <f t="shared" si="0"/>
        <v>10</v>
      </c>
      <c r="J25" s="20">
        <f t="shared" si="0"/>
        <v>10</v>
      </c>
      <c r="K25" s="20">
        <f t="shared" si="0"/>
        <v>10</v>
      </c>
      <c r="L25" s="20">
        <f t="shared" si="0"/>
        <v>10</v>
      </c>
      <c r="M25" s="20">
        <f t="shared" si="0"/>
        <v>10</v>
      </c>
      <c r="N25" s="20">
        <f t="shared" si="0"/>
        <v>10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10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0.47421123984992175</v>
      </c>
      <c r="Q36" s="40">
        <v>2</v>
      </c>
      <c r="R36" s="41">
        <f>ROUND(Q36/5,5)</f>
        <v>0.4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29.623329396570441</v>
      </c>
      <c r="Q37" s="40">
        <v>30</v>
      </c>
      <c r="R37" s="41">
        <f>ROUND(Q37/5,5)</f>
        <v>6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7718B-3E94-466D-AD06-394F5A7CC416}">
  <sheetPr codeName="Sheet84">
    <tabColor theme="7" tint="0.59999389629810485"/>
  </sheetPr>
  <dimension ref="A1:AR85"/>
  <sheetViews>
    <sheetView showGridLines="0" zoomScale="70" zoomScaleNormal="70" workbookViewId="0">
      <selection activeCell="T26" sqref="T26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2851562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172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114</v>
      </c>
      <c r="D5" s="25">
        <v>22500</v>
      </c>
      <c r="E5" s="25">
        <v>25000</v>
      </c>
      <c r="F5" s="25">
        <v>20000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20000</v>
      </c>
      <c r="AM6" s="20"/>
      <c r="AN6" s="20"/>
      <c r="AO6" s="20" t="s">
        <v>0</v>
      </c>
      <c r="AP6" s="20"/>
      <c r="AQ6" s="20"/>
      <c r="AR6" s="20">
        <f>E5</f>
        <v>25000</v>
      </c>
    </row>
    <row r="7" spans="1:44" ht="18" x14ac:dyDescent="0.25">
      <c r="A7" s="18" t="s">
        <v>5</v>
      </c>
      <c r="AL7" s="35">
        <f>AM7-$AO$8</f>
        <v>20700</v>
      </c>
      <c r="AM7" s="20">
        <f>AN7-$AO$8</f>
        <v>21300</v>
      </c>
      <c r="AN7" s="20">
        <f>AO7-$AO$8</f>
        <v>21900</v>
      </c>
      <c r="AO7" s="35">
        <f>D5</f>
        <v>22500</v>
      </c>
      <c r="AP7" s="20">
        <f>AO7+$AO$8</f>
        <v>23100</v>
      </c>
      <c r="AQ7" s="20">
        <f>AP7+$AO$8</f>
        <v>23700</v>
      </c>
      <c r="AR7" s="35">
        <f>AQ7+$AO$8</f>
        <v>24300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600</v>
      </c>
      <c r="AP8" s="20"/>
      <c r="AQ8" s="20"/>
      <c r="AR8" s="20"/>
    </row>
    <row r="9" spans="1:44" x14ac:dyDescent="0.2">
      <c r="A9" s="4" t="s">
        <v>7</v>
      </c>
      <c r="B9" s="5">
        <v>23215.200000000001</v>
      </c>
      <c r="C9" s="5">
        <v>23247.200000000001</v>
      </c>
      <c r="D9" s="5">
        <v>23445.599999999999</v>
      </c>
      <c r="E9" s="5">
        <v>23452</v>
      </c>
      <c r="F9" s="5">
        <v>23343.200000000001</v>
      </c>
      <c r="G9" s="5">
        <v>23196</v>
      </c>
      <c r="H9" s="5">
        <v>23829.599999999999</v>
      </c>
      <c r="I9" s="5">
        <v>23215.200000000001</v>
      </c>
      <c r="J9" s="5">
        <v>22524</v>
      </c>
      <c r="K9" s="5"/>
      <c r="L9" s="5"/>
      <c r="M9" s="5"/>
      <c r="N9" s="5"/>
      <c r="P9" s="5">
        <v>23215.200000000001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350.98034132982434</v>
      </c>
      <c r="C10" s="7">
        <v>194.12161136771968</v>
      </c>
      <c r="D10" s="7">
        <v>355.90560546302163</v>
      </c>
      <c r="E10" s="7">
        <v>247.87093415727469</v>
      </c>
      <c r="F10" s="7">
        <v>305.76330715113608</v>
      </c>
      <c r="G10" s="7">
        <v>378.62910611837543</v>
      </c>
      <c r="H10" s="7">
        <v>387.58328137317784</v>
      </c>
      <c r="I10" s="7">
        <v>700.57347937243526</v>
      </c>
      <c r="J10" s="7">
        <v>654.63272145532108</v>
      </c>
      <c r="K10" s="7"/>
      <c r="L10" s="7"/>
      <c r="M10" s="7"/>
      <c r="N10" s="7"/>
      <c r="P10" s="7">
        <v>350.98034132982434</v>
      </c>
    </row>
    <row r="11" spans="1:44" x14ac:dyDescent="0.2">
      <c r="A11" s="6" t="s">
        <v>9</v>
      </c>
      <c r="B11" s="7">
        <v>23516</v>
      </c>
      <c r="C11" s="7">
        <v>23548</v>
      </c>
      <c r="D11" s="7">
        <v>23836</v>
      </c>
      <c r="E11" s="7">
        <v>23708</v>
      </c>
      <c r="F11" s="8">
        <v>23708</v>
      </c>
      <c r="G11" s="8">
        <v>23804</v>
      </c>
      <c r="H11" s="8">
        <v>24348</v>
      </c>
      <c r="I11" s="8">
        <v>23900</v>
      </c>
      <c r="J11" s="8">
        <v>23388</v>
      </c>
      <c r="K11" s="8"/>
      <c r="L11" s="8"/>
      <c r="M11" s="8"/>
      <c r="N11" s="8"/>
      <c r="P11" s="102">
        <v>23516</v>
      </c>
    </row>
    <row r="12" spans="1:44" x14ac:dyDescent="0.2">
      <c r="A12" s="6" t="s">
        <v>10</v>
      </c>
      <c r="B12" s="7">
        <v>22620</v>
      </c>
      <c r="C12" s="7">
        <v>23036</v>
      </c>
      <c r="D12" s="7">
        <v>23036</v>
      </c>
      <c r="E12" s="7">
        <v>23132</v>
      </c>
      <c r="F12" s="8">
        <v>22876</v>
      </c>
      <c r="G12" s="8">
        <v>22780</v>
      </c>
      <c r="H12" s="8">
        <v>23292</v>
      </c>
      <c r="I12" s="8">
        <v>22460</v>
      </c>
      <c r="J12" s="8">
        <v>21756</v>
      </c>
      <c r="K12" s="8"/>
      <c r="L12" s="8"/>
      <c r="M12" s="8"/>
      <c r="N12" s="8"/>
      <c r="P12" s="102">
        <v>22620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1.6950616979834221</v>
      </c>
      <c r="C13" s="10">
        <f>IFERROR(IF(C8="","",IF($C$25=0,((C9-$C$26)/3/C10),IF($C$26=0,(($C$25-C9)/3/C10),MIN(((($C$25)-C9)/(3*C10)),((C9-($C$26))/(3*C10)))))),"")</f>
        <v>3.0097971191878514</v>
      </c>
      <c r="D13" s="10">
        <f>IFERROR(IF(D8="","",IF($D$25=0,((D9-$D$26)/3/D10),IF($D$26=0,(($D$25-D9)/3/D10),MIN(((($D$25)-D9)/(3*D10)),((D9-($D$26))/(3*D10)))))),"")</f>
        <v>1.4558167260649328</v>
      </c>
      <c r="E13" s="10">
        <f>IFERROR(IF(E8="","",IF($E$25=0,((E9-$E$26)/3/E10),IF($E$26=0,(($E$25-E9)/3/E10),MIN(((($E$25)-E9)/(3*E10)),((E9-($E$26))/(3*E10)))))),"")</f>
        <v>2.0817285485864865</v>
      </c>
      <c r="F13" s="10">
        <f>IFERROR(IF(F8="","",IF($F$25=0,((F9-$F$26)/3/F10),IF($F$26=0,(($F$25-F9)/3/F10),MIN(((($F$25)-F9)/(3*F10)),((F9-($F$26))/(3*F10)))))),"")</f>
        <v>1.8061901272989762</v>
      </c>
      <c r="G13" s="10">
        <f>IFERROR(IF(G8="","",IF($G$25=0,((G9-$G$26)/3/G10),IF($G$26=0,(($G$25-G9)/3/G10),MIN(((($G$25)-G9)/(3*G10)),((G9-($G$26))/(3*G10)))))),"")</f>
        <v>1.5881857036773372</v>
      </c>
      <c r="H13" s="10">
        <f>IFERROR(IF(H8="","",IF($H$25=0,((H9-$H$26)/3/H10),IF($H$26=0,(($H$25-H9)/3/H10),MIN(((($H$25)-H9)/(3*H10)),((H9-($H$26))/(3*H10)))))),"")</f>
        <v>1.0065793652169963</v>
      </c>
      <c r="I13" s="10">
        <f>IFERROR(IF(I8="","",IF($I$25=0,((I9-$I$26)/3/I10),IF($I$26=0,(($I$25-I9)/3/I10),MIN(((($I$25)-I9)/(3*I10)),((I9-($I$26))/(3*I10)))))),"")</f>
        <v>0.84920904209258208</v>
      </c>
      <c r="J13" s="10">
        <f>IFERROR(IF($J$8="","",IF($J$25=0,((J9-$J$26)/3/J10),IF($J$26=0,(($J$25-J9)/3/J10),MIN(((($J$25)-J9)/(3*J10)),((J9-($J$26))/(3*J10)))))),"")</f>
        <v>1.2607578360863569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1.6950616979834221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22500</v>
      </c>
      <c r="C24" s="20">
        <f t="shared" si="0"/>
        <v>22500</v>
      </c>
      <c r="D24" s="20">
        <f t="shared" si="0"/>
        <v>22500</v>
      </c>
      <c r="E24" s="20">
        <f t="shared" si="0"/>
        <v>22500</v>
      </c>
      <c r="F24" s="20">
        <f t="shared" si="0"/>
        <v>22500</v>
      </c>
      <c r="G24" s="20">
        <f t="shared" si="0"/>
        <v>22500</v>
      </c>
      <c r="H24" s="20">
        <f t="shared" si="0"/>
        <v>22500</v>
      </c>
      <c r="I24" s="20">
        <f t="shared" si="0"/>
        <v>22500</v>
      </c>
      <c r="J24" s="20">
        <f t="shared" si="0"/>
        <v>22500</v>
      </c>
      <c r="K24" s="20">
        <f t="shared" si="0"/>
        <v>22500</v>
      </c>
      <c r="L24" s="20">
        <f t="shared" si="0"/>
        <v>22500</v>
      </c>
      <c r="M24" s="20">
        <f t="shared" si="0"/>
        <v>22500</v>
      </c>
      <c r="N24" s="20">
        <f t="shared" si="0"/>
        <v>22500</v>
      </c>
    </row>
    <row r="25" spans="1:22" x14ac:dyDescent="0.2">
      <c r="A25" s="12" t="s">
        <v>3</v>
      </c>
      <c r="B25" s="20">
        <f t="shared" ref="B25:N25" si="1">$E$5</f>
        <v>25000</v>
      </c>
      <c r="C25" s="20">
        <f t="shared" si="1"/>
        <v>25000</v>
      </c>
      <c r="D25" s="20">
        <f t="shared" si="1"/>
        <v>25000</v>
      </c>
      <c r="E25" s="20">
        <f t="shared" si="1"/>
        <v>25000</v>
      </c>
      <c r="F25" s="20">
        <f t="shared" si="1"/>
        <v>25000</v>
      </c>
      <c r="G25" s="20">
        <f t="shared" si="1"/>
        <v>25000</v>
      </c>
      <c r="H25" s="20">
        <f t="shared" si="1"/>
        <v>25000</v>
      </c>
      <c r="I25" s="20">
        <f t="shared" si="1"/>
        <v>25000</v>
      </c>
      <c r="J25" s="20">
        <f t="shared" si="1"/>
        <v>25000</v>
      </c>
      <c r="K25" s="20">
        <f t="shared" si="1"/>
        <v>25000</v>
      </c>
      <c r="L25" s="20">
        <f t="shared" si="1"/>
        <v>25000</v>
      </c>
      <c r="M25" s="20">
        <f t="shared" si="1"/>
        <v>25000</v>
      </c>
      <c r="N25" s="20">
        <f t="shared" si="1"/>
        <v>25000</v>
      </c>
    </row>
    <row r="26" spans="1:22" x14ac:dyDescent="0.2">
      <c r="A26" s="12" t="s">
        <v>4</v>
      </c>
      <c r="B26" s="20">
        <f t="shared" ref="B26:N26" si="2">$F$5</f>
        <v>20000</v>
      </c>
      <c r="C26" s="20">
        <f t="shared" si="2"/>
        <v>20000</v>
      </c>
      <c r="D26" s="20">
        <f t="shared" si="2"/>
        <v>20000</v>
      </c>
      <c r="E26" s="20">
        <f t="shared" si="2"/>
        <v>20000</v>
      </c>
      <c r="F26" s="20">
        <f t="shared" si="2"/>
        <v>20000</v>
      </c>
      <c r="G26" s="20">
        <f t="shared" si="2"/>
        <v>20000</v>
      </c>
      <c r="H26" s="20">
        <f t="shared" si="2"/>
        <v>20000</v>
      </c>
      <c r="I26" s="20">
        <f t="shared" si="2"/>
        <v>20000</v>
      </c>
      <c r="J26" s="20">
        <f t="shared" si="2"/>
        <v>20000</v>
      </c>
      <c r="K26" s="20">
        <f t="shared" si="2"/>
        <v>20000</v>
      </c>
      <c r="L26" s="20">
        <f t="shared" si="2"/>
        <v>20000</v>
      </c>
      <c r="M26" s="20">
        <f t="shared" si="2"/>
        <v>20000</v>
      </c>
      <c r="N26" s="20">
        <f t="shared" si="2"/>
        <v>20000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20000</v>
      </c>
      <c r="Q30" s="34"/>
      <c r="R30" s="34"/>
      <c r="S30" s="34" t="s">
        <v>0</v>
      </c>
      <c r="T30" s="34"/>
      <c r="U30" s="34"/>
      <c r="V30" s="34">
        <f>E5</f>
        <v>25000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19500</v>
      </c>
      <c r="Q31" s="20">
        <f>R31-$S$32</f>
        <v>20500</v>
      </c>
      <c r="R31" s="20">
        <f>S31-$S$32</f>
        <v>21500</v>
      </c>
      <c r="S31" s="35">
        <f>D5</f>
        <v>22500</v>
      </c>
      <c r="T31" s="20">
        <f>S31+$S$32</f>
        <v>23500</v>
      </c>
      <c r="U31" s="20">
        <f>T31+$S$32</f>
        <v>24500</v>
      </c>
      <c r="V31" s="35">
        <f>U31+$S$32</f>
        <v>25500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700.57347937243526</v>
      </c>
      <c r="Q36" s="40">
        <v>600</v>
      </c>
      <c r="R36" s="41">
        <f>ROUND(Q36/5,5)</f>
        <v>120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3.0097971191878514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C43F9-D6FA-4E4F-803A-54D6866AF968}">
  <sheetPr codeName="Sheet85">
    <tabColor theme="7" tint="0.59999389629810485"/>
  </sheetPr>
  <dimension ref="A1:AR85"/>
  <sheetViews>
    <sheetView showGridLines="0" zoomScale="80" zoomScaleNormal="80" workbookViewId="0">
      <selection activeCell="R25" sqref="R25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171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600</v>
      </c>
      <c r="AP8" s="20"/>
      <c r="AQ8" s="20"/>
      <c r="AR8" s="20"/>
    </row>
    <row r="9" spans="1:44" x14ac:dyDescent="0.2">
      <c r="A9" s="4" t="s">
        <v>7</v>
      </c>
      <c r="B9" s="5">
        <v>1.7269999999999999</v>
      </c>
      <c r="C9" s="5">
        <v>1.6566000000000003</v>
      </c>
      <c r="D9" s="5">
        <v>1.6271999999999998</v>
      </c>
      <c r="E9" s="5">
        <v>1.5510000000000002</v>
      </c>
      <c r="F9" s="5">
        <v>1.6591999999999998</v>
      </c>
      <c r="G9" s="5">
        <v>1.502</v>
      </c>
      <c r="H9" s="5">
        <v>1.6562000000000001</v>
      </c>
      <c r="I9" s="5">
        <v>1.653</v>
      </c>
      <c r="J9" s="5">
        <v>1.2167999999999999</v>
      </c>
      <c r="K9" s="5"/>
      <c r="L9" s="5"/>
      <c r="M9" s="5"/>
      <c r="N9" s="5"/>
      <c r="P9" s="5">
        <v>1.7269999999999999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0.377503642366534</v>
      </c>
      <c r="C10" s="7">
        <v>0.16807379331710223</v>
      </c>
      <c r="D10" s="7">
        <v>0.22467465366614156</v>
      </c>
      <c r="E10" s="7">
        <v>0.20559061262615921</v>
      </c>
      <c r="F10" s="7">
        <v>0.17492912850637538</v>
      </c>
      <c r="G10" s="7">
        <v>0.26304277218733935</v>
      </c>
      <c r="H10" s="7">
        <v>0.43819824280797748</v>
      </c>
      <c r="I10" s="7">
        <v>0.12996730358055444</v>
      </c>
      <c r="J10" s="7">
        <v>4.7583610623827176E-2</v>
      </c>
      <c r="K10" s="7"/>
      <c r="L10" s="7"/>
      <c r="M10" s="7"/>
      <c r="N10" s="7"/>
      <c r="P10" s="7">
        <v>0.377503642366534</v>
      </c>
    </row>
    <row r="11" spans="1:44" x14ac:dyDescent="0.2">
      <c r="A11" s="6" t="s">
        <v>9</v>
      </c>
      <c r="B11" s="7">
        <v>2.0950000000000002</v>
      </c>
      <c r="C11" s="7">
        <v>1.8680000000000001</v>
      </c>
      <c r="D11" s="7">
        <v>1.9450000000000001</v>
      </c>
      <c r="E11" s="7">
        <v>1.8280000000000001</v>
      </c>
      <c r="F11" s="8">
        <v>1.853</v>
      </c>
      <c r="G11" s="8">
        <v>1.8660000000000001</v>
      </c>
      <c r="H11" s="8">
        <v>2.39</v>
      </c>
      <c r="I11" s="8">
        <v>1.829</v>
      </c>
      <c r="J11" s="8">
        <v>1.2849999999999999</v>
      </c>
      <c r="K11" s="8"/>
      <c r="L11" s="8"/>
      <c r="M11" s="8"/>
      <c r="N11" s="8"/>
      <c r="P11" s="102">
        <v>2.0950000000000002</v>
      </c>
    </row>
    <row r="12" spans="1:44" x14ac:dyDescent="0.2">
      <c r="A12" s="6" t="s">
        <v>10</v>
      </c>
      <c r="B12" s="7">
        <v>1.1319999999999999</v>
      </c>
      <c r="C12" s="7">
        <v>1.4490000000000001</v>
      </c>
      <c r="D12" s="7">
        <v>1.365</v>
      </c>
      <c r="E12" s="7">
        <v>1.28</v>
      </c>
      <c r="F12" s="8">
        <v>1.4530000000000001</v>
      </c>
      <c r="G12" s="8">
        <v>1.228</v>
      </c>
      <c r="H12" s="8">
        <v>1.2629999999999999</v>
      </c>
      <c r="I12" s="8">
        <v>1.49</v>
      </c>
      <c r="J12" s="8">
        <v>1.165</v>
      </c>
      <c r="K12" s="8"/>
      <c r="L12" s="8"/>
      <c r="M12" s="8"/>
      <c r="N12" s="8"/>
      <c r="P12" s="102">
        <v>1.1319999999999999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2.890038340188259</v>
      </c>
      <c r="C13" s="10">
        <f>IFERROR(IF(C8="","",IF($C$25=0,((C9-$C$26)/3/C10),IF($C$26=0,(($C$25-C9)/3/C10),MIN(((($C$25)-C9)/(3*C10)),((C9-($C$26))/(3*C10)))))),"")</f>
        <v>6.630817599053171</v>
      </c>
      <c r="D13" s="10">
        <f>IFERROR(IF(D8="","",IF($D$25=0,((D9-$D$26)/3/D10),IF($D$26=0,(($D$25-D9)/3/D10),MIN(((($D$25)-D9)/(3*D10)),((D9-($D$26))/(3*D10)))))),"")</f>
        <v>5.0039764090936867</v>
      </c>
      <c r="E13" s="10">
        <f>IFERROR(IF(E8="","",IF($E$25=0,((E9-$E$26)/3/E10),IF($E$26=0,(($E$25-E9)/3/E10),MIN(((($E$25)-E9)/(3*E10)),((E9-($E$26))/(3*E10)))))),"")</f>
        <v>5.5920192657686734</v>
      </c>
      <c r="F13" s="10">
        <f>IFERROR(IF(F8="","",IF($F$25=0,((F9-$F$26)/3/F10),IF($F$26=0,(($F$25-F9)/3/F10),MIN(((($F$25)-F9)/(3*F10)),((F9-($F$26))/(3*F10)))))),"")</f>
        <v>6.3660066765805361</v>
      </c>
      <c r="G13" s="10">
        <f>IFERROR(IF(G8="","",IF($G$25=0,((G9-$G$26)/3/G10),IF($G$26=0,(($G$25-G9)/3/G10),MIN(((($G$25)-G9)/(3*G10)),((G9-($G$26))/(3*G10)))))),"")</f>
        <v>4.4327391712917841</v>
      </c>
      <c r="H13" s="10">
        <f>IFERROR(IF(H8="","",IF($H$25=0,((H9-$H$26)/3/H10),IF($H$26=0,(($H$25-H9)/3/H10),MIN(((($H$25)-H9)/(3*H10)),((H9-($H$26))/(3*H10)))))),"")</f>
        <v>2.5435976028968881</v>
      </c>
      <c r="I13" s="10">
        <f>IFERROR(IF(I8="","",IF($I$25=0,((I9-$I$26)/3/I10),IF($I$26=0,(($I$25-I9)/3/I10),MIN(((($I$25)-I9)/(3*I10)),((I9-($I$26))/(3*I10)))))),"")</f>
        <v>8.5842103046722844</v>
      </c>
      <c r="J13" s="10">
        <f>IFERROR(IF($J$8="","",IF($J$25=0,((J9-$J$26)/3/J10),IF($J$26=0,(($J$25-J9)/3/J10),MIN(((($J$25)-J9)/(3*J10)),((J9-($J$26))/(3*J10)))))),"")</f>
        <v>26.502122267182386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2.890038340188259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</v>
      </c>
      <c r="C25" s="20">
        <f t="shared" si="0"/>
        <v>5</v>
      </c>
      <c r="D25" s="20">
        <f t="shared" si="0"/>
        <v>5</v>
      </c>
      <c r="E25" s="20">
        <f t="shared" si="0"/>
        <v>5</v>
      </c>
      <c r="F25" s="20">
        <f t="shared" si="0"/>
        <v>5</v>
      </c>
      <c r="G25" s="20">
        <f t="shared" si="0"/>
        <v>5</v>
      </c>
      <c r="H25" s="20">
        <f t="shared" si="0"/>
        <v>5</v>
      </c>
      <c r="I25" s="20">
        <f t="shared" si="0"/>
        <v>5</v>
      </c>
      <c r="J25" s="20">
        <f t="shared" si="0"/>
        <v>5</v>
      </c>
      <c r="K25" s="20">
        <f t="shared" si="0"/>
        <v>5</v>
      </c>
      <c r="L25" s="20">
        <f t="shared" si="0"/>
        <v>5</v>
      </c>
      <c r="M25" s="20">
        <f t="shared" si="0"/>
        <v>5</v>
      </c>
      <c r="N25" s="20">
        <f t="shared" si="0"/>
        <v>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0.43819824280797748</v>
      </c>
      <c r="Q36" s="40">
        <v>5</v>
      </c>
      <c r="R36" s="41">
        <f>ROUND(Q36/5,5)</f>
        <v>1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26.502122267182386</v>
      </c>
      <c r="Q37" s="40">
        <v>15</v>
      </c>
      <c r="R37" s="41">
        <f>ROUND(Q37/5,5)</f>
        <v>3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91B70-535B-4520-A132-BF43AC11C446}">
  <sheetPr codeName="Sheet86">
    <tabColor theme="7" tint="0.59999389629810485"/>
  </sheetPr>
  <dimension ref="A1:AR85"/>
  <sheetViews>
    <sheetView showGridLines="0" zoomScale="70" zoomScaleNormal="70" workbookViewId="0">
      <selection activeCell="S24" sqref="S24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170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113</v>
      </c>
      <c r="D5" s="25">
        <v>25500</v>
      </c>
      <c r="E5" s="25">
        <v>28200</v>
      </c>
      <c r="F5" s="25">
        <v>22800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22800</v>
      </c>
      <c r="AM6" s="20"/>
      <c r="AN6" s="20"/>
      <c r="AO6" s="20" t="s">
        <v>0</v>
      </c>
      <c r="AP6" s="20"/>
      <c r="AQ6" s="20"/>
      <c r="AR6" s="20">
        <f>E5</f>
        <v>28200</v>
      </c>
    </row>
    <row r="7" spans="1:44" ht="18" x14ac:dyDescent="0.25">
      <c r="A7" s="18" t="s">
        <v>5</v>
      </c>
      <c r="AL7" s="35">
        <f>AM7-$AO$8</f>
        <v>24000</v>
      </c>
      <c r="AM7" s="20">
        <f>AN7-$AO$8</f>
        <v>24500</v>
      </c>
      <c r="AN7" s="20">
        <f>AO7-$AO$8</f>
        <v>25000</v>
      </c>
      <c r="AO7" s="35">
        <f>D5</f>
        <v>25500</v>
      </c>
      <c r="AP7" s="20">
        <f>AO7+$AO$8</f>
        <v>26000</v>
      </c>
      <c r="AQ7" s="20">
        <f>AP7+$AO$8</f>
        <v>26500</v>
      </c>
      <c r="AR7" s="35">
        <f>AQ7+$AO$8</f>
        <v>27000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500</v>
      </c>
      <c r="AP8" s="20"/>
      <c r="AQ8" s="20"/>
      <c r="AR8" s="20"/>
    </row>
    <row r="9" spans="1:44" x14ac:dyDescent="0.2">
      <c r="A9" s="4" t="s">
        <v>7</v>
      </c>
      <c r="B9" s="5">
        <v>25730.400000000001</v>
      </c>
      <c r="C9" s="5">
        <v>25493.599999999999</v>
      </c>
      <c r="D9" s="5">
        <v>25544.799999999999</v>
      </c>
      <c r="E9" s="5">
        <v>25634.400000000001</v>
      </c>
      <c r="F9" s="5">
        <v>25749.599999999999</v>
      </c>
      <c r="G9" s="5">
        <v>26594.400000000001</v>
      </c>
      <c r="H9" s="5">
        <v>25525.599999999999</v>
      </c>
      <c r="I9" s="5">
        <v>26767.200000000001</v>
      </c>
      <c r="J9" s="5">
        <v>26472.799999999999</v>
      </c>
      <c r="K9" s="5"/>
      <c r="L9" s="5"/>
      <c r="M9" s="5"/>
      <c r="N9" s="5"/>
      <c r="P9" s="5">
        <v>25730.400000000001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284.78202190447348</v>
      </c>
      <c r="C10" s="7">
        <v>302.22640519981042</v>
      </c>
      <c r="D10" s="7">
        <v>241.17047912213465</v>
      </c>
      <c r="E10" s="7">
        <v>631.70626085230469</v>
      </c>
      <c r="F10" s="7">
        <v>94.386439704016794</v>
      </c>
      <c r="G10" s="7">
        <v>349.37200803727825</v>
      </c>
      <c r="H10" s="7">
        <v>308.92847068536759</v>
      </c>
      <c r="I10" s="7">
        <v>244.33419736090971</v>
      </c>
      <c r="J10" s="7">
        <v>102.69956182963976</v>
      </c>
      <c r="K10" s="7"/>
      <c r="L10" s="7"/>
      <c r="M10" s="7"/>
      <c r="N10" s="7"/>
      <c r="P10" s="7">
        <v>284.78202190447348</v>
      </c>
    </row>
    <row r="11" spans="1:44" x14ac:dyDescent="0.2">
      <c r="A11" s="6" t="s">
        <v>9</v>
      </c>
      <c r="B11" s="7">
        <v>25980</v>
      </c>
      <c r="C11" s="7">
        <v>25948</v>
      </c>
      <c r="D11" s="7">
        <v>25916</v>
      </c>
      <c r="E11" s="7">
        <v>26748</v>
      </c>
      <c r="F11" s="8">
        <v>25916</v>
      </c>
      <c r="G11" s="8">
        <v>27004</v>
      </c>
      <c r="H11" s="8">
        <v>25916</v>
      </c>
      <c r="I11" s="8">
        <v>27132</v>
      </c>
      <c r="J11" s="8">
        <v>26588</v>
      </c>
      <c r="K11" s="8"/>
      <c r="L11" s="8"/>
      <c r="M11" s="8"/>
      <c r="N11" s="8"/>
      <c r="P11" s="102">
        <v>25980</v>
      </c>
    </row>
    <row r="12" spans="1:44" x14ac:dyDescent="0.2">
      <c r="A12" s="6" t="s">
        <v>10</v>
      </c>
      <c r="B12" s="7">
        <v>25404</v>
      </c>
      <c r="C12" s="7">
        <v>25180</v>
      </c>
      <c r="D12" s="7">
        <v>25308</v>
      </c>
      <c r="E12" s="7">
        <v>25212</v>
      </c>
      <c r="F12" s="8">
        <v>25692</v>
      </c>
      <c r="G12" s="8">
        <v>26044</v>
      </c>
      <c r="H12" s="8">
        <v>25212</v>
      </c>
      <c r="I12" s="8">
        <v>26588</v>
      </c>
      <c r="J12" s="8">
        <v>26332</v>
      </c>
      <c r="K12" s="8"/>
      <c r="L12" s="8"/>
      <c r="M12" s="8"/>
      <c r="N12" s="8"/>
      <c r="P12" s="102">
        <v>25404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2.8906319103111486</v>
      </c>
      <c r="C13" s="10">
        <f>IFERROR(IF(C8="","",IF($C$25=0,((C9-$C$26)/3/C10),IF($C$26=0,(($C$25-C9)/3/C10),MIN(((($C$25)-C9)/(3*C10)),((C9-($C$26))/(3*C10)))))),"")</f>
        <v>2.9708412343159134</v>
      </c>
      <c r="D13" s="10">
        <f>IFERROR(IF(D8="","",IF($D$25=0,((D9-$D$26)/3/D10),IF($D$26=0,(($D$25-D9)/3/D10),MIN(((($D$25)-D9)/(3*D10)),((D9-($D$26))/(3*D10)))))),"")</f>
        <v>3.6698797874778339</v>
      </c>
      <c r="E13" s="10">
        <f>IFERROR(IF(E8="","",IF($E$25=0,((E9-$E$26)/3/E10),IF($E$26=0,(($E$25-E9)/3/E10),MIN(((($E$25)-E9)/(3*E10)),((E9-($E$26))/(3*E10)))))),"")</f>
        <v>1.3537937693480429</v>
      </c>
      <c r="F13" s="10">
        <f>IFERROR(IF(F8="","",IF($F$25=0,((F9-$F$26)/3/F10),IF($F$26=0,(($F$25-F9)/3/F10),MIN(((($F$25)-F9)/(3*F10)),((F9-($F$26))/(3*F10)))))),"")</f>
        <v>8.6537854649605972</v>
      </c>
      <c r="G13" s="10">
        <f>IFERROR(IF(G8="","",IF($G$25=0,((G9-$G$26)/3/G10),IF($G$26=0,(($G$25-G9)/3/G10),MIN(((($G$25)-G9)/(3*G10)),((G9-($G$26))/(3*G10)))))),"")</f>
        <v>1.5318914729507844</v>
      </c>
      <c r="H13" s="10">
        <f>IFERROR(IF(H8="","",IF($H$25=0,((H9-$H$26)/3/H10),IF($H$26=0,(($H$25-H9)/3/H10),MIN(((($H$25)-H9)/(3*H10)),((H9-($H$26))/(3*H10)))))),"")</f>
        <v>2.8856733880464955</v>
      </c>
      <c r="I13" s="10">
        <f>IFERROR(IF(I8="","",IF($I$25=0,((I9-$I$26)/3/I10),IF($I$26=0,(($I$25-I9)/3/I10),MIN(((($I$25)-I9)/(3*I10)),((I9-($I$26))/(3*I10)))))),"")</f>
        <v>1.9546997725190698</v>
      </c>
      <c r="J13" s="10">
        <f>IFERROR(IF($J$8="","",IF($J$25=0,((J9-$J$26)/3/J10),IF($J$26=0,(($J$25-J9)/3/J10),MIN(((($J$25)-J9)/(3*J10)),((J9-($J$26))/(3*J10)))))),"")</f>
        <v>5.6059960050109305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2.8906319103111486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25500</v>
      </c>
      <c r="C24" s="20">
        <f t="shared" si="0"/>
        <v>25500</v>
      </c>
      <c r="D24" s="20">
        <f t="shared" si="0"/>
        <v>25500</v>
      </c>
      <c r="E24" s="20">
        <f t="shared" si="0"/>
        <v>25500</v>
      </c>
      <c r="F24" s="20">
        <f t="shared" si="0"/>
        <v>25500</v>
      </c>
      <c r="G24" s="20">
        <f t="shared" si="0"/>
        <v>25500</v>
      </c>
      <c r="H24" s="20">
        <f t="shared" si="0"/>
        <v>25500</v>
      </c>
      <c r="I24" s="20">
        <f t="shared" si="0"/>
        <v>25500</v>
      </c>
      <c r="J24" s="20">
        <f t="shared" si="0"/>
        <v>25500</v>
      </c>
      <c r="K24" s="20">
        <f t="shared" si="0"/>
        <v>25500</v>
      </c>
      <c r="L24" s="20">
        <f t="shared" si="0"/>
        <v>25500</v>
      </c>
      <c r="M24" s="20">
        <f t="shared" si="0"/>
        <v>25500</v>
      </c>
      <c r="N24" s="20">
        <f t="shared" si="0"/>
        <v>25500</v>
      </c>
    </row>
    <row r="25" spans="1:22" x14ac:dyDescent="0.2">
      <c r="A25" s="12" t="s">
        <v>3</v>
      </c>
      <c r="B25" s="20">
        <f t="shared" ref="B25:N25" si="1">$E$5</f>
        <v>28200</v>
      </c>
      <c r="C25" s="20">
        <f t="shared" si="1"/>
        <v>28200</v>
      </c>
      <c r="D25" s="20">
        <f t="shared" si="1"/>
        <v>28200</v>
      </c>
      <c r="E25" s="20">
        <f t="shared" si="1"/>
        <v>28200</v>
      </c>
      <c r="F25" s="20">
        <f t="shared" si="1"/>
        <v>28200</v>
      </c>
      <c r="G25" s="20">
        <f t="shared" si="1"/>
        <v>28200</v>
      </c>
      <c r="H25" s="20">
        <f t="shared" si="1"/>
        <v>28200</v>
      </c>
      <c r="I25" s="20">
        <f t="shared" si="1"/>
        <v>28200</v>
      </c>
      <c r="J25" s="20">
        <f t="shared" si="1"/>
        <v>28200</v>
      </c>
      <c r="K25" s="20">
        <f t="shared" si="1"/>
        <v>28200</v>
      </c>
      <c r="L25" s="20">
        <f t="shared" si="1"/>
        <v>28200</v>
      </c>
      <c r="M25" s="20">
        <f t="shared" si="1"/>
        <v>28200</v>
      </c>
      <c r="N25" s="20">
        <f t="shared" si="1"/>
        <v>28200</v>
      </c>
    </row>
    <row r="26" spans="1:22" x14ac:dyDescent="0.2">
      <c r="A26" s="12" t="s">
        <v>4</v>
      </c>
      <c r="B26" s="20">
        <f t="shared" ref="B26:N26" si="2">$F$5</f>
        <v>22800</v>
      </c>
      <c r="C26" s="20">
        <f t="shared" si="2"/>
        <v>22800</v>
      </c>
      <c r="D26" s="20">
        <f t="shared" si="2"/>
        <v>22800</v>
      </c>
      <c r="E26" s="20">
        <f t="shared" si="2"/>
        <v>22800</v>
      </c>
      <c r="F26" s="20">
        <f t="shared" si="2"/>
        <v>22800</v>
      </c>
      <c r="G26" s="20">
        <f t="shared" si="2"/>
        <v>22800</v>
      </c>
      <c r="H26" s="20">
        <f t="shared" si="2"/>
        <v>22800</v>
      </c>
      <c r="I26" s="20">
        <f t="shared" si="2"/>
        <v>22800</v>
      </c>
      <c r="J26" s="20">
        <f t="shared" si="2"/>
        <v>22800</v>
      </c>
      <c r="K26" s="20">
        <f t="shared" si="2"/>
        <v>22800</v>
      </c>
      <c r="L26" s="20">
        <f t="shared" si="2"/>
        <v>22800</v>
      </c>
      <c r="M26" s="20">
        <f t="shared" si="2"/>
        <v>22800</v>
      </c>
      <c r="N26" s="20">
        <f t="shared" si="2"/>
        <v>22800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22800</v>
      </c>
      <c r="Q30" s="34"/>
      <c r="R30" s="34"/>
      <c r="S30" s="34" t="s">
        <v>0</v>
      </c>
      <c r="T30" s="34"/>
      <c r="U30" s="34"/>
      <c r="V30" s="34">
        <f>E5</f>
        <v>28200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21900</v>
      </c>
      <c r="Q31" s="20">
        <f>R31-$S$32</f>
        <v>23100</v>
      </c>
      <c r="R31" s="20">
        <f>S31-$S$32</f>
        <v>24300</v>
      </c>
      <c r="S31" s="35">
        <f>D5</f>
        <v>25500</v>
      </c>
      <c r="T31" s="20">
        <f>S31+$S$32</f>
        <v>26700</v>
      </c>
      <c r="U31" s="20">
        <f>T31+$S$32</f>
        <v>27900</v>
      </c>
      <c r="V31" s="35">
        <f>U31+$S$32</f>
        <v>29100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1200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631.70626085230469</v>
      </c>
      <c r="Q36" s="40">
        <v>750</v>
      </c>
      <c r="R36" s="41">
        <f>ROUND(Q36/5,5)</f>
        <v>150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8.6537854649605972</v>
      </c>
      <c r="Q37" s="40">
        <v>10</v>
      </c>
      <c r="R37" s="41">
        <f>ROUND(Q37/5,5)</f>
        <v>2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B23ED-51C1-4693-B41C-B6A81E96AA99}">
  <sheetPr codeName="Sheet87">
    <tabColor theme="7" tint="0.59999389629810485"/>
  </sheetPr>
  <dimension ref="A1:AR85"/>
  <sheetViews>
    <sheetView showGridLines="0" zoomScale="80" zoomScaleNormal="80" workbookViewId="0">
      <selection activeCell="Q24" sqref="Q24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169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10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10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1.9428000000000001</v>
      </c>
      <c r="C9" s="5">
        <v>2.2591999999999999</v>
      </c>
      <c r="D9" s="5">
        <v>2.3939999999999997</v>
      </c>
      <c r="E9" s="5">
        <v>2.1214000000000004</v>
      </c>
      <c r="F9" s="5">
        <v>2.1172</v>
      </c>
      <c r="G9" s="5">
        <v>2.6355999999999997</v>
      </c>
      <c r="H9" s="5">
        <v>2.3319999999999999</v>
      </c>
      <c r="I9" s="5">
        <v>2.2123999999999997</v>
      </c>
      <c r="J9" s="5">
        <v>2.3378000000000001</v>
      </c>
      <c r="K9" s="5"/>
      <c r="L9" s="5"/>
      <c r="M9" s="5"/>
      <c r="N9" s="5"/>
      <c r="P9" s="5">
        <v>1.9428000000000001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0.17545854211180478</v>
      </c>
      <c r="C10" s="7">
        <v>0.69836716704037638</v>
      </c>
      <c r="D10" s="7">
        <v>0.17656301991073889</v>
      </c>
      <c r="E10" s="7">
        <v>0.24250628857825351</v>
      </c>
      <c r="F10" s="7">
        <v>0.15193320900974877</v>
      </c>
      <c r="G10" s="7">
        <v>0.39009332216791492</v>
      </c>
      <c r="H10" s="7">
        <v>0.15974197945436885</v>
      </c>
      <c r="I10" s="7">
        <v>0.11476628424759604</v>
      </c>
      <c r="J10" s="7">
        <v>0.22201396352481978</v>
      </c>
      <c r="K10" s="7"/>
      <c r="L10" s="7"/>
      <c r="M10" s="7"/>
      <c r="N10" s="7"/>
      <c r="P10" s="7">
        <v>0.17545854211180478</v>
      </c>
    </row>
    <row r="11" spans="1:44" x14ac:dyDescent="0.2">
      <c r="A11" s="6" t="s">
        <v>9</v>
      </c>
      <c r="B11" s="7">
        <v>2.1989999999999998</v>
      </c>
      <c r="C11" s="7">
        <v>3.46</v>
      </c>
      <c r="D11" s="7">
        <v>2.6739999999999999</v>
      </c>
      <c r="E11" s="7">
        <v>2.4550000000000001</v>
      </c>
      <c r="F11" s="8">
        <v>2.375</v>
      </c>
      <c r="G11" s="8">
        <v>2.8359999999999999</v>
      </c>
      <c r="H11" s="8">
        <v>2.57</v>
      </c>
      <c r="I11" s="8">
        <v>2.3650000000000002</v>
      </c>
      <c r="J11" s="8">
        <v>2.504</v>
      </c>
      <c r="K11" s="8"/>
      <c r="L11" s="8"/>
      <c r="M11" s="8"/>
      <c r="N11" s="8"/>
      <c r="P11" s="102">
        <v>2.1989999999999998</v>
      </c>
    </row>
    <row r="12" spans="1:44" x14ac:dyDescent="0.2">
      <c r="A12" s="6" t="s">
        <v>10</v>
      </c>
      <c r="B12" s="7">
        <v>1.7490000000000001</v>
      </c>
      <c r="C12" s="7">
        <v>1.677</v>
      </c>
      <c r="D12" s="7">
        <v>2.2240000000000002</v>
      </c>
      <c r="E12" s="7">
        <v>1.7949999999999999</v>
      </c>
      <c r="F12" s="8">
        <v>1.988</v>
      </c>
      <c r="G12" s="8">
        <v>1.9390000000000001</v>
      </c>
      <c r="H12" s="8">
        <v>2.1619999999999999</v>
      </c>
      <c r="I12" s="8">
        <v>2.1059999999999999</v>
      </c>
      <c r="J12" s="8">
        <v>1.9690000000000001</v>
      </c>
      <c r="K12" s="8"/>
      <c r="L12" s="8"/>
      <c r="M12" s="8"/>
      <c r="N12" s="8"/>
      <c r="P12" s="102">
        <v>1.7490000000000001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15.306939753448676</v>
      </c>
      <c r="C13" s="10">
        <f>IFERROR(IF(C8="","",IF($C$25=0,((C9-$C$26)/3/C10),IF($C$26=0,(($C$25-C9)/3/C10),MIN(((($C$25)-C9)/(3*C10)),((C9-($C$26))/(3*C10)))))),"")</f>
        <v>3.6947135954309367</v>
      </c>
      <c r="D13" s="10">
        <f>IFERROR(IF(D8="","",IF($D$25=0,((D9-$D$26)/3/D10),IF($D$26=0,(($D$25-D9)/3/D10),MIN(((($D$25)-D9)/(3*D10)),((D9-($D$26))/(3*D10)))))),"")</f>
        <v>14.359367746513774</v>
      </c>
      <c r="E13" s="10">
        <f>IFERROR(IF(E8="","",IF($E$25=0,((E9-$E$26)/3/E10),IF($E$26=0,(($E$25-E9)/3/E10),MIN(((($E$25)-E9)/(3*E10)),((E9-($E$26))/(3*E10)))))),"")</f>
        <v>10.829409890344186</v>
      </c>
      <c r="F13" s="10">
        <f>IFERROR(IF(F8="","",IF($F$25=0,((F9-$F$26)/3/F10),IF($F$26=0,(($F$25-F9)/3/F10),MIN(((($F$25)-F9)/(3*F10)),((F9-($F$26))/(3*F10)))))),"")</f>
        <v>17.294441532077428</v>
      </c>
      <c r="G13" s="10">
        <f>IFERROR(IF(G8="","",IF($G$25=0,((G9-$G$26)/3/G10),IF($G$26=0,(($G$25-G9)/3/G10),MIN(((($G$25)-G9)/(3*G10)),((G9-($G$26))/(3*G10)))))),"")</f>
        <v>6.2928531725629906</v>
      </c>
      <c r="H13" s="10">
        <f>IFERROR(IF(H8="","",IF($H$25=0,((H9-$H$26)/3/H10),IF($H$26=0,(($H$25-H9)/3/H10),MIN(((($H$25)-H9)/(3*H10)),((H9-($H$26))/(3*H10)))))),"")</f>
        <v>16.00080335006826</v>
      </c>
      <c r="I13" s="10">
        <f>IFERROR(IF(I8="","",IF($I$25=0,((I9-$I$26)/3/I10),IF($I$26=0,(($I$25-I9)/3/I10),MIN(((($I$25)-I9)/(3*I10)),((I9-($I$26))/(3*I10)))))),"")</f>
        <v>22.61872189803027</v>
      </c>
      <c r="J13" s="10">
        <f>IFERROR(IF($J$8="","",IF($J$25=0,((J9-$J$26)/3/J10),IF($J$26=0,(($J$25-J9)/3/J10),MIN(((($J$25)-J9)/(3*J10)),((J9-($J$26))/(3*J10)))))),"")</f>
        <v>11.504081212356439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15.306939753448676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10</v>
      </c>
      <c r="C25" s="20">
        <f t="shared" si="0"/>
        <v>10</v>
      </c>
      <c r="D25" s="20">
        <f t="shared" si="0"/>
        <v>10</v>
      </c>
      <c r="E25" s="20">
        <f t="shared" si="0"/>
        <v>10</v>
      </c>
      <c r="F25" s="20">
        <f t="shared" si="0"/>
        <v>10</v>
      </c>
      <c r="G25" s="20">
        <f t="shared" si="0"/>
        <v>10</v>
      </c>
      <c r="H25" s="20">
        <f t="shared" si="0"/>
        <v>10</v>
      </c>
      <c r="I25" s="20">
        <f t="shared" si="0"/>
        <v>10</v>
      </c>
      <c r="J25" s="20">
        <f t="shared" si="0"/>
        <v>10</v>
      </c>
      <c r="K25" s="20">
        <f t="shared" si="0"/>
        <v>10</v>
      </c>
      <c r="L25" s="20">
        <f t="shared" si="0"/>
        <v>10</v>
      </c>
      <c r="M25" s="20">
        <f t="shared" si="0"/>
        <v>10</v>
      </c>
      <c r="N25" s="20">
        <f t="shared" si="0"/>
        <v>10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10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0.69836716704037638</v>
      </c>
      <c r="Q36" s="40">
        <v>4</v>
      </c>
      <c r="R36" s="41">
        <f>ROUND(Q36/5,5)</f>
        <v>0.8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22.61872189803027</v>
      </c>
      <c r="Q37" s="40">
        <v>20</v>
      </c>
      <c r="R37" s="41">
        <f>ROUND(Q37/5,5)</f>
        <v>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FB107-517C-4AEB-A96E-4F68DD4A1B36}">
  <sheetPr codeName="Sheet88">
    <tabColor theme="7" tint="0.59999389629810485"/>
  </sheetPr>
  <dimension ref="A1:AR85"/>
  <sheetViews>
    <sheetView showGridLines="0" zoomScale="70" zoomScaleNormal="70" workbookViewId="0">
      <selection activeCell="U23" sqref="U23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2851562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168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112</v>
      </c>
      <c r="D5" s="25">
        <v>30000</v>
      </c>
      <c r="E5" s="25">
        <v>32000</v>
      </c>
      <c r="F5" s="25">
        <v>28000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28000</v>
      </c>
      <c r="AM6" s="20"/>
      <c r="AN6" s="20"/>
      <c r="AO6" s="20" t="s">
        <v>0</v>
      </c>
      <c r="AP6" s="20"/>
      <c r="AQ6" s="20"/>
      <c r="AR6" s="20">
        <f>E5</f>
        <v>32000</v>
      </c>
    </row>
    <row r="7" spans="1:44" ht="18" x14ac:dyDescent="0.25">
      <c r="A7" s="18" t="s">
        <v>5</v>
      </c>
      <c r="AL7" s="35">
        <f>AM7-$AO$8</f>
        <v>28200</v>
      </c>
      <c r="AM7" s="20">
        <f>AN7-$AO$8</f>
        <v>28800</v>
      </c>
      <c r="AN7" s="20">
        <f>AO7-$AO$8</f>
        <v>29400</v>
      </c>
      <c r="AO7" s="35">
        <f>D5</f>
        <v>30000</v>
      </c>
      <c r="AP7" s="20">
        <f>AO7+$AO$8</f>
        <v>30600</v>
      </c>
      <c r="AQ7" s="20">
        <f>AP7+$AO$8</f>
        <v>31200</v>
      </c>
      <c r="AR7" s="35">
        <f>AQ7+$AO$8</f>
        <v>31800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600</v>
      </c>
      <c r="AP8" s="20"/>
      <c r="AQ8" s="20"/>
      <c r="AR8" s="20"/>
    </row>
    <row r="9" spans="1:44" x14ac:dyDescent="0.2">
      <c r="A9" s="4" t="s">
        <v>7</v>
      </c>
      <c r="B9" s="5">
        <v>30261.599999999999</v>
      </c>
      <c r="C9" s="5">
        <v>30248.799999999999</v>
      </c>
      <c r="D9" s="5">
        <v>30236</v>
      </c>
      <c r="E9" s="5">
        <v>30255.200000000001</v>
      </c>
      <c r="F9" s="5">
        <v>30120.799999999999</v>
      </c>
      <c r="G9" s="5">
        <v>30140</v>
      </c>
      <c r="H9" s="5">
        <v>30108</v>
      </c>
      <c r="I9" s="5">
        <v>30050.400000000001</v>
      </c>
      <c r="J9" s="5">
        <v>29884</v>
      </c>
      <c r="K9" s="5"/>
      <c r="L9" s="5"/>
      <c r="M9" s="5"/>
      <c r="N9" s="5"/>
      <c r="P9" s="5">
        <v>30261.599999999999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76.39895287240526</v>
      </c>
      <c r="C10" s="7">
        <v>17.527121840165318</v>
      </c>
      <c r="D10" s="7">
        <v>108.51727973000429</v>
      </c>
      <c r="E10" s="7">
        <v>42.932505167995963</v>
      </c>
      <c r="F10" s="7">
        <v>112.22833866720117</v>
      </c>
      <c r="G10" s="7">
        <v>50.596442562694072</v>
      </c>
      <c r="H10" s="7">
        <v>243.70473938764508</v>
      </c>
      <c r="I10" s="7">
        <v>94.386439704016809</v>
      </c>
      <c r="J10" s="7">
        <v>181.01933598375618</v>
      </c>
      <c r="K10" s="7"/>
      <c r="L10" s="7"/>
      <c r="M10" s="7"/>
      <c r="N10" s="7"/>
      <c r="P10" s="7">
        <v>76.39895287240526</v>
      </c>
    </row>
    <row r="11" spans="1:44" x14ac:dyDescent="0.2">
      <c r="A11" s="6" t="s">
        <v>9</v>
      </c>
      <c r="B11" s="7">
        <v>30332</v>
      </c>
      <c r="C11" s="7">
        <v>30268</v>
      </c>
      <c r="D11" s="7">
        <v>30396</v>
      </c>
      <c r="E11" s="7">
        <v>30300</v>
      </c>
      <c r="F11" s="8">
        <v>30300</v>
      </c>
      <c r="G11" s="8">
        <v>30204</v>
      </c>
      <c r="H11" s="8">
        <v>30460</v>
      </c>
      <c r="I11" s="8">
        <v>30140</v>
      </c>
      <c r="J11" s="8">
        <v>30172</v>
      </c>
      <c r="K11" s="8"/>
      <c r="L11" s="8"/>
      <c r="M11" s="8"/>
      <c r="N11" s="8"/>
      <c r="P11" s="102">
        <v>30332</v>
      </c>
    </row>
    <row r="12" spans="1:44" x14ac:dyDescent="0.2">
      <c r="A12" s="6" t="s">
        <v>10</v>
      </c>
      <c r="B12" s="7">
        <v>30140</v>
      </c>
      <c r="C12" s="7">
        <v>30236</v>
      </c>
      <c r="D12" s="7">
        <v>30140</v>
      </c>
      <c r="E12" s="7">
        <v>30204</v>
      </c>
      <c r="F12" s="8">
        <v>30012</v>
      </c>
      <c r="G12" s="8">
        <v>30076</v>
      </c>
      <c r="H12" s="8">
        <v>29788</v>
      </c>
      <c r="I12" s="8">
        <v>29948</v>
      </c>
      <c r="J12" s="8">
        <v>29692</v>
      </c>
      <c r="K12" s="8"/>
      <c r="L12" s="8"/>
      <c r="M12" s="8"/>
      <c r="N12" s="8"/>
      <c r="P12" s="102">
        <v>30140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7.5847461893154593</v>
      </c>
      <c r="C13" s="10">
        <f>IFERROR(IF(C8="","",IF($C$25=0,((C9-$C$26)/3/C10),IF($C$26=0,(($C$25-C9)/3/C10),MIN(((($C$25)-C9)/(3*C10)),((C9-($C$26))/(3*C10)))))),"")</f>
        <v>33.304574399411365</v>
      </c>
      <c r="D13" s="10">
        <f>IFERROR(IF(D8="","",IF($D$25=0,((D9-$D$26)/3/D10),IF($D$26=0,(($D$25-D9)/3/D10),MIN(((($D$25)-D9)/(3*D10)),((D9-($D$26))/(3*D10)))))),"")</f>
        <v>5.4184918886924702</v>
      </c>
      <c r="E13" s="10">
        <f>IFERROR(IF(E8="","",IF($E$25=0,((E9-$E$26)/3/E10),IF($E$26=0,(($E$25-E9)/3/E10),MIN(((($E$25)-E9)/(3*E10)),((E9-($E$26))/(3*E10)))))),"")</f>
        <v>13.546845163686221</v>
      </c>
      <c r="F13" s="10">
        <f>IFERROR(IF(F8="","",IF($F$25=0,((F9-$F$26)/3/F10),IF($F$26=0,(($F$25-F9)/3/F10),MIN(((($F$25)-F9)/(3*F10)),((F9-($F$26))/(3*F10)))))),"")</f>
        <v>5.5814779710631699</v>
      </c>
      <c r="G13" s="10">
        <f>IFERROR(IF(G8="","",IF($G$25=0,((G9-$G$26)/3/G10),IF($G$26=0,(($G$25-G9)/3/G10),MIN(((($G$25)-G9)/(3*G10)),((G9-($G$26))/(3*G10)))))),"")</f>
        <v>12.25382593315247</v>
      </c>
      <c r="H13" s="10">
        <f>IFERROR(IF(H8="","",IF($H$25=0,((H9-$H$26)/3/H10),IF($H$26=0,(($H$25-H9)/3/H10),MIN(((($H$25)-H9)/(3*H10)),((H9-($H$26))/(3*H10)))))),"")</f>
        <v>2.5878309476103651</v>
      </c>
      <c r="I13" s="10">
        <f>IFERROR(IF(I8="","",IF($I$25=0,((I9-$I$26)/3/I10),IF($I$26=0,(($I$25-I9)/3/I10),MIN(((($I$25)-I9)/(3*I10)),((I9-($I$26))/(3*I10)))))),"")</f>
        <v>6.8851698263496406</v>
      </c>
      <c r="J13" s="10">
        <f>IFERROR(IF($J$8="","",IF($J$25=0,((J9-$J$26)/3/J10),IF($J$26=0,(($J$25-J9)/3/J10),MIN(((($J$25)-J9)/(3*J10)),((J9-($J$26))/(3*J10)))))),"")</f>
        <v>3.4692426451964984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7.5847461893154593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30000</v>
      </c>
      <c r="C24" s="20">
        <f t="shared" si="0"/>
        <v>30000</v>
      </c>
      <c r="D24" s="20">
        <f t="shared" si="0"/>
        <v>30000</v>
      </c>
      <c r="E24" s="20">
        <f t="shared" si="0"/>
        <v>30000</v>
      </c>
      <c r="F24" s="20">
        <f t="shared" si="0"/>
        <v>30000</v>
      </c>
      <c r="G24" s="20">
        <f t="shared" si="0"/>
        <v>30000</v>
      </c>
      <c r="H24" s="20">
        <f t="shared" si="0"/>
        <v>30000</v>
      </c>
      <c r="I24" s="20">
        <f t="shared" si="0"/>
        <v>30000</v>
      </c>
      <c r="J24" s="20">
        <f t="shared" si="0"/>
        <v>30000</v>
      </c>
      <c r="K24" s="20">
        <f t="shared" si="0"/>
        <v>30000</v>
      </c>
      <c r="L24" s="20">
        <f t="shared" si="0"/>
        <v>30000</v>
      </c>
      <c r="M24" s="20">
        <f t="shared" si="0"/>
        <v>30000</v>
      </c>
      <c r="N24" s="20">
        <f t="shared" si="0"/>
        <v>30000</v>
      </c>
    </row>
    <row r="25" spans="1:22" x14ac:dyDescent="0.2">
      <c r="A25" s="12" t="s">
        <v>3</v>
      </c>
      <c r="B25" s="20">
        <f t="shared" ref="B25:N25" si="1">$E$5</f>
        <v>32000</v>
      </c>
      <c r="C25" s="20">
        <f t="shared" si="1"/>
        <v>32000</v>
      </c>
      <c r="D25" s="20">
        <f t="shared" si="1"/>
        <v>32000</v>
      </c>
      <c r="E25" s="20">
        <f t="shared" si="1"/>
        <v>32000</v>
      </c>
      <c r="F25" s="20">
        <f t="shared" si="1"/>
        <v>32000</v>
      </c>
      <c r="G25" s="20">
        <f t="shared" si="1"/>
        <v>32000</v>
      </c>
      <c r="H25" s="20">
        <f t="shared" si="1"/>
        <v>32000</v>
      </c>
      <c r="I25" s="20">
        <f t="shared" si="1"/>
        <v>32000</v>
      </c>
      <c r="J25" s="20">
        <f t="shared" si="1"/>
        <v>32000</v>
      </c>
      <c r="K25" s="20">
        <f t="shared" si="1"/>
        <v>32000</v>
      </c>
      <c r="L25" s="20">
        <f t="shared" si="1"/>
        <v>32000</v>
      </c>
      <c r="M25" s="20">
        <f t="shared" si="1"/>
        <v>32000</v>
      </c>
      <c r="N25" s="20">
        <f t="shared" si="1"/>
        <v>32000</v>
      </c>
    </row>
    <row r="26" spans="1:22" x14ac:dyDescent="0.2">
      <c r="A26" s="12" t="s">
        <v>4</v>
      </c>
      <c r="B26" s="20">
        <f t="shared" ref="B26:N26" si="2">$F$5</f>
        <v>28000</v>
      </c>
      <c r="C26" s="20">
        <f t="shared" si="2"/>
        <v>28000</v>
      </c>
      <c r="D26" s="20">
        <f t="shared" si="2"/>
        <v>28000</v>
      </c>
      <c r="E26" s="20">
        <f t="shared" si="2"/>
        <v>28000</v>
      </c>
      <c r="F26" s="20">
        <f t="shared" si="2"/>
        <v>28000</v>
      </c>
      <c r="G26" s="20">
        <f t="shared" si="2"/>
        <v>28000</v>
      </c>
      <c r="H26" s="20">
        <f t="shared" si="2"/>
        <v>28000</v>
      </c>
      <c r="I26" s="20">
        <f t="shared" si="2"/>
        <v>28000</v>
      </c>
      <c r="J26" s="20">
        <f t="shared" si="2"/>
        <v>28000</v>
      </c>
      <c r="K26" s="20">
        <f t="shared" si="2"/>
        <v>28000</v>
      </c>
      <c r="L26" s="20">
        <f t="shared" si="2"/>
        <v>28000</v>
      </c>
      <c r="M26" s="20">
        <f t="shared" si="2"/>
        <v>28000</v>
      </c>
      <c r="N26" s="20">
        <f t="shared" si="2"/>
        <v>28000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28000</v>
      </c>
      <c r="Q30" s="34"/>
      <c r="R30" s="34"/>
      <c r="S30" s="34" t="s">
        <v>0</v>
      </c>
      <c r="T30" s="34"/>
      <c r="U30" s="34"/>
      <c r="V30" s="34">
        <f>E5</f>
        <v>32000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27000</v>
      </c>
      <c r="Q31" s="20">
        <f>R31-$S$32</f>
        <v>28000</v>
      </c>
      <c r="R31" s="20">
        <f>S31-$S$32</f>
        <v>29000</v>
      </c>
      <c r="S31" s="35">
        <f>D5</f>
        <v>30000</v>
      </c>
      <c r="T31" s="20">
        <f>S31+$S$32</f>
        <v>31000</v>
      </c>
      <c r="U31" s="20">
        <f>T31+$S$32</f>
        <v>32000</v>
      </c>
      <c r="V31" s="35">
        <f>U31+$S$32</f>
        <v>33000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243.70473938764508</v>
      </c>
      <c r="Q36" s="40">
        <v>550</v>
      </c>
      <c r="R36" s="41">
        <f>ROUND(Q36/5,5)</f>
        <v>110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33.304574399411365</v>
      </c>
      <c r="Q37" s="40">
        <v>8</v>
      </c>
      <c r="R37" s="41">
        <f>ROUND(Q37/5,5)</f>
        <v>1.6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CB3FA-1736-4ED3-8045-BE831CC4F2A7}">
  <sheetPr codeName="Sheet89">
    <tabColor theme="7" tint="0.59999389629810485"/>
  </sheetPr>
  <dimension ref="A1:AR85"/>
  <sheetViews>
    <sheetView showGridLines="0" zoomScale="80" zoomScaleNormal="80" workbookViewId="0">
      <selection activeCell="R24" sqref="R24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167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20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20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4.8335999999999997</v>
      </c>
      <c r="C9" s="5">
        <v>5.3684000000000003</v>
      </c>
      <c r="D9" s="5">
        <v>6.2088000000000001</v>
      </c>
      <c r="E9" s="5">
        <v>4.5801999999999996</v>
      </c>
      <c r="F9" s="5">
        <v>4.7833999999999994</v>
      </c>
      <c r="G9" s="5">
        <v>4.6595999999999993</v>
      </c>
      <c r="H9" s="5">
        <v>3.6646000000000001</v>
      </c>
      <c r="I9" s="5">
        <v>4.8563999999999998</v>
      </c>
      <c r="J9" s="5">
        <v>4.1616</v>
      </c>
      <c r="K9" s="5"/>
      <c r="L9" s="5"/>
      <c r="M9" s="5"/>
      <c r="N9" s="5"/>
      <c r="P9" s="5">
        <v>4.8335999999999997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1.3533450410002608</v>
      </c>
      <c r="C10" s="7">
        <v>0.79686215872005983</v>
      </c>
      <c r="D10" s="7">
        <v>0.85816327117862667</v>
      </c>
      <c r="E10" s="7">
        <v>1.0519829846532713</v>
      </c>
      <c r="F10" s="7">
        <v>0.73628649315331762</v>
      </c>
      <c r="G10" s="7">
        <v>0.9090304175328775</v>
      </c>
      <c r="H10" s="7">
        <v>0.94343219152199742</v>
      </c>
      <c r="I10" s="7">
        <v>0.71104521656502262</v>
      </c>
      <c r="J10" s="7">
        <v>0.50933319153575207</v>
      </c>
      <c r="K10" s="7"/>
      <c r="L10" s="7"/>
      <c r="M10" s="7"/>
      <c r="N10" s="7"/>
      <c r="P10" s="7">
        <v>1.3533450410002608</v>
      </c>
    </row>
    <row r="11" spans="1:44" x14ac:dyDescent="0.2">
      <c r="A11" s="6" t="s">
        <v>9</v>
      </c>
      <c r="B11" s="7">
        <v>6.2039999999999997</v>
      </c>
      <c r="C11" s="7">
        <v>6.4260000000000002</v>
      </c>
      <c r="D11" s="7">
        <v>7.2530000000000001</v>
      </c>
      <c r="E11" s="7">
        <v>5.7039999999999997</v>
      </c>
      <c r="F11" s="8">
        <v>5.6139999999999999</v>
      </c>
      <c r="G11" s="8">
        <v>6.0170000000000003</v>
      </c>
      <c r="H11" s="8">
        <v>4.9749999999999996</v>
      </c>
      <c r="I11" s="8">
        <v>6.08</v>
      </c>
      <c r="J11" s="8">
        <v>4.8319999999999999</v>
      </c>
      <c r="K11" s="8"/>
      <c r="L11" s="8"/>
      <c r="M11" s="8"/>
      <c r="N11" s="8"/>
      <c r="P11" s="102">
        <v>6.2039999999999997</v>
      </c>
    </row>
    <row r="12" spans="1:44" x14ac:dyDescent="0.2">
      <c r="A12" s="6" t="s">
        <v>10</v>
      </c>
      <c r="B12" s="7">
        <v>3.0819999999999999</v>
      </c>
      <c r="C12" s="7">
        <v>4.3499999999999996</v>
      </c>
      <c r="D12" s="7">
        <v>5.0789999999999997</v>
      </c>
      <c r="E12" s="7">
        <v>2.9140000000000001</v>
      </c>
      <c r="F12" s="8">
        <v>4.0819999999999999</v>
      </c>
      <c r="G12" s="8">
        <v>3.9209999999999998</v>
      </c>
      <c r="H12" s="8">
        <v>2.6629999999999998</v>
      </c>
      <c r="I12" s="8">
        <v>4.3150000000000004</v>
      </c>
      <c r="J12" s="8">
        <v>3.613</v>
      </c>
      <c r="K12" s="8"/>
      <c r="L12" s="8"/>
      <c r="M12" s="8"/>
      <c r="N12" s="8"/>
      <c r="P12" s="102">
        <v>3.0819999999999999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3.735534186411293</v>
      </c>
      <c r="C13" s="10">
        <f>IFERROR(IF(C8="","",IF($C$25=0,((C9-$C$26)/3/C10),IF($C$26=0,(($C$25-C9)/3/C10),MIN(((($C$25)-C9)/(3*C10)),((C9-($C$26))/(3*C10)))))),"")</f>
        <v>6.120506472328767</v>
      </c>
      <c r="D13" s="10">
        <f>IFERROR(IF(D8="","",IF($D$25=0,((D9-$D$26)/3/D10),IF($D$26=0,(($D$25-D9)/3/D10),MIN(((($D$25)-D9)/(3*D10)),((D9-($D$26))/(3*D10)))))),"")</f>
        <v>5.3568671849040106</v>
      </c>
      <c r="E13" s="10">
        <f>IFERROR(IF(E8="","",IF($E$25=0,((E9-$E$26)/3/E10),IF($E$26=0,(($E$25-E9)/3/E10),MIN(((($E$25)-E9)/(3*E10)),((E9-($E$26))/(3*E10)))))),"")</f>
        <v>4.8859472142768841</v>
      </c>
      <c r="F13" s="10">
        <f>IFERROR(IF(F8="","",IF($F$25=0,((F9-$F$26)/3/F10),IF($F$26=0,(($F$25-F9)/3/F10),MIN(((($F$25)-F9)/(3*F10)),((F9-($F$26))/(3*F10)))))),"")</f>
        <v>6.8888945365235852</v>
      </c>
      <c r="G13" s="10">
        <f>IFERROR(IF(G8="","",IF($G$25=0,((G9-$G$26)/3/G10),IF($G$26=0,(($G$25-G9)/3/G10),MIN(((($G$25)-G9)/(3*G10)),((G9-($G$26))/(3*G10)))))),"")</f>
        <v>5.625187637334176</v>
      </c>
      <c r="H13" s="10">
        <f>IFERROR(IF(H8="","",IF($H$25=0,((H9-$H$26)/3/H10),IF($H$26=0,(($H$25-H9)/3/H10),MIN(((($H$25)-H9)/(3*H10)),((H9-($H$26))/(3*H10)))))),"")</f>
        <v>5.7716213017375857</v>
      </c>
      <c r="I13" s="10">
        <f>IFERROR(IF(I8="","",IF($I$25=0,((I9-$I$26)/3/I10),IF($I$26=0,(($I$25-I9)/3/I10),MIN(((($I$25)-I9)/(3*I10)),((I9-($I$26))/(3*I10)))))),"")</f>
        <v>7.0992203436123624</v>
      </c>
      <c r="J13" s="10">
        <f>IFERROR(IF($J$8="","",IF($J$25=0,((J9-$J$26)/3/J10),IF($J$26=0,(($J$25-J9)/3/J10),MIN(((($J$25)-J9)/(3*J10)),((J9-($J$26))/(3*J10)))))),"")</f>
        <v>10.365447911902047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3.735534186411293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20</v>
      </c>
      <c r="C25" s="20">
        <f t="shared" si="0"/>
        <v>20</v>
      </c>
      <c r="D25" s="20">
        <f t="shared" si="0"/>
        <v>20</v>
      </c>
      <c r="E25" s="20">
        <f t="shared" si="0"/>
        <v>20</v>
      </c>
      <c r="F25" s="20">
        <f t="shared" si="0"/>
        <v>20</v>
      </c>
      <c r="G25" s="20">
        <f t="shared" si="0"/>
        <v>20</v>
      </c>
      <c r="H25" s="20">
        <f t="shared" si="0"/>
        <v>20</v>
      </c>
      <c r="I25" s="20">
        <f t="shared" si="0"/>
        <v>20</v>
      </c>
      <c r="J25" s="20">
        <f t="shared" si="0"/>
        <v>20</v>
      </c>
      <c r="K25" s="20">
        <f t="shared" si="0"/>
        <v>20</v>
      </c>
      <c r="L25" s="20">
        <f t="shared" si="0"/>
        <v>20</v>
      </c>
      <c r="M25" s="20">
        <f t="shared" si="0"/>
        <v>20</v>
      </c>
      <c r="N25" s="20">
        <f t="shared" si="0"/>
        <v>20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20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1.3533450410002608</v>
      </c>
      <c r="Q36" s="40">
        <v>5</v>
      </c>
      <c r="R36" s="41">
        <f>ROUND(Q36/5,5)</f>
        <v>1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10.365447911902047</v>
      </c>
      <c r="Q37" s="40">
        <v>15</v>
      </c>
      <c r="R37" s="41">
        <f>ROUND(Q37/5,5)</f>
        <v>3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AFE52-5DF6-4CB8-B050-181FE3DB9D0E}">
  <sheetPr codeName="Sheet90">
    <tabColor theme="7" tint="0.59999389629810485"/>
  </sheetPr>
  <dimension ref="A1:AR85"/>
  <sheetViews>
    <sheetView showGridLines="0" zoomScale="80" zoomScaleNormal="80" workbookViewId="0">
      <selection activeCell="R24" sqref="R24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710937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166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111</v>
      </c>
      <c r="D5" s="25">
        <v>35500</v>
      </c>
      <c r="E5" s="25">
        <v>40000</v>
      </c>
      <c r="F5" s="25">
        <v>31000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31000</v>
      </c>
      <c r="AM6" s="20"/>
      <c r="AN6" s="20"/>
      <c r="AO6" s="20" t="s">
        <v>0</v>
      </c>
      <c r="AP6" s="20"/>
      <c r="AQ6" s="20"/>
      <c r="AR6" s="20">
        <f>E5</f>
        <v>40000</v>
      </c>
    </row>
    <row r="7" spans="1:44" ht="18" x14ac:dyDescent="0.25">
      <c r="A7" s="18" t="s">
        <v>5</v>
      </c>
      <c r="AL7" s="35">
        <f>AM7-$AO$8</f>
        <v>31900</v>
      </c>
      <c r="AM7" s="20">
        <f>AN7-$AO$8</f>
        <v>33100</v>
      </c>
      <c r="AN7" s="20">
        <f>AO7-$AO$8</f>
        <v>34300</v>
      </c>
      <c r="AO7" s="35">
        <f>D5</f>
        <v>35500</v>
      </c>
      <c r="AP7" s="20">
        <f>AO7+$AO$8</f>
        <v>36700</v>
      </c>
      <c r="AQ7" s="20">
        <f>AP7+$AO$8</f>
        <v>37900</v>
      </c>
      <c r="AR7" s="35">
        <f>AQ7+$AO$8</f>
        <v>39100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1200</v>
      </c>
      <c r="AP8" s="20"/>
      <c r="AQ8" s="20"/>
      <c r="AR8" s="20"/>
    </row>
    <row r="9" spans="1:44" x14ac:dyDescent="0.2">
      <c r="A9" s="4" t="s">
        <v>7</v>
      </c>
      <c r="B9" s="5">
        <v>35426.400000000001</v>
      </c>
      <c r="C9" s="5">
        <v>35292</v>
      </c>
      <c r="D9" s="5">
        <v>35324</v>
      </c>
      <c r="E9" s="5">
        <v>35196</v>
      </c>
      <c r="F9" s="5">
        <v>35637.599999999999</v>
      </c>
      <c r="G9" s="5">
        <v>35471.199999999997</v>
      </c>
      <c r="H9" s="5">
        <v>35484</v>
      </c>
      <c r="I9" s="5">
        <v>35292</v>
      </c>
      <c r="J9" s="5">
        <v>35253.599999999999</v>
      </c>
      <c r="K9" s="5"/>
      <c r="L9" s="5"/>
      <c r="M9" s="5"/>
      <c r="N9" s="5"/>
      <c r="P9" s="5">
        <v>35426.400000000001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185.7654435033599</v>
      </c>
      <c r="C10" s="7">
        <v>442.24879875472811</v>
      </c>
      <c r="D10" s="7">
        <v>244.75293665245368</v>
      </c>
      <c r="E10" s="7">
        <v>45.254833995939045</v>
      </c>
      <c r="F10" s="7">
        <v>154.13241060854139</v>
      </c>
      <c r="G10" s="7">
        <v>289.41872779763236</v>
      </c>
      <c r="H10" s="7">
        <v>389.95384342252612</v>
      </c>
      <c r="I10" s="7">
        <v>323.18415802758648</v>
      </c>
      <c r="J10" s="7">
        <v>116.26177359734369</v>
      </c>
      <c r="K10" s="7"/>
      <c r="L10" s="7"/>
      <c r="M10" s="7"/>
      <c r="N10" s="7"/>
      <c r="P10" s="7">
        <v>185.7654435033599</v>
      </c>
    </row>
    <row r="11" spans="1:44" x14ac:dyDescent="0.2">
      <c r="A11" s="6" t="s">
        <v>9</v>
      </c>
      <c r="B11" s="7">
        <v>35580</v>
      </c>
      <c r="C11" s="7">
        <v>35836</v>
      </c>
      <c r="D11" s="7">
        <v>35612</v>
      </c>
      <c r="E11" s="7">
        <v>35260</v>
      </c>
      <c r="F11" s="8">
        <v>35836</v>
      </c>
      <c r="G11" s="8">
        <v>35772</v>
      </c>
      <c r="H11" s="8">
        <v>35996</v>
      </c>
      <c r="I11" s="8">
        <v>35484</v>
      </c>
      <c r="J11" s="8">
        <v>35420</v>
      </c>
      <c r="K11" s="8"/>
      <c r="L11" s="8"/>
      <c r="M11" s="8"/>
      <c r="N11" s="8"/>
      <c r="P11" s="102">
        <v>35580</v>
      </c>
    </row>
    <row r="12" spans="1:44" x14ac:dyDescent="0.2">
      <c r="A12" s="6" t="s">
        <v>10</v>
      </c>
      <c r="B12" s="7">
        <v>35132</v>
      </c>
      <c r="C12" s="7">
        <v>34748</v>
      </c>
      <c r="D12" s="7">
        <v>35036</v>
      </c>
      <c r="E12" s="7">
        <v>35132</v>
      </c>
      <c r="F12" s="8">
        <v>35420</v>
      </c>
      <c r="G12" s="8">
        <v>35132</v>
      </c>
      <c r="H12" s="8">
        <v>35132</v>
      </c>
      <c r="I12" s="8">
        <v>34716</v>
      </c>
      <c r="J12" s="8">
        <v>35132</v>
      </c>
      <c r="K12" s="8"/>
      <c r="L12" s="8"/>
      <c r="M12" s="8"/>
      <c r="N12" s="8"/>
      <c r="P12" s="102">
        <v>35132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7.942632595388929</v>
      </c>
      <c r="C13" s="10">
        <f>IFERROR(IF(C8="","",IF($C$25=0,((C9-$C$26)/3/C10),IF($C$26=0,(($C$25-C9)/3/C10),MIN(((($C$25)-C9)/(3*C10)),((C9-($C$26))/(3*C10)))))),"")</f>
        <v>3.2349814644948682</v>
      </c>
      <c r="D13" s="10">
        <f>IFERROR(IF(D8="","",IF($D$25=0,((D9-$D$26)/3/D10),IF($D$26=0,(($D$25-D9)/3/D10),MIN(((($D$25)-D9)/(3*D10)),((D9-($D$26))/(3*D10)))))),"")</f>
        <v>5.8889317245660253</v>
      </c>
      <c r="E13" s="10">
        <f>IFERROR(IF(E8="","",IF($E$25=0,((E9-$E$26)/3/E10),IF($E$26=0,(($E$25-E9)/3/E10),MIN(((($E$25)-E9)/(3*E10)),((E9-($E$26))/(3*E10)))))),"")</f>
        <v>30.906458894362011</v>
      </c>
      <c r="F13" s="10">
        <f>IFERROR(IF(F8="","",IF($F$25=0,((F9-$F$26)/3/F10),IF($F$26=0,(($F$25-F9)/3/F10),MIN(((($F$25)-F9)/(3*F10)),((F9-($F$26))/(3*F10)))))),"")</f>
        <v>9.434312534217586</v>
      </c>
      <c r="G13" s="10">
        <f>IFERROR(IF(G8="","",IF($G$25=0,((G9-$G$26)/3/G10),IF($G$26=0,(($G$25-G9)/3/G10),MIN(((($G$25)-G9)/(3*G10)),((G9-($G$26))/(3*G10)))))),"")</f>
        <v>5.1496322001737145</v>
      </c>
      <c r="H13" s="10">
        <f>IFERROR(IF(H8="","",IF($H$25=0,((H9-$H$26)/3/H10),IF($H$26=0,(($H$25-H9)/3/H10),MIN(((($H$25)-H9)/(3*H10)),((H9-($H$26))/(3*H10)))))),"")</f>
        <v>3.8329322607731102</v>
      </c>
      <c r="I13" s="10">
        <f>IFERROR(IF(I8="","",IF($I$25=0,((I9-$I$26)/3/I10),IF($I$26=0,(($I$25-I9)/3/I10),MIN(((($I$25)-I9)/(3*I10)),((I9-($I$26))/(3*I10)))))),"")</f>
        <v>4.4267846400582149</v>
      </c>
      <c r="J13" s="10">
        <f>IFERROR(IF($J$8="","",IF($J$25=0,((J9-$J$26)/3/J10),IF($J$26=0,(($J$25-J9)/3/J10),MIN(((($J$25)-J9)/(3*J10)),((J9-($J$26))/(3*J10)))))),"")</f>
        <v>12.195467373285117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7.942632595388929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M24" si="0">$D$5</f>
        <v>35500</v>
      </c>
      <c r="C24" s="20">
        <f t="shared" si="0"/>
        <v>35500</v>
      </c>
      <c r="D24" s="20">
        <f t="shared" si="0"/>
        <v>35500</v>
      </c>
      <c r="E24" s="20">
        <f t="shared" si="0"/>
        <v>35500</v>
      </c>
      <c r="F24" s="20">
        <f t="shared" si="0"/>
        <v>35500</v>
      </c>
      <c r="G24" s="20">
        <f t="shared" si="0"/>
        <v>35500</v>
      </c>
      <c r="H24" s="20">
        <f t="shared" si="0"/>
        <v>35500</v>
      </c>
      <c r="I24" s="20">
        <f t="shared" si="0"/>
        <v>35500</v>
      </c>
      <c r="J24" s="20">
        <f t="shared" si="0"/>
        <v>35500</v>
      </c>
      <c r="K24" s="20">
        <f t="shared" si="0"/>
        <v>35500</v>
      </c>
      <c r="L24" s="20">
        <f t="shared" si="0"/>
        <v>35500</v>
      </c>
      <c r="M24" s="20">
        <f t="shared" si="0"/>
        <v>35500</v>
      </c>
      <c r="N24" s="20">
        <f>$D$5</f>
        <v>35500</v>
      </c>
    </row>
    <row r="25" spans="1:22" x14ac:dyDescent="0.2">
      <c r="A25" s="12" t="s">
        <v>3</v>
      </c>
      <c r="B25" s="20">
        <f t="shared" ref="B25:M25" si="1">$E$5</f>
        <v>40000</v>
      </c>
      <c r="C25" s="20">
        <f t="shared" si="1"/>
        <v>40000</v>
      </c>
      <c r="D25" s="20">
        <f t="shared" si="1"/>
        <v>40000</v>
      </c>
      <c r="E25" s="20">
        <f t="shared" si="1"/>
        <v>40000</v>
      </c>
      <c r="F25" s="20">
        <f t="shared" si="1"/>
        <v>40000</v>
      </c>
      <c r="G25" s="20">
        <f t="shared" si="1"/>
        <v>40000</v>
      </c>
      <c r="H25" s="20">
        <f t="shared" si="1"/>
        <v>40000</v>
      </c>
      <c r="I25" s="20">
        <f t="shared" si="1"/>
        <v>40000</v>
      </c>
      <c r="J25" s="20">
        <f t="shared" si="1"/>
        <v>40000</v>
      </c>
      <c r="K25" s="20">
        <f t="shared" si="1"/>
        <v>40000</v>
      </c>
      <c r="L25" s="20">
        <f t="shared" si="1"/>
        <v>40000</v>
      </c>
      <c r="M25" s="20">
        <f t="shared" si="1"/>
        <v>40000</v>
      </c>
      <c r="N25" s="20">
        <f>$E$5</f>
        <v>40000</v>
      </c>
    </row>
    <row r="26" spans="1:22" x14ac:dyDescent="0.2">
      <c r="A26" s="12" t="s">
        <v>4</v>
      </c>
      <c r="B26" s="20">
        <f t="shared" ref="B26:M26" si="2">$F$5</f>
        <v>31000</v>
      </c>
      <c r="C26" s="20">
        <f t="shared" si="2"/>
        <v>31000</v>
      </c>
      <c r="D26" s="20">
        <f t="shared" si="2"/>
        <v>31000</v>
      </c>
      <c r="E26" s="20">
        <f t="shared" si="2"/>
        <v>31000</v>
      </c>
      <c r="F26" s="20">
        <f t="shared" si="2"/>
        <v>31000</v>
      </c>
      <c r="G26" s="20">
        <f t="shared" si="2"/>
        <v>31000</v>
      </c>
      <c r="H26" s="20">
        <f t="shared" si="2"/>
        <v>31000</v>
      </c>
      <c r="I26" s="20">
        <f t="shared" si="2"/>
        <v>31000</v>
      </c>
      <c r="J26" s="20">
        <f t="shared" si="2"/>
        <v>31000</v>
      </c>
      <c r="K26" s="20">
        <f t="shared" si="2"/>
        <v>31000</v>
      </c>
      <c r="L26" s="20">
        <f t="shared" si="2"/>
        <v>31000</v>
      </c>
      <c r="M26" s="20">
        <f t="shared" si="2"/>
        <v>31000</v>
      </c>
      <c r="N26" s="20">
        <f>$F$5</f>
        <v>31000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31000</v>
      </c>
      <c r="Q30" s="34"/>
      <c r="R30" s="34"/>
      <c r="S30" s="34" t="s">
        <v>0</v>
      </c>
      <c r="T30" s="34"/>
      <c r="U30" s="34"/>
      <c r="V30" s="34">
        <f>E5</f>
        <v>40000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29500</v>
      </c>
      <c r="Q31" s="20">
        <f>R31-$S$32</f>
        <v>31500</v>
      </c>
      <c r="R31" s="20">
        <f>S31-$S$32</f>
        <v>33500</v>
      </c>
      <c r="S31" s="35">
        <f>D5</f>
        <v>35500</v>
      </c>
      <c r="T31" s="20">
        <f>S31+$S$32</f>
        <v>37500</v>
      </c>
      <c r="U31" s="20">
        <f>T31+$S$32</f>
        <v>39500</v>
      </c>
      <c r="V31" s="35">
        <f>U31+$S$32</f>
        <v>41500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2000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442.24879875472811</v>
      </c>
      <c r="Q36" s="40">
        <v>1600</v>
      </c>
      <c r="R36" s="41">
        <f>ROUND(Q36/5,5)</f>
        <v>320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30.906458894362011</v>
      </c>
      <c r="Q37" s="40">
        <v>12</v>
      </c>
      <c r="R37" s="41">
        <f>ROUND(Q37/5,5)</f>
        <v>2.4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CC24-AC90-4AF0-918F-57166F6C43F0}">
  <sheetPr codeName="Sheet91">
    <tabColor theme="7" tint="0.59999389629810485"/>
  </sheetPr>
  <dimension ref="A1:AR85"/>
  <sheetViews>
    <sheetView showGridLines="0" zoomScale="80" zoomScaleNormal="80" workbookViewId="0">
      <selection activeCell="R20" sqref="R20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165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25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25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5.3872</v>
      </c>
      <c r="C9" s="5">
        <v>5.5002000000000004</v>
      </c>
      <c r="D9" s="5">
        <v>5.8712</v>
      </c>
      <c r="E9" s="5">
        <v>5.4295999999999998</v>
      </c>
      <c r="F9" s="5">
        <v>5.7286000000000001</v>
      </c>
      <c r="G9" s="5">
        <v>5.5780000000000003</v>
      </c>
      <c r="H9" s="5">
        <v>5.5641999999999996</v>
      </c>
      <c r="I9" s="5">
        <v>5.5957999999999997</v>
      </c>
      <c r="J9" s="5">
        <v>5.3506</v>
      </c>
      <c r="K9" s="5"/>
      <c r="L9" s="5"/>
      <c r="M9" s="5"/>
      <c r="N9" s="5"/>
      <c r="P9" s="5">
        <v>5.3872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0.17126062010865167</v>
      </c>
      <c r="C10" s="7">
        <v>0.42675484765846511</v>
      </c>
      <c r="D10" s="7">
        <v>0.3441129175140043</v>
      </c>
      <c r="E10" s="7">
        <v>0.25413047829805868</v>
      </c>
      <c r="F10" s="7">
        <v>0.10694531312778541</v>
      </c>
      <c r="G10" s="7">
        <v>0.8258698444670306</v>
      </c>
      <c r="H10" s="7">
        <v>0.27275850124239936</v>
      </c>
      <c r="I10" s="7">
        <v>0.15122565919843106</v>
      </c>
      <c r="J10" s="7">
        <v>0.14697891005174857</v>
      </c>
      <c r="K10" s="7"/>
      <c r="L10" s="7"/>
      <c r="M10" s="7"/>
      <c r="N10" s="7"/>
      <c r="P10" s="7">
        <v>0.17126062010865167</v>
      </c>
    </row>
    <row r="11" spans="1:44" x14ac:dyDescent="0.2">
      <c r="A11" s="6" t="s">
        <v>9</v>
      </c>
      <c r="B11" s="7">
        <v>5.6</v>
      </c>
      <c r="C11" s="7">
        <v>6.0149999999999997</v>
      </c>
      <c r="D11" s="7">
        <v>6.2480000000000002</v>
      </c>
      <c r="E11" s="7">
        <v>5.6710000000000003</v>
      </c>
      <c r="F11" s="8">
        <v>5.8920000000000003</v>
      </c>
      <c r="G11" s="8">
        <v>6.9050000000000002</v>
      </c>
      <c r="H11" s="8">
        <v>5.84</v>
      </c>
      <c r="I11" s="8">
        <v>5.827</v>
      </c>
      <c r="J11" s="8">
        <v>5.5679999999999996</v>
      </c>
      <c r="K11" s="8"/>
      <c r="L11" s="8"/>
      <c r="M11" s="8"/>
      <c r="N11" s="8"/>
      <c r="P11" s="102">
        <v>5.6</v>
      </c>
    </row>
    <row r="12" spans="1:44" x14ac:dyDescent="0.2">
      <c r="A12" s="6" t="s">
        <v>10</v>
      </c>
      <c r="B12" s="7">
        <v>5.1710000000000003</v>
      </c>
      <c r="C12" s="7">
        <v>4.9580000000000002</v>
      </c>
      <c r="D12" s="7">
        <v>5.4870000000000001</v>
      </c>
      <c r="E12" s="7">
        <v>5.1360000000000001</v>
      </c>
      <c r="F12" s="8">
        <v>5.6459999999999999</v>
      </c>
      <c r="G12" s="8">
        <v>4.8529999999999998</v>
      </c>
      <c r="H12" s="8">
        <v>5.1760000000000002</v>
      </c>
      <c r="I12" s="8">
        <v>5.4249999999999998</v>
      </c>
      <c r="J12" s="8">
        <v>5.1879999999999997</v>
      </c>
      <c r="K12" s="8"/>
      <c r="L12" s="8"/>
      <c r="M12" s="8"/>
      <c r="N12" s="8"/>
      <c r="P12" s="102">
        <v>5.1710000000000003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38.173399091118533</v>
      </c>
      <c r="C13" s="10">
        <f>IFERROR(IF(C8="","",IF($C$25=0,((C9-$C$26)/3/C10),IF($C$26=0,(($C$25-C9)/3/C10),MIN(((($C$25)-C9)/(3*C10)),((C9-($C$26))/(3*C10)))))),"")</f>
        <v>15.231070880617802</v>
      </c>
      <c r="D13" s="10">
        <f>IFERROR(IF(D8="","",IF($D$25=0,((D9-$D$26)/3/D10),IF($D$26=0,(($D$25-D9)/3/D10),MIN(((($D$25)-D9)/(3*D10)),((D9-($D$26))/(3*D10)))))),"")</f>
        <v>18.529576607385486</v>
      </c>
      <c r="E13" s="10">
        <f>IFERROR(IF(E8="","",IF($E$25=0,((E9-$E$26)/3/E10),IF($E$26=0,(($E$25-E9)/3/E10),MIN(((($E$25)-E9)/(3*E10)),((E9-($E$26))/(3*E10)))))),"")</f>
        <v>25.669753232099826</v>
      </c>
      <c r="F13" s="10">
        <f>IFERROR(IF(F8="","",IF($F$25=0,((F9-$F$26)/3/F10),IF($F$26=0,(($F$25-F9)/3/F10),MIN(((($F$25)-F9)/(3*F10)),((F9-($F$26))/(3*F10)))))),"")</f>
        <v>60.066213395667134</v>
      </c>
      <c r="G13" s="10">
        <f>IFERROR(IF(G8="","",IF($G$25=0,((G9-$G$26)/3/G10),IF($G$26=0,(($G$25-G9)/3/G10),MIN(((($G$25)-G9)/(3*G10)),((G9-($G$26))/(3*G10)))))),"")</f>
        <v>7.8390076152713277</v>
      </c>
      <c r="H13" s="10">
        <f>IFERROR(IF(H8="","",IF($H$25=0,((H9-$H$26)/3/H10),IF($H$26=0,(($H$25-H9)/3/H10),MIN(((($H$25)-H9)/(3*H10)),((H9-($H$26))/(3*H10)))))),"")</f>
        <v>23.752146937640248</v>
      </c>
      <c r="I13" s="10">
        <f>IFERROR(IF(I8="","",IF($I$25=0,((I9-$I$26)/3/I10),IF($I$26=0,(($I$25-I9)/3/I10),MIN(((($I$25)-I9)/(3*I10)),((I9-($I$26))/(3*I10)))))),"")</f>
        <v>42.770960304954457</v>
      </c>
      <c r="J13" s="10">
        <f>IFERROR(IF($J$8="","",IF($J$25=0,((J9-$J$26)/3/J10),IF($J$26=0,(($J$25-J9)/3/J10),MIN(((($J$25)-J9)/(3*J10)),((J9-($J$26))/(3*J10)))))),"")</f>
        <v>44.56285597500986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38.173399091118533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v>25</v>
      </c>
      <c r="C25" s="20">
        <v>25</v>
      </c>
      <c r="D25" s="20">
        <v>25</v>
      </c>
      <c r="E25" s="20">
        <v>25</v>
      </c>
      <c r="F25" s="20">
        <v>25</v>
      </c>
      <c r="G25" s="20">
        <v>25</v>
      </c>
      <c r="H25" s="20">
        <v>25</v>
      </c>
      <c r="I25" s="20">
        <v>25</v>
      </c>
      <c r="J25" s="20">
        <v>25</v>
      </c>
      <c r="K25" s="20">
        <v>25</v>
      </c>
      <c r="L25" s="20">
        <v>25</v>
      </c>
      <c r="M25" s="20">
        <v>25</v>
      </c>
      <c r="N25" s="20">
        <f>$E$5</f>
        <v>25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25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0.8258698444670306</v>
      </c>
      <c r="Q36" s="40">
        <v>4</v>
      </c>
      <c r="R36" s="41">
        <f>ROUND(Q36/5,5)</f>
        <v>0.8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60.066213395667134</v>
      </c>
      <c r="Q37" s="40">
        <v>20</v>
      </c>
      <c r="R37" s="41">
        <f>ROUND(Q37/5,5)</f>
        <v>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8DF00-B3F2-44C4-A194-E1A2BCAF6EEE}">
  <sheetPr codeName="Sheet92">
    <tabColor theme="7" tint="0.59999389629810485"/>
  </sheetPr>
  <dimension ref="A1:AR85"/>
  <sheetViews>
    <sheetView showGridLines="0" zoomScale="80" zoomScaleNormal="80" workbookViewId="0">
      <selection activeCell="P22" sqref="P22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28515625" style="14" customWidth="1"/>
    <col min="15" max="15" width="8.7109375" style="14" customWidth="1"/>
    <col min="16" max="17" width="9.140625" style="14"/>
    <col min="18" max="18" width="15.5703125" style="14" customWidth="1"/>
    <col min="19" max="16384" width="9.140625" style="14"/>
  </cols>
  <sheetData>
    <row r="1" spans="1:44" ht="23.25" customHeight="1" x14ac:dyDescent="0.2">
      <c r="A1" s="14" t="s">
        <v>12</v>
      </c>
      <c r="C1" s="28" t="s">
        <v>164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110</v>
      </c>
      <c r="D5" s="25">
        <v>47500</v>
      </c>
      <c r="E5" s="25">
        <v>50000</v>
      </c>
      <c r="F5" s="25">
        <v>45000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45000</v>
      </c>
      <c r="AM6" s="20"/>
      <c r="AN6" s="20"/>
      <c r="AO6" s="20" t="s">
        <v>0</v>
      </c>
      <c r="AP6" s="20"/>
      <c r="AQ6" s="20"/>
      <c r="AR6" s="20">
        <f>E5</f>
        <v>50000</v>
      </c>
    </row>
    <row r="7" spans="1:44" ht="18" x14ac:dyDescent="0.25">
      <c r="A7" s="18" t="s">
        <v>5</v>
      </c>
      <c r="AL7" s="35">
        <f>AM7-$AO$8</f>
        <v>42400</v>
      </c>
      <c r="AM7" s="20">
        <f>AN7-$AO$8</f>
        <v>44100</v>
      </c>
      <c r="AN7" s="20">
        <f>AO7-$AO$8</f>
        <v>45800</v>
      </c>
      <c r="AO7" s="35">
        <f>D5</f>
        <v>47500</v>
      </c>
      <c r="AP7" s="20">
        <f>AO7+$AO$8</f>
        <v>49200</v>
      </c>
      <c r="AQ7" s="20">
        <f>AP7+$AO$8</f>
        <v>50900</v>
      </c>
      <c r="AR7" s="35">
        <f>AQ7+$AO$8</f>
        <v>52600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1700</v>
      </c>
      <c r="AP8" s="20"/>
      <c r="AQ8" s="20"/>
      <c r="AR8" s="20"/>
    </row>
    <row r="9" spans="1:44" x14ac:dyDescent="0.2">
      <c r="A9" s="4" t="s">
        <v>7</v>
      </c>
      <c r="B9" s="5">
        <v>46127.199999999997</v>
      </c>
      <c r="C9" s="5">
        <v>45826.400000000001</v>
      </c>
      <c r="D9" s="5">
        <v>45410.400000000001</v>
      </c>
      <c r="E9" s="5">
        <v>45557.599999999999</v>
      </c>
      <c r="F9" s="5">
        <v>46037.599999999999</v>
      </c>
      <c r="G9" s="5">
        <v>46018.400000000001</v>
      </c>
      <c r="H9" s="5">
        <v>46018.400000000001</v>
      </c>
      <c r="I9" s="5">
        <v>45692</v>
      </c>
      <c r="J9" s="5">
        <v>45858.400000000001</v>
      </c>
      <c r="K9" s="5"/>
      <c r="L9" s="5"/>
      <c r="M9" s="5"/>
      <c r="N9" s="5"/>
      <c r="P9" s="5">
        <v>46127.199999999997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215.37687898193715</v>
      </c>
      <c r="C10" s="7">
        <v>414.39691118539963</v>
      </c>
      <c r="D10" s="7">
        <v>174.39266039601551</v>
      </c>
      <c r="E10" s="7">
        <v>199.06983699194612</v>
      </c>
      <c r="F10" s="7">
        <v>109.45684080951725</v>
      </c>
      <c r="G10" s="7">
        <v>609.00968793607865</v>
      </c>
      <c r="H10" s="7">
        <v>184.38221172336554</v>
      </c>
      <c r="I10" s="7">
        <v>59.866518188383061</v>
      </c>
      <c r="J10" s="7">
        <v>109.45684080951725</v>
      </c>
      <c r="K10" s="7"/>
      <c r="L10" s="7"/>
      <c r="M10" s="7"/>
      <c r="N10" s="7"/>
      <c r="P10" s="7">
        <v>215.37687898193715</v>
      </c>
    </row>
    <row r="11" spans="1:44" x14ac:dyDescent="0.2">
      <c r="A11" s="6" t="s">
        <v>9</v>
      </c>
      <c r="B11" s="7">
        <v>46364</v>
      </c>
      <c r="C11" s="7">
        <v>46172</v>
      </c>
      <c r="D11" s="7">
        <v>45596</v>
      </c>
      <c r="E11" s="7">
        <v>45788</v>
      </c>
      <c r="F11" s="8">
        <v>46204</v>
      </c>
      <c r="G11" s="8">
        <v>46588</v>
      </c>
      <c r="H11" s="8">
        <v>46268</v>
      </c>
      <c r="I11" s="8">
        <v>45788</v>
      </c>
      <c r="J11" s="8">
        <v>45980</v>
      </c>
      <c r="K11" s="8"/>
      <c r="L11" s="8"/>
      <c r="M11" s="8"/>
      <c r="N11" s="8"/>
      <c r="P11" s="102">
        <v>46364</v>
      </c>
    </row>
    <row r="12" spans="1:44" x14ac:dyDescent="0.2">
      <c r="A12" s="6" t="s">
        <v>10</v>
      </c>
      <c r="B12" s="7">
        <v>45884</v>
      </c>
      <c r="C12" s="7">
        <v>45180</v>
      </c>
      <c r="D12" s="7">
        <v>45180</v>
      </c>
      <c r="E12" s="7">
        <v>45308</v>
      </c>
      <c r="F12" s="8">
        <v>45916</v>
      </c>
      <c r="G12" s="8">
        <v>45180</v>
      </c>
      <c r="H12" s="8">
        <v>45820</v>
      </c>
      <c r="I12" s="8">
        <v>45628</v>
      </c>
      <c r="J12" s="8">
        <v>45692</v>
      </c>
      <c r="K12" s="8"/>
      <c r="L12" s="8"/>
      <c r="M12" s="8"/>
      <c r="N12" s="8"/>
      <c r="P12" s="102">
        <v>45884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1.7445388525889247</v>
      </c>
      <c r="C13" s="10">
        <f>IFERROR(IF(C8="","",IF($C$25=0,((C9-$C$26)/3/C10),IF($C$26=0,(($C$25-C9)/3/C10),MIN(((($C$25)-C9)/(3*C10)),((C9-($C$26))/(3*C10)))))),"")</f>
        <v>0.66474111951916648</v>
      </c>
      <c r="D13" s="10">
        <f>IFERROR(IF(D8="","",IF($D$25=0,((D9-$D$26)/3/D10),IF($D$26=0,(($D$25-D9)/3/D10),MIN(((($D$25)-D9)/(3*D10)),((D9-($D$26))/(3*D10)))))),"")</f>
        <v>0.78443668265253486</v>
      </c>
      <c r="E13" s="10">
        <f>IFERROR(IF(E8="","",IF($E$25=0,((E9-$E$26)/3/E10),IF($E$26=0,(($E$25-E9)/3/E10),MIN(((($E$25)-E9)/(3*E10)),((E9-($E$26))/(3*E10)))))),"")</f>
        <v>0.93367568625771213</v>
      </c>
      <c r="F13" s="10">
        <f>IFERROR(IF(F8="","",IF($F$25=0,((F9-$F$26)/3/F10),IF($F$26=0,(($F$25-F9)/3/F10),MIN(((($F$25)-F9)/(3*F10)),((F9-($F$26))/(3*F10)))))),"")</f>
        <v>3.1598451417811537</v>
      </c>
      <c r="G13" s="10">
        <f>IFERROR(IF(G8="","",IF($G$25=0,((G9-$G$26)/3/G10),IF($G$26=0,(($G$25-G9)/3/G10),MIN(((($G$25)-G9)/(3*G10)),((G9-($G$26))/(3*G10)))))),"")</f>
        <v>0.55740766262210495</v>
      </c>
      <c r="H13" s="10">
        <f>IFERROR(IF(H8="","",IF($H$25=0,((H9-$H$26)/3/H10),IF($H$26=0,(($H$25-H9)/3/H10),MIN(((($H$25)-H9)/(3*H10)),((H9-($H$26))/(3*H10)))))),"")</f>
        <v>1.8411031275401974</v>
      </c>
      <c r="I13" s="10">
        <f>IFERROR(IF(I8="","",IF($I$25=0,((I9-$I$26)/3/I10),IF($I$26=0,(($I$25-I9)/3/I10),MIN(((($I$25)-I9)/(3*I10)),((I9-($I$26))/(3*I10)))))),"")</f>
        <v>3.8530162375707846</v>
      </c>
      <c r="J13" s="10">
        <f>IFERROR(IF($J$8="","",IF($J$25=0,((J9-$J$26)/3/J10),IF($J$26=0,(($J$25-J9)/3/J10),MIN(((($J$25)-J9)/(3*J10)),((J9-($J$26))/(3*J10)))))),"")</f>
        <v>2.614120151990122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1.7445388525889247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>
        <f t="shared" ref="B24:N24" si="0">$D$5</f>
        <v>47500</v>
      </c>
      <c r="C24" s="20">
        <f t="shared" si="0"/>
        <v>47500</v>
      </c>
      <c r="D24" s="20">
        <f t="shared" si="0"/>
        <v>47500</v>
      </c>
      <c r="E24" s="20">
        <f t="shared" si="0"/>
        <v>47500</v>
      </c>
      <c r="F24" s="20">
        <f t="shared" si="0"/>
        <v>47500</v>
      </c>
      <c r="G24" s="20">
        <f t="shared" si="0"/>
        <v>47500</v>
      </c>
      <c r="H24" s="20">
        <f t="shared" si="0"/>
        <v>47500</v>
      </c>
      <c r="I24" s="20">
        <f t="shared" si="0"/>
        <v>47500</v>
      </c>
      <c r="J24" s="20">
        <f t="shared" si="0"/>
        <v>47500</v>
      </c>
      <c r="K24" s="20">
        <f t="shared" si="0"/>
        <v>47500</v>
      </c>
      <c r="L24" s="20">
        <f t="shared" si="0"/>
        <v>47500</v>
      </c>
      <c r="M24" s="20">
        <f t="shared" si="0"/>
        <v>47500</v>
      </c>
      <c r="N24" s="20">
        <f t="shared" si="0"/>
        <v>47500</v>
      </c>
    </row>
    <row r="25" spans="1:22" x14ac:dyDescent="0.2">
      <c r="A25" s="12" t="s">
        <v>3</v>
      </c>
      <c r="B25" s="20">
        <f t="shared" ref="B25:N25" si="1">$E$5</f>
        <v>50000</v>
      </c>
      <c r="C25" s="20">
        <f t="shared" si="1"/>
        <v>50000</v>
      </c>
      <c r="D25" s="20">
        <f t="shared" si="1"/>
        <v>50000</v>
      </c>
      <c r="E25" s="20">
        <f t="shared" si="1"/>
        <v>50000</v>
      </c>
      <c r="F25" s="20">
        <f t="shared" si="1"/>
        <v>50000</v>
      </c>
      <c r="G25" s="20">
        <f t="shared" si="1"/>
        <v>50000</v>
      </c>
      <c r="H25" s="20">
        <f t="shared" si="1"/>
        <v>50000</v>
      </c>
      <c r="I25" s="20">
        <f t="shared" si="1"/>
        <v>50000</v>
      </c>
      <c r="J25" s="20">
        <f t="shared" si="1"/>
        <v>50000</v>
      </c>
      <c r="K25" s="20">
        <f t="shared" si="1"/>
        <v>50000</v>
      </c>
      <c r="L25" s="20">
        <f t="shared" si="1"/>
        <v>50000</v>
      </c>
      <c r="M25" s="20">
        <f t="shared" si="1"/>
        <v>50000</v>
      </c>
      <c r="N25" s="20">
        <f t="shared" si="1"/>
        <v>50000</v>
      </c>
    </row>
    <row r="26" spans="1:22" x14ac:dyDescent="0.2">
      <c r="A26" s="12" t="s">
        <v>4</v>
      </c>
      <c r="B26" s="20">
        <f t="shared" ref="B26:N26" si="2">$F$5</f>
        <v>45000</v>
      </c>
      <c r="C26" s="20">
        <f t="shared" si="2"/>
        <v>45000</v>
      </c>
      <c r="D26" s="20">
        <f t="shared" si="2"/>
        <v>45000</v>
      </c>
      <c r="E26" s="20">
        <f t="shared" si="2"/>
        <v>45000</v>
      </c>
      <c r="F26" s="20">
        <f t="shared" si="2"/>
        <v>45000</v>
      </c>
      <c r="G26" s="20">
        <f t="shared" si="2"/>
        <v>45000</v>
      </c>
      <c r="H26" s="20">
        <f t="shared" si="2"/>
        <v>45000</v>
      </c>
      <c r="I26" s="20">
        <f t="shared" si="2"/>
        <v>45000</v>
      </c>
      <c r="J26" s="20">
        <f t="shared" si="2"/>
        <v>45000</v>
      </c>
      <c r="K26" s="20">
        <f t="shared" si="2"/>
        <v>45000</v>
      </c>
      <c r="L26" s="20">
        <f t="shared" si="2"/>
        <v>45000</v>
      </c>
      <c r="M26" s="20">
        <f t="shared" si="2"/>
        <v>45000</v>
      </c>
      <c r="N26" s="20">
        <f t="shared" si="2"/>
        <v>45000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45000</v>
      </c>
      <c r="Q30" s="34"/>
      <c r="R30" s="34"/>
      <c r="S30" s="34" t="s">
        <v>0</v>
      </c>
      <c r="T30" s="34"/>
      <c r="U30" s="34"/>
      <c r="V30" s="34">
        <f>E5</f>
        <v>50000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>
        <f>Q31-$S$32</f>
        <v>44500</v>
      </c>
      <c r="Q31" s="20">
        <f>R31-$S$32</f>
        <v>45500</v>
      </c>
      <c r="R31" s="20">
        <f>S31-$S$32</f>
        <v>46500</v>
      </c>
      <c r="S31" s="35">
        <f>D5</f>
        <v>47500</v>
      </c>
      <c r="T31" s="20">
        <f>S31+$S$32</f>
        <v>48500</v>
      </c>
      <c r="U31" s="20">
        <f>T31+$S$32</f>
        <v>49500</v>
      </c>
      <c r="V31" s="35">
        <f>U31+$S$32</f>
        <v>50500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1000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609.00968793607865</v>
      </c>
      <c r="Q36" s="40">
        <v>45000</v>
      </c>
      <c r="R36" s="41">
        <f>ROUND(Q36/5,5)</f>
        <v>9000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3.8530162375707846</v>
      </c>
      <c r="Q37" s="40">
        <v>5</v>
      </c>
      <c r="R37" s="41">
        <f>ROUND(Q37/5,5)</f>
        <v>1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22326-23F4-4819-BBDD-E942F1E0B193}">
  <sheetPr codeName="Sheet93">
    <tabColor theme="7" tint="0.59999389629810485"/>
  </sheetPr>
  <dimension ref="A1:AR85"/>
  <sheetViews>
    <sheetView showGridLines="0" zoomScale="80" zoomScaleNormal="80" workbookViewId="0">
      <selection activeCell="R25" sqref="R25"/>
    </sheetView>
  </sheetViews>
  <sheetFormatPr defaultRowHeight="12.75" x14ac:dyDescent="0.2"/>
  <cols>
    <col min="1" max="1" width="10.7109375" style="14" customWidth="1"/>
    <col min="2" max="13" width="8.7109375" style="14" customWidth="1"/>
    <col min="14" max="14" width="10.28515625" style="14" customWidth="1"/>
    <col min="15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163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>
        <v>50</v>
      </c>
      <c r="F5" s="25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0</v>
      </c>
      <c r="AM6" s="20"/>
      <c r="AN6" s="20"/>
      <c r="AO6" s="20" t="s">
        <v>0</v>
      </c>
      <c r="AP6" s="20"/>
      <c r="AQ6" s="20"/>
      <c r="AR6" s="20">
        <f>E5</f>
        <v>50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33.465000000000003</v>
      </c>
      <c r="C9" s="5">
        <v>33.296199999999999</v>
      </c>
      <c r="D9" s="5">
        <v>33.643199999999993</v>
      </c>
      <c r="E9" s="5">
        <v>34.047000000000004</v>
      </c>
      <c r="F9" s="5">
        <v>34.493800000000007</v>
      </c>
      <c r="G9" s="5">
        <v>34.209600000000002</v>
      </c>
      <c r="H9" s="5">
        <v>34.242800000000003</v>
      </c>
      <c r="I9" s="5">
        <v>33.245600000000003</v>
      </c>
      <c r="J9" s="5">
        <v>32.864799999999995</v>
      </c>
      <c r="K9" s="5"/>
      <c r="L9" s="5"/>
      <c r="M9" s="5"/>
      <c r="N9" s="5"/>
      <c r="P9" s="5">
        <v>33.465000000000003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1.1799230907139673</v>
      </c>
      <c r="C10" s="7">
        <v>1.2414834674694613</v>
      </c>
      <c r="D10" s="7">
        <v>0.5159386591446703</v>
      </c>
      <c r="E10" s="7">
        <v>0.85066620950875815</v>
      </c>
      <c r="F10" s="7">
        <v>0.71725288427443668</v>
      </c>
      <c r="G10" s="7">
        <v>1.605112706323141</v>
      </c>
      <c r="H10" s="7">
        <v>1.1413884965251759</v>
      </c>
      <c r="I10" s="7">
        <v>0.52191742641915995</v>
      </c>
      <c r="J10" s="7">
        <v>0.37841736218096611</v>
      </c>
      <c r="K10" s="7"/>
      <c r="L10" s="7"/>
      <c r="M10" s="7"/>
      <c r="N10" s="7"/>
      <c r="P10" s="7">
        <v>1.1799230907139673</v>
      </c>
    </row>
    <row r="11" spans="1:44" x14ac:dyDescent="0.2">
      <c r="A11" s="6" t="s">
        <v>9</v>
      </c>
      <c r="B11" s="7">
        <v>34.329000000000001</v>
      </c>
      <c r="C11" s="7">
        <v>34.412999999999997</v>
      </c>
      <c r="D11" s="7">
        <v>34.261000000000003</v>
      </c>
      <c r="E11" s="7">
        <v>35.015999999999998</v>
      </c>
      <c r="F11" s="8">
        <v>35.622</v>
      </c>
      <c r="G11" s="8">
        <v>35.761000000000003</v>
      </c>
      <c r="H11" s="8">
        <v>35.764000000000003</v>
      </c>
      <c r="I11" s="8">
        <v>33.792999999999999</v>
      </c>
      <c r="J11" s="8">
        <v>33.311</v>
      </c>
      <c r="K11" s="8"/>
      <c r="L11" s="8"/>
      <c r="M11" s="8"/>
      <c r="N11" s="8"/>
      <c r="P11" s="102">
        <v>34.329000000000001</v>
      </c>
    </row>
    <row r="12" spans="1:44" x14ac:dyDescent="0.2">
      <c r="A12" s="6" t="s">
        <v>10</v>
      </c>
      <c r="B12" s="7">
        <v>31.468</v>
      </c>
      <c r="C12" s="7">
        <v>31.251000000000001</v>
      </c>
      <c r="D12" s="7">
        <v>32.853000000000002</v>
      </c>
      <c r="E12" s="7">
        <v>32.908000000000001</v>
      </c>
      <c r="F12" s="8">
        <v>33.645000000000003</v>
      </c>
      <c r="G12" s="8">
        <v>31.827000000000002</v>
      </c>
      <c r="H12" s="8">
        <v>32.863</v>
      </c>
      <c r="I12" s="8">
        <v>32.6</v>
      </c>
      <c r="J12" s="8">
        <v>32.375999999999998</v>
      </c>
      <c r="K12" s="8"/>
      <c r="L12" s="8"/>
      <c r="M12" s="8"/>
      <c r="N12" s="8"/>
      <c r="P12" s="102">
        <v>31.468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4.6712084118394328</v>
      </c>
      <c r="C13" s="10">
        <f>IFERROR(IF(C8="","",IF($C$25=0,((C9-$C$26)/3/C10),IF($C$26=0,(($C$25-C9)/3/C10),MIN(((($C$25)-C9)/(3*C10)),((C9-($C$26))/(3*C10)))))),"")</f>
        <v>4.4849033267293965</v>
      </c>
      <c r="D13" s="10">
        <f>IFERROR(IF(D8="","",IF($D$25=0,((D9-$D$26)/3/D10),IF($D$26=0,(($D$25-D9)/3/D10),MIN(((($D$25)-D9)/(3*D10)),((D9-($D$26))/(3*D10)))))),"")</f>
        <v>10.567664527611687</v>
      </c>
      <c r="E13" s="10">
        <f>IFERROR(IF(E8="","",IF($E$25=0,((E9-$E$26)/3/E10),IF($E$26=0,(($E$25-E9)/3/E10),MIN(((($E$25)-E9)/(3*E10)),((E9-($E$26))/(3*E10)))))),"")</f>
        <v>6.2511789080437383</v>
      </c>
      <c r="F13" s="10">
        <f>IFERROR(IF(F8="","",IF($F$25=0,((F9-$F$26)/3/F10),IF($F$26=0,(($F$25-F9)/3/F10),MIN(((($F$25)-F9)/(3*F10)),((F9-($F$26))/(3*F10)))))),"")</f>
        <v>7.2062914582239035</v>
      </c>
      <c r="G13" s="10">
        <f>IFERROR(IF(G8="","",IF($G$25=0,((G9-$G$26)/3/G10),IF($G$26=0,(($G$25-G9)/3/G10),MIN(((($G$25)-G9)/(3*G10)),((G9-($G$26))/(3*G10)))))),"")</f>
        <v>3.2791882127229428</v>
      </c>
      <c r="H13" s="10">
        <f>IFERROR(IF(H8="","",IF($H$25=0,((H9-$H$26)/3/H10),IF($H$26=0,(($H$25-H9)/3/H10),MIN(((($H$25)-H9)/(3*H10)),((H9-($H$26))/(3*H10)))))),"")</f>
        <v>4.6017635677863566</v>
      </c>
      <c r="I13" s="10">
        <f>IFERROR(IF(I8="","",IF($I$25=0,((I9-$I$26)/3/I10),IF($I$26=0,(($I$25-I9)/3/I10),MIN(((($I$25)-I9)/(3*I10)),((I9-($I$26))/(3*I10)))))),"")</f>
        <v>10.700543260869699</v>
      </c>
      <c r="J13" s="10">
        <f>IFERROR(IF($J$8="","",IF($J$25=0,((J9-$J$26)/3/J10),IF($J$26=0,(($J$25-J9)/3/J10),MIN(((($J$25)-J9)/(3*J10)),((J9-($J$26))/(3*J10)))))),"")</f>
        <v>15.093740150859885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4.6712084118394328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22" x14ac:dyDescent="0.2">
      <c r="A25" s="12" t="s">
        <v>3</v>
      </c>
      <c r="B25" s="20">
        <f t="shared" ref="B25:N25" si="0">$E$5</f>
        <v>50</v>
      </c>
      <c r="C25" s="20">
        <f t="shared" si="0"/>
        <v>50</v>
      </c>
      <c r="D25" s="20">
        <f t="shared" si="0"/>
        <v>50</v>
      </c>
      <c r="E25" s="20">
        <f t="shared" si="0"/>
        <v>50</v>
      </c>
      <c r="F25" s="20">
        <f t="shared" si="0"/>
        <v>50</v>
      </c>
      <c r="G25" s="20">
        <f t="shared" si="0"/>
        <v>50</v>
      </c>
      <c r="H25" s="20">
        <f t="shared" si="0"/>
        <v>50</v>
      </c>
      <c r="I25" s="20">
        <f t="shared" si="0"/>
        <v>50</v>
      </c>
      <c r="J25" s="20">
        <f t="shared" si="0"/>
        <v>50</v>
      </c>
      <c r="K25" s="20">
        <f t="shared" si="0"/>
        <v>50</v>
      </c>
      <c r="L25" s="20">
        <f t="shared" si="0"/>
        <v>50</v>
      </c>
      <c r="M25" s="20">
        <f t="shared" si="0"/>
        <v>50</v>
      </c>
      <c r="N25" s="20">
        <f t="shared" si="0"/>
        <v>50</v>
      </c>
    </row>
    <row r="26" spans="1:22" x14ac:dyDescent="0.2">
      <c r="A26" s="12" t="s">
        <v>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0</v>
      </c>
      <c r="Q30" s="34"/>
      <c r="R30" s="34"/>
      <c r="S30" s="34" t="s">
        <v>0</v>
      </c>
      <c r="T30" s="34"/>
      <c r="U30" s="34"/>
      <c r="V30" s="34">
        <f>E5</f>
        <v>50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1.605112706323141</v>
      </c>
      <c r="Q36" s="40">
        <v>10</v>
      </c>
      <c r="R36" s="41">
        <f>ROUND(Q36/5,5)</f>
        <v>2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15.093740150859885</v>
      </c>
      <c r="Q37" s="40">
        <v>12</v>
      </c>
      <c r="R37" s="41">
        <f>ROUND(Q37/5,5)</f>
        <v>2.4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29"/>
  <dimension ref="A1:AR85"/>
  <sheetViews>
    <sheetView showGridLines="0" zoomScale="80" zoomScaleNormal="80" workbookViewId="0">
      <selection activeCell="S23" sqref="S23"/>
    </sheetView>
  </sheetViews>
  <sheetFormatPr defaultRowHeight="12.75" x14ac:dyDescent="0.2"/>
  <cols>
    <col min="1" max="1" width="10.7109375" style="14" customWidth="1"/>
    <col min="2" max="15" width="8.7109375" style="14" customWidth="1"/>
    <col min="16" max="16384" width="9.140625" style="14"/>
  </cols>
  <sheetData>
    <row r="1" spans="1:44" ht="23.25" customHeight="1" x14ac:dyDescent="0.2">
      <c r="A1" s="14" t="s">
        <v>12</v>
      </c>
      <c r="C1" s="28" t="s">
        <v>162</v>
      </c>
      <c r="D1" s="28"/>
      <c r="E1" s="30"/>
      <c r="F1" s="30"/>
      <c r="G1" s="1"/>
      <c r="H1" s="1"/>
      <c r="Q1" s="81" t="s">
        <v>5</v>
      </c>
      <c r="R1" s="81" t="s">
        <v>11</v>
      </c>
    </row>
    <row r="2" spans="1:44" x14ac:dyDescent="0.2">
      <c r="C2" s="1"/>
      <c r="D2" s="1"/>
      <c r="E2" s="1"/>
      <c r="F2" s="1"/>
      <c r="G2" s="1"/>
      <c r="H2" s="1"/>
      <c r="P2" s="82" t="s">
        <v>62</v>
      </c>
      <c r="Q2" s="83" t="str">
        <f>IF(N9="","",(ABS(N9-AVERAGE(B9:M9))/STDEV(B9:M9)))</f>
        <v/>
      </c>
      <c r="R2" s="83" t="str">
        <f>IF(N19="","",(ABS(N19-AVERAGE(B19:M19))/STDEV(B19:M19)))</f>
        <v/>
      </c>
    </row>
    <row r="3" spans="1:44" x14ac:dyDescent="0.2">
      <c r="C3" s="21"/>
      <c r="D3" s="22"/>
      <c r="E3" s="21"/>
      <c r="F3" s="23"/>
      <c r="G3" s="23"/>
      <c r="P3" s="82" t="s">
        <v>8</v>
      </c>
      <c r="Q3" s="83" t="str">
        <f>IF(N10="","",(ABS(N10-AVERAGE(B10:M10))/STDEV(B10:M10)))</f>
        <v/>
      </c>
      <c r="R3" s="83" t="str">
        <f>IF(N20="","",(ABS(N20-AVERAGE(B20:M20))/STDEV(B20:M20)))</f>
        <v/>
      </c>
    </row>
    <row r="4" spans="1:44" x14ac:dyDescent="0.2">
      <c r="C4" s="27" t="s">
        <v>1</v>
      </c>
      <c r="D4" s="27" t="s">
        <v>2</v>
      </c>
      <c r="E4" s="27" t="s">
        <v>3</v>
      </c>
      <c r="F4" s="27" t="s">
        <v>4</v>
      </c>
      <c r="P4" s="82" t="s">
        <v>63</v>
      </c>
      <c r="Q4" s="83" t="str">
        <f>IF(N13="","",(ABS(N13-AVERAGE(B13:M13))/STDEV(B13:M13)))</f>
        <v/>
      </c>
      <c r="R4" s="83" t="str">
        <f>IF(N23="","",(ABS(N23-AVERAGE(B23:M23))/STDEV(B23:M23)))</f>
        <v/>
      </c>
    </row>
    <row r="5" spans="1:44" ht="25.5" customHeight="1" x14ac:dyDescent="0.2">
      <c r="C5" s="26" t="s">
        <v>64</v>
      </c>
      <c r="D5" s="25" t="s">
        <v>64</v>
      </c>
      <c r="E5" s="25"/>
      <c r="F5" s="25">
        <v>7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L5" s="20"/>
      <c r="AM5" s="20"/>
      <c r="AN5" s="20"/>
      <c r="AO5" s="20">
        <f>I5/3</f>
        <v>0</v>
      </c>
      <c r="AP5" s="20"/>
      <c r="AQ5" s="20"/>
      <c r="AR5" s="20"/>
    </row>
    <row r="6" spans="1:44" x14ac:dyDescent="0.2">
      <c r="AL6" s="20">
        <f>F5</f>
        <v>7</v>
      </c>
      <c r="AM6" s="20"/>
      <c r="AN6" s="20"/>
      <c r="AO6" s="20" t="s">
        <v>0</v>
      </c>
      <c r="AP6" s="20"/>
      <c r="AQ6" s="20"/>
      <c r="AR6" s="20">
        <f>E5</f>
        <v>0</v>
      </c>
    </row>
    <row r="7" spans="1:44" ht="18" x14ac:dyDescent="0.25">
      <c r="A7" s="18" t="s">
        <v>5</v>
      </c>
      <c r="AL7" s="35" t="e">
        <f>AM7-$AO$8</f>
        <v>#VALUE!</v>
      </c>
      <c r="AM7" s="20" t="e">
        <f>AN7-$AO$8</f>
        <v>#VALUE!</v>
      </c>
      <c r="AN7" s="20" t="e">
        <f>AO7-$AO$8</f>
        <v>#VALUE!</v>
      </c>
      <c r="AO7" s="35" t="str">
        <f>D5</f>
        <v/>
      </c>
      <c r="AP7" s="20" t="e">
        <f>AO7+$AO$8</f>
        <v>#VALUE!</v>
      </c>
      <c r="AQ7" s="20" t="e">
        <f>AP7+$AO$8</f>
        <v>#VALUE!</v>
      </c>
      <c r="AR7" s="35" t="e">
        <f>AQ7+$AO$8</f>
        <v>#VALUE!</v>
      </c>
    </row>
    <row r="8" spans="1:44" x14ac:dyDescent="0.2">
      <c r="A8" s="2" t="s">
        <v>6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 s="3" t="s">
        <v>43</v>
      </c>
      <c r="N8" s="3" t="s">
        <v>44</v>
      </c>
      <c r="P8" s="3" t="s">
        <v>38</v>
      </c>
      <c r="AL8" s="20"/>
      <c r="AM8" s="20"/>
      <c r="AN8" s="20"/>
      <c r="AO8" s="36">
        <v>1.4999999999999999E-2</v>
      </c>
      <c r="AP8" s="20"/>
      <c r="AQ8" s="20"/>
      <c r="AR8" s="20"/>
    </row>
    <row r="9" spans="1:44" x14ac:dyDescent="0.2">
      <c r="A9" s="4" t="s">
        <v>7</v>
      </c>
      <c r="B9" s="5">
        <v>8.8076000000000008</v>
      </c>
      <c r="C9" s="5">
        <v>8.5423999999999989</v>
      </c>
      <c r="D9" s="5">
        <v>8.5334000000000003</v>
      </c>
      <c r="E9" s="5">
        <v>8.6088000000000005</v>
      </c>
      <c r="F9" s="5">
        <v>8.6980000000000004</v>
      </c>
      <c r="G9" s="5">
        <v>8.9548000000000005</v>
      </c>
      <c r="H9" s="5">
        <v>8.8984000000000005</v>
      </c>
      <c r="I9" s="5">
        <v>8.9004000000000012</v>
      </c>
      <c r="J9" s="5">
        <v>8.6750000000000007</v>
      </c>
      <c r="K9" s="5"/>
      <c r="L9" s="5"/>
      <c r="M9" s="5"/>
      <c r="N9" s="5"/>
      <c r="P9" s="5">
        <v>8.8076000000000008</v>
      </c>
      <c r="AL9" s="20"/>
      <c r="AM9" s="20"/>
      <c r="AN9" s="20"/>
      <c r="AO9" s="20"/>
      <c r="AP9" s="20"/>
      <c r="AQ9" s="20"/>
      <c r="AR9" s="20"/>
    </row>
    <row r="10" spans="1:44" x14ac:dyDescent="0.2">
      <c r="A10" s="6" t="s">
        <v>8</v>
      </c>
      <c r="B10" s="7">
        <v>0.18023124035527249</v>
      </c>
      <c r="C10" s="7">
        <v>0.20450990196076069</v>
      </c>
      <c r="D10" s="7">
        <v>0.22502733167328759</v>
      </c>
      <c r="E10" s="7">
        <v>0.20381903738365581</v>
      </c>
      <c r="F10" s="7">
        <v>0.30967886592404081</v>
      </c>
      <c r="G10" s="7">
        <v>0.48779575643910611</v>
      </c>
      <c r="H10" s="7">
        <v>0.18945131300679838</v>
      </c>
      <c r="I10" s="7">
        <v>6.8867989661380649E-2</v>
      </c>
      <c r="J10" s="7">
        <v>0.12664517361510461</v>
      </c>
      <c r="K10" s="7"/>
      <c r="L10" s="7"/>
      <c r="M10" s="7"/>
      <c r="N10" s="7"/>
      <c r="P10" s="7">
        <v>0.18023124035527249</v>
      </c>
    </row>
    <row r="11" spans="1:44" x14ac:dyDescent="0.2">
      <c r="A11" s="6" t="s">
        <v>9</v>
      </c>
      <c r="B11" s="7">
        <v>9.0579999999999998</v>
      </c>
      <c r="C11" s="7">
        <v>8.8859999999999992</v>
      </c>
      <c r="D11" s="7">
        <v>8.8010000000000002</v>
      </c>
      <c r="E11" s="7">
        <v>8.8190000000000008</v>
      </c>
      <c r="F11" s="8">
        <v>8.9939999999999998</v>
      </c>
      <c r="G11" s="8">
        <v>9.5009999999999994</v>
      </c>
      <c r="H11" s="8">
        <v>9.1129999999999995</v>
      </c>
      <c r="I11" s="8">
        <v>8.99</v>
      </c>
      <c r="J11" s="8">
        <v>8.7509999999999994</v>
      </c>
      <c r="K11" s="8"/>
      <c r="L11" s="8"/>
      <c r="M11" s="8"/>
      <c r="N11" s="8"/>
      <c r="P11" s="102">
        <v>9.0579999999999998</v>
      </c>
    </row>
    <row r="12" spans="1:44" x14ac:dyDescent="0.2">
      <c r="A12" s="6" t="s">
        <v>10</v>
      </c>
      <c r="B12" s="7">
        <v>8.6180000000000003</v>
      </c>
      <c r="C12" s="7">
        <v>8.3409999999999993</v>
      </c>
      <c r="D12" s="7">
        <v>8.2390000000000008</v>
      </c>
      <c r="E12" s="7">
        <v>8.3520000000000003</v>
      </c>
      <c r="F12" s="8">
        <v>8.2089999999999996</v>
      </c>
      <c r="G12" s="8">
        <v>8.5860000000000003</v>
      </c>
      <c r="H12" s="8">
        <v>8.5920000000000005</v>
      </c>
      <c r="I12" s="8">
        <v>8.8019999999999996</v>
      </c>
      <c r="J12" s="8">
        <v>8.452</v>
      </c>
      <c r="K12" s="8"/>
      <c r="L12" s="8"/>
      <c r="M12" s="8"/>
      <c r="N12" s="8"/>
      <c r="P12" s="102">
        <v>8.6180000000000003</v>
      </c>
    </row>
    <row r="13" spans="1:44" x14ac:dyDescent="0.2">
      <c r="A13" s="9" t="s">
        <v>13</v>
      </c>
      <c r="B13" s="10">
        <f>IFERROR(IF(B8="","",IF($B$25=0,((B9-$B$26)/3/B10),IF($B$26=0,(($B$25-B9)/3/B10),MIN(((($B$25)-B9)/(3*B10)),((B9-($B$26))/(3*B10)))))),"")</f>
        <v>3.3431126154689812</v>
      </c>
      <c r="C13" s="10">
        <f>IFERROR(IF(C8="","",IF($C$25=0,((C9-$C$26)/3/C10),IF($C$26=0,(($C$25-C9)/3/C10),MIN(((($C$25)-C9)/(3*C10)),((C9-($C$26))/(3*C10)))))),"")</f>
        <v>2.5139777018326463</v>
      </c>
      <c r="D13" s="10">
        <f>IFERROR(IF(D8="","",IF($D$25=0,((D9-$D$26)/3/D10),IF($D$26=0,(($D$25-D9)/3/D10),MIN(((($D$25)-D9)/(3*D10)),((D9-($D$26))/(3*D10)))))),"")</f>
        <v>2.2714277840499708</v>
      </c>
      <c r="E13" s="10">
        <f>IFERROR(IF(E8="","",IF($E$25=0,((E9-$E$26)/3/E10),IF($E$26=0,(($E$25-E9)/3/E10),MIN(((($E$25)-E9)/(3*E10)),((E9-($E$26))/(3*E10)))))),"")</f>
        <v>2.6310921371747673</v>
      </c>
      <c r="F13" s="10">
        <f>IFERROR(IF(F8="","",IF($F$25=0,((F9-$F$26)/3/F10),IF($F$26=0,(($F$25-F9)/3/F10),MIN(((($F$25)-F9)/(3*F10)),((F9-($F$26))/(3*F10)))))),"")</f>
        <v>1.8276997957581993</v>
      </c>
      <c r="G13" s="10">
        <f>IFERROR(IF(G8="","",IF($G$25=0,((G9-$G$26)/3/G10),IF($G$26=0,(($G$25-G9)/3/G10),MIN(((($G$25)-G9)/(3*G10)),((G9-($G$26))/(3*G10)))))),"")</f>
        <v>1.3358049786178132</v>
      </c>
      <c r="H13" s="10">
        <f>IFERROR(IF(H8="","",IF($H$25=0,((H9-$H$26)/3/H10),IF($H$26=0,(($H$25-H9)/3/H10),MIN(((($H$25)-H9)/(3*H10)),((H9-($H$26))/(3*H10)))))),"")</f>
        <v>3.3401721527118284</v>
      </c>
      <c r="I13" s="10">
        <f>IFERROR(IF(I8="","",IF($I$25=0,((I9-$I$26)/3/I10),IF($I$26=0,(($I$25-I9)/3/I10),MIN(((($I$25)-I9)/(3*I10)),((I9-($I$26))/(3*I10)))))),"")</f>
        <v>9.1982744055893129</v>
      </c>
      <c r="J13" s="10">
        <f>IFERROR(IF($J$8="","",IF($J$25=0,((J9-$J$26)/3/J10),IF($J$26=0,(($J$25-J9)/3/J10),MIN(((($J$25)-J9)/(3*J10)),((J9-($J$26))/(3*J10)))))),"")</f>
        <v>4.4086428041087444</v>
      </c>
      <c r="K13" s="10" t="str">
        <f>IFERROR(IF(K8="","",IF($K$25=0,((K9-$K$26)/3/K10),IF($K$26=0,(($K$25-K9)/3/K10),MIN(((($K$25)-K9)/(3*K10)),((K9-($K$26))/(3*K10)))))),"")</f>
        <v/>
      </c>
      <c r="L13" s="10" t="str">
        <f>IFERROR(IF(L8="","",IF($L$25=0,((L9-$L$26)/3/L10),IF($L$26=0,(($L$25-L9)/3/L10),MIN(((($L$25)-L9)/(3*L10)),((L9-($L$26))/(3*L10)))))),"")</f>
        <v/>
      </c>
      <c r="M13" s="10" t="str">
        <f>IFERROR(IF(M8="","",IF($M$25=0,((M9-$M$26)/3/M10),IF($M$26=0,(($M$25-M9)/3/M10),MIN(((($M$25)-M9)/(3*M10)),((M9-($M$26))/(3*M10)))))),"")</f>
        <v/>
      </c>
      <c r="N13" s="10" t="str">
        <f>IFERROR(IF(N8="","",IF($N$25=0,((N9-$N$26)/3/N10),IF($N$26=0,(($N$25-N9)/3/N10),MIN(((($N$25)-N9)/(3*N10)),((N9-($N$26))/(3*N10)))))),"")</f>
        <v/>
      </c>
      <c r="P13" s="10">
        <f>IFERROR(IF(P8="","",IF($E$5=0,((P9-$F$5)/3/P10),IF($F$5=0,(($E$5-P9)/3/P10),MIN(((($E$5)-P9)/(3*P10)),((P9-($F$5))/(3*P10)))))),"")</f>
        <v>3.3431126154689812</v>
      </c>
    </row>
    <row r="15" spans="1:44" s="17" customFormat="1" ht="6.75" customHeight="1" x14ac:dyDescent="0.2"/>
    <row r="17" spans="1:22" ht="18" x14ac:dyDescent="0.25">
      <c r="A17" s="16" t="s">
        <v>11</v>
      </c>
    </row>
    <row r="18" spans="1:22" x14ac:dyDescent="0.2">
      <c r="A18" s="2" t="s">
        <v>6</v>
      </c>
      <c r="B18" s="3" t="s">
        <v>66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71</v>
      </c>
      <c r="H18" s="3" t="s">
        <v>72</v>
      </c>
      <c r="I18" s="3" t="s">
        <v>73</v>
      </c>
      <c r="J18" s="3" t="s">
        <v>74</v>
      </c>
      <c r="K18" s="3" t="s">
        <v>75</v>
      </c>
      <c r="L18" s="3" t="s">
        <v>76</v>
      </c>
      <c r="M18" s="3" t="s">
        <v>43</v>
      </c>
      <c r="N18" s="3" t="s">
        <v>44</v>
      </c>
    </row>
    <row r="19" spans="1:22" x14ac:dyDescent="0.2">
      <c r="A19" s="11" t="s">
        <v>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22" x14ac:dyDescent="0.2">
      <c r="A20" s="6" t="s">
        <v>8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22" x14ac:dyDescent="0.2">
      <c r="A21" s="6" t="s">
        <v>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22" x14ac:dyDescent="0.2">
      <c r="A22" s="6" t="s">
        <v>10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22" x14ac:dyDescent="0.2">
      <c r="A23" s="9" t="s">
        <v>13</v>
      </c>
      <c r="B23" s="10" t="str">
        <f>IFERROR(IF(B18="","",IF($B$25=0,((B19-$B$26)/3/B20),IF($B$26=0,(($B$25-B19)/3/B20),MIN(((($B$25)-B19)/(3*B20)),((B19-($B$26))/(3*B20)))))),"")</f>
        <v/>
      </c>
      <c r="C23" s="10" t="str">
        <f>IFERROR(IF(C18="","",IF($C$25=0,((C19-$C$26)/3/C20),IF($C$26=0,(($C$25-C19)/3/C20),MIN(((($C$25)-C19)/(3*C20)),((C19-($C$26))/(3*C20)))))),"")</f>
        <v/>
      </c>
      <c r="D23" s="10" t="str">
        <f>IFERROR(IF(D18="","",IF($D$25=0,((D19-$D$26)/3/D20),IF($D$26=0,(($D$25-D19)/3/D20),MIN(((($D$25)-D19)/(3*D20)),((D19-($D$26))/(3*D20)))))),"")</f>
        <v/>
      </c>
      <c r="E23" s="10" t="str">
        <f>IFERROR(IF(E18="","",IF($E$25=0,((E19-$E$26)/3/E20),IF($E$26=0,(($E$25-E19)/3/E20),MIN(((($E$25)-E19)/(3*E20)),((E19-($E$26))/(3*E20)))))),"")</f>
        <v/>
      </c>
      <c r="F23" s="10" t="str">
        <f>IFERROR(IF(F18="","",IF($F$25=0,((F19-$F$26)/3/F20),IF($F$26=0,(($F$25-F19)/3/F20),MIN(((($F$25)-F19)/(3*F20)),((F19-($F$26))/(3*F20)))))),"")</f>
        <v/>
      </c>
      <c r="G23" s="10" t="str">
        <f>IFERROR(IF(G18="","",IF($G$25=0,((G19-$G$26)/3/G20),IF($G$26=0,(($G$25-G19)/3/G20),MIN(((($G$25)-G19)/(3*G20)),((G19-($G$26))/(3*G20)))))),"")</f>
        <v/>
      </c>
      <c r="H23" s="10" t="str">
        <f>IFERROR(IF(H18="","",IF($H$25=0,((H19-$H$26)/3/H20),IF($H$26=0,(($H$25-H19)/3/H20),MIN(((($H$25)-H19)/(3*H20)),((H19-($H$26))/(3*H20)))))),"")</f>
        <v/>
      </c>
      <c r="I23" s="10" t="str">
        <f>IFERROR(IF(I18="","",IF($I$25=0,((I19-$I$26)/3/I20),IF($I$26=0,(($I$25-I19)/3/I20),MIN(((($I$25)-I19)/(3*I20)),((I19-($I$26))/(3*I20)))))),"")</f>
        <v/>
      </c>
      <c r="J23" s="10" t="str">
        <f>IFERROR(IF($J$8="","",IF($J$25=0,((J19-$J$26)/3/J20),IF($J$26=0,(($J$25-J19)/3/J20),MIN(((($J$25)-J19)/(3*J20)),((J19-($J$26))/(3*J20)))))),"")</f>
        <v/>
      </c>
      <c r="K23" s="10" t="str">
        <f>IFERROR(IF(K18="","",IF($K$25=0,((K19-$K$26)/3/K20),IF($K$26=0,(($K$25-K19)/3/K20),MIN(((($K$25)-K19)/(3*K20)),((K19-($K$26))/(3*K20)))))),"")</f>
        <v/>
      </c>
      <c r="L23" s="10" t="str">
        <f>IFERROR(IF(L18="","",IF($L$25=0,((L19-$L$26)/3/L20),IF($L$26=0,(($L$25-L19)/3/L20),MIN(((($L$25)-L19)/(3*L20)),((L19-($L$26))/(3*L20)))))),"")</f>
        <v/>
      </c>
      <c r="M23" s="10" t="str">
        <f>IFERROR(IF(M18="","",IF($M$25=0,((M19-$M$26)/3/M20),IF($M$26=0,(($M$25-M19)/3/M20),MIN(((($M$25)-M19)/(3*M20)),((M19-($M$26))/(3*M20)))))),"")</f>
        <v/>
      </c>
      <c r="N23" s="10" t="str">
        <f>IFERROR(IF(N18="","",IF($M$25=0,((N19-$M$26)/3/N20),IF($M$26=0,(($M$25-N19)/3/N20),MIN(((($M$25)-N19)/(3*N20)),((N19-($M$26))/(3*N20)))))),"")</f>
        <v/>
      </c>
    </row>
    <row r="24" spans="1:22" x14ac:dyDescent="0.2">
      <c r="A24" s="12" t="s">
        <v>2</v>
      </c>
      <c r="B24" s="20" t="str">
        <f t="shared" ref="B24:N24" si="0">$D$5</f>
        <v/>
      </c>
      <c r="C24" s="20" t="str">
        <f t="shared" si="0"/>
        <v/>
      </c>
      <c r="D24" s="20" t="str">
        <f t="shared" si="0"/>
        <v/>
      </c>
      <c r="E24" s="20" t="str">
        <f t="shared" si="0"/>
        <v/>
      </c>
      <c r="F24" s="20" t="str">
        <f t="shared" si="0"/>
        <v/>
      </c>
      <c r="G24" s="20" t="str">
        <f t="shared" si="0"/>
        <v/>
      </c>
      <c r="H24" s="20" t="str">
        <f t="shared" si="0"/>
        <v/>
      </c>
      <c r="I24" s="20" t="str">
        <f t="shared" si="0"/>
        <v/>
      </c>
      <c r="J24" s="20" t="str">
        <f t="shared" si="0"/>
        <v/>
      </c>
      <c r="K24" s="20" t="str">
        <f t="shared" si="0"/>
        <v/>
      </c>
      <c r="L24" s="20" t="str">
        <f t="shared" si="0"/>
        <v/>
      </c>
      <c r="M24" s="20" t="str">
        <f t="shared" si="0"/>
        <v/>
      </c>
      <c r="N24" s="20" t="str">
        <f t="shared" si="0"/>
        <v/>
      </c>
    </row>
    <row r="25" spans="1:22" x14ac:dyDescent="0.2">
      <c r="A25" s="12" t="s">
        <v>3</v>
      </c>
      <c r="B25" s="20">
        <f t="shared" ref="B25:N25" si="1">$E$5</f>
        <v>0</v>
      </c>
      <c r="C25" s="20">
        <f t="shared" si="1"/>
        <v>0</v>
      </c>
      <c r="D25" s="20">
        <f t="shared" si="1"/>
        <v>0</v>
      </c>
      <c r="E25" s="20">
        <f t="shared" si="1"/>
        <v>0</v>
      </c>
      <c r="F25" s="20">
        <f t="shared" si="1"/>
        <v>0</v>
      </c>
      <c r="G25" s="20">
        <f t="shared" si="1"/>
        <v>0</v>
      </c>
      <c r="H25" s="20">
        <f t="shared" si="1"/>
        <v>0</v>
      </c>
      <c r="I25" s="20">
        <f t="shared" si="1"/>
        <v>0</v>
      </c>
      <c r="J25" s="20">
        <f t="shared" si="1"/>
        <v>0</v>
      </c>
      <c r="K25" s="20">
        <f t="shared" si="1"/>
        <v>0</v>
      </c>
      <c r="L25" s="20">
        <f t="shared" si="1"/>
        <v>0</v>
      </c>
      <c r="M25" s="20">
        <f t="shared" si="1"/>
        <v>0</v>
      </c>
      <c r="N25" s="20">
        <f t="shared" si="1"/>
        <v>0</v>
      </c>
    </row>
    <row r="26" spans="1:22" x14ac:dyDescent="0.2">
      <c r="A26" s="12" t="s">
        <v>4</v>
      </c>
      <c r="B26" s="20">
        <f t="shared" ref="B26:N26" si="2">$F$5</f>
        <v>7</v>
      </c>
      <c r="C26" s="20">
        <f t="shared" si="2"/>
        <v>7</v>
      </c>
      <c r="D26" s="20">
        <f t="shared" si="2"/>
        <v>7</v>
      </c>
      <c r="E26" s="20">
        <f t="shared" si="2"/>
        <v>7</v>
      </c>
      <c r="F26" s="20">
        <f t="shared" si="2"/>
        <v>7</v>
      </c>
      <c r="G26" s="20">
        <f t="shared" si="2"/>
        <v>7</v>
      </c>
      <c r="H26" s="20">
        <f t="shared" si="2"/>
        <v>7</v>
      </c>
      <c r="I26" s="20">
        <f t="shared" si="2"/>
        <v>7</v>
      </c>
      <c r="J26" s="20">
        <f t="shared" si="2"/>
        <v>7</v>
      </c>
      <c r="K26" s="20">
        <f t="shared" si="2"/>
        <v>7</v>
      </c>
      <c r="L26" s="20">
        <f t="shared" si="2"/>
        <v>7</v>
      </c>
      <c r="M26" s="20">
        <f t="shared" si="2"/>
        <v>7</v>
      </c>
      <c r="N26" s="20">
        <f t="shared" si="2"/>
        <v>7</v>
      </c>
    </row>
    <row r="27" spans="1:22" x14ac:dyDescent="0.2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9" spans="1:22" x14ac:dyDescent="0.2">
      <c r="A29" s="19"/>
      <c r="P29" s="34"/>
      <c r="Q29" s="34"/>
      <c r="R29" s="34"/>
      <c r="S29" s="34">
        <f>I5/3</f>
        <v>0</v>
      </c>
      <c r="T29" s="34"/>
      <c r="U29" s="34"/>
      <c r="V29" s="34"/>
    </row>
    <row r="30" spans="1:22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34">
        <f>F5</f>
        <v>7</v>
      </c>
      <c r="Q30" s="34"/>
      <c r="R30" s="34"/>
      <c r="S30" s="34" t="s">
        <v>0</v>
      </c>
      <c r="T30" s="34"/>
      <c r="U30" s="34"/>
      <c r="V30" s="34">
        <f>E5</f>
        <v>0</v>
      </c>
    </row>
    <row r="31" spans="1:22" ht="12" customHeight="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35" t="e">
        <f>Q31-$S$32</f>
        <v>#VALUE!</v>
      </c>
      <c r="Q31" s="20" t="e">
        <f>R31-$S$32</f>
        <v>#VALUE!</v>
      </c>
      <c r="R31" s="20" t="e">
        <f>S31-$S$32</f>
        <v>#VALUE!</v>
      </c>
      <c r="S31" s="35" t="str">
        <f>D5</f>
        <v/>
      </c>
      <c r="T31" s="20" t="e">
        <f>S31+$S$32</f>
        <v>#VALUE!</v>
      </c>
      <c r="U31" s="20" t="e">
        <f>T31+$S$32</f>
        <v>#VALUE!</v>
      </c>
      <c r="V31" s="35" t="e">
        <f>U31+$S$32</f>
        <v>#VALUE!</v>
      </c>
    </row>
    <row r="32" spans="1:22" ht="12" customHeight="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20"/>
      <c r="R32" s="20"/>
      <c r="S32" s="36">
        <v>5.0000000000000001E-3</v>
      </c>
      <c r="T32" s="20"/>
      <c r="U32" s="20"/>
      <c r="V32" s="20"/>
    </row>
    <row r="33" spans="1:24" ht="12" customHeight="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24" ht="12" customHeight="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24" ht="12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26" t="s">
        <v>142</v>
      </c>
      <c r="Q35" s="126"/>
      <c r="R35" s="126"/>
      <c r="X35" s="20"/>
    </row>
    <row r="36" spans="1:24" ht="12" customHeight="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39">
        <f>MAX(B10:N10)</f>
        <v>0.48779575643910611</v>
      </c>
      <c r="Q36" s="40">
        <v>2.5</v>
      </c>
      <c r="R36" s="41">
        <f>ROUND(Q36/5,5)</f>
        <v>0.5</v>
      </c>
      <c r="X36" s="20"/>
    </row>
    <row r="37" spans="1:24" ht="12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42">
        <f>MAX(B13:N13)</f>
        <v>9.1982744055893129</v>
      </c>
      <c r="Q37" s="40">
        <f>ROUND(P37*3,2)</f>
        <v>27.59</v>
      </c>
      <c r="R37" s="41">
        <f>ROUND(Q37/5,5)</f>
        <v>5.5179999999999998</v>
      </c>
      <c r="X37" s="20"/>
    </row>
    <row r="38" spans="1:24" ht="12" customHeight="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X38" s="20"/>
    </row>
    <row r="39" spans="1:24" ht="12" customHeight="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X39" s="20"/>
    </row>
    <row r="40" spans="1:24" ht="12" customHeight="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24" ht="12" customHeight="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1:24" ht="12" customHeight="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24" ht="12" customHeight="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24" ht="12" customHeight="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24" ht="12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24" ht="12" customHeight="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24" ht="12" customHeight="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24" ht="12" customHeight="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" customHeight="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0" spans="1:16" ht="12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" customHeight="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2" customHeight="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" customHeight="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" customHeight="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  <row r="56" spans="1:16" ht="12" customHeight="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</row>
    <row r="57" spans="1:16" ht="12" customHeight="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</row>
    <row r="58" spans="1:16" ht="12" customHeight="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1:16" ht="12" customHeight="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1:16" ht="12" customHeight="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1:16" ht="12" customHeight="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1:16" ht="12" customHeight="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1:16" ht="12" customHeight="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1:16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1:16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1:16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1:16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1:16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1:16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1:16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</row>
    <row r="71" spans="1:16" x14ac:dyDescent="0.2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</row>
    <row r="85" ht="15.75" customHeight="1" x14ac:dyDescent="0.2"/>
  </sheetData>
  <mergeCells count="1">
    <mergeCell ref="P35:R35"/>
  </mergeCells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93</vt:i4>
      </vt:variant>
    </vt:vector>
  </HeadingPairs>
  <TitlesOfParts>
    <vt:vector size="93" baseType="lpstr">
      <vt:lpstr>Master</vt:lpstr>
      <vt:lpstr>Master </vt:lpstr>
      <vt:lpstr>Gramload</vt:lpstr>
      <vt:lpstr>PSA</vt:lpstr>
      <vt:lpstr>RSA</vt:lpstr>
      <vt:lpstr>LB Twist</vt:lpstr>
      <vt:lpstr>Tip Tab</vt:lpstr>
      <vt:lpstr>Tail Hole X</vt:lpstr>
      <vt:lpstr>Tail Hole Y</vt:lpstr>
      <vt:lpstr>Circle Pad X-1</vt:lpstr>
      <vt:lpstr>Circle Pad X-2</vt:lpstr>
      <vt:lpstr>Circle Pad Y-1</vt:lpstr>
      <vt:lpstr>Circle Pad Y-2</vt:lpstr>
      <vt:lpstr>Cs PZT-L</vt:lpstr>
      <vt:lpstr>Cs PZT-R</vt:lpstr>
      <vt:lpstr>Rs PZT-L</vt:lpstr>
      <vt:lpstr>Rs PZT-R</vt:lpstr>
      <vt:lpstr>Dimple X</vt:lpstr>
      <vt:lpstr>Dimple Y</vt:lpstr>
      <vt:lpstr>PZT-L Location X1_BL</vt:lpstr>
      <vt:lpstr>PZT-R Location X1_BR</vt:lpstr>
      <vt:lpstr>PZT-L Location Y1_BL</vt:lpstr>
      <vt:lpstr>PZT-R Location Y1_BR</vt:lpstr>
      <vt:lpstr>L_Ag height LE</vt:lpstr>
      <vt:lpstr>R_Ag height LE</vt:lpstr>
      <vt:lpstr>Lift tab edge height R1-ID</vt:lpstr>
      <vt:lpstr>Lift tab edge height R2-ID</vt:lpstr>
      <vt:lpstr>Lift tab edge height R3-ID</vt:lpstr>
      <vt:lpstr>Lift tab edge height R1-OD</vt:lpstr>
      <vt:lpstr>Lift tab edge height R2-OD</vt:lpstr>
      <vt:lpstr>Lift tab edge height R3-OD</vt:lpstr>
      <vt:lpstr>Pitch Stiffness</vt:lpstr>
      <vt:lpstr>Roll Stiffness</vt:lpstr>
      <vt:lpstr>T1 Frequency</vt:lpstr>
      <vt:lpstr>T1 Gain</vt:lpstr>
      <vt:lpstr>1st Sway Frequency</vt:lpstr>
      <vt:lpstr>1st Sway Gain</vt:lpstr>
      <vt:lpstr>T1 Notch</vt:lpstr>
      <vt:lpstr>PZT_N T1 Frequency </vt:lpstr>
      <vt:lpstr>PZT_N T1 Gain </vt:lpstr>
      <vt:lpstr>PZT_N_G1T Frequency </vt:lpstr>
      <vt:lpstr>PZT_N_G1T Gain </vt:lpstr>
      <vt:lpstr>PZT_N_G2TA Frequency</vt:lpstr>
      <vt:lpstr>PZT_N_G2TA Gain</vt:lpstr>
      <vt:lpstr>PZT_N_G2TB Frequency</vt:lpstr>
      <vt:lpstr>PZT_N_G2TB Gain </vt:lpstr>
      <vt:lpstr>PZT_N_BT Frequency</vt:lpstr>
      <vt:lpstr>PZT_N_BT Gain</vt:lpstr>
      <vt:lpstr>PZT_N_G3T Frequency </vt:lpstr>
      <vt:lpstr>PZT_N_G3T Gain</vt:lpstr>
      <vt:lpstr>PZT_N_1stSway Frequency</vt:lpstr>
      <vt:lpstr>PZT_N_1stSway Gain</vt:lpstr>
      <vt:lpstr>PZT_N_G4T Frequency</vt:lpstr>
      <vt:lpstr>PZT_N_G4T Gain</vt:lpstr>
      <vt:lpstr>PZT_N_Yaw Frequency</vt:lpstr>
      <vt:lpstr>PZT_N_FX Yaw Gain</vt:lpstr>
      <vt:lpstr>PZT_H_T1 Frequency </vt:lpstr>
      <vt:lpstr>PZT_H_T1 Gain </vt:lpstr>
      <vt:lpstr>PZT_H_G1T Frequency </vt:lpstr>
      <vt:lpstr>PZT_H_G1T Gain </vt:lpstr>
      <vt:lpstr>PZT_H_G2TA Frequency </vt:lpstr>
      <vt:lpstr>PZT_H_G2TA Gain </vt:lpstr>
      <vt:lpstr>PZT_H_G2TB Frequency</vt:lpstr>
      <vt:lpstr>PZT_H_G2TB Gain </vt:lpstr>
      <vt:lpstr>PZT_H_BT Frequency </vt:lpstr>
      <vt:lpstr>PZT_H_BT Gain </vt:lpstr>
      <vt:lpstr>PZT_H_G3T Frequency </vt:lpstr>
      <vt:lpstr>PZT_H_G3T Gain</vt:lpstr>
      <vt:lpstr>PZT_H_1stSway Freq</vt:lpstr>
      <vt:lpstr>PZT_H_1st Sway Gain </vt:lpstr>
      <vt:lpstr>PZT_H_G4T Frequency </vt:lpstr>
      <vt:lpstr>PZT_H_G4T Gain </vt:lpstr>
      <vt:lpstr>PZT_H_Yaw Frequency </vt:lpstr>
      <vt:lpstr>PZT_H_Yaw Gain </vt:lpstr>
      <vt:lpstr>PZT_L_T1 Frequency </vt:lpstr>
      <vt:lpstr>PZT_L_T1 Gain </vt:lpstr>
      <vt:lpstr>PZT_L_G1T Frequency </vt:lpstr>
      <vt:lpstr>PZT_L_G1T Gain </vt:lpstr>
      <vt:lpstr>PZT_L_G2TA Frequency </vt:lpstr>
      <vt:lpstr>PZT_L_G2TA Gain </vt:lpstr>
      <vt:lpstr>PZT_L_G2TB Frequency</vt:lpstr>
      <vt:lpstr>PZT_L_G2TB Gain </vt:lpstr>
      <vt:lpstr>PZT_L_BT Frequency </vt:lpstr>
      <vt:lpstr>PZT_L_BT Gain </vt:lpstr>
      <vt:lpstr>PZT_L_G3T Frequency </vt:lpstr>
      <vt:lpstr>PZT_L_G3T Gain</vt:lpstr>
      <vt:lpstr>PZT_L_1stSway Frequency </vt:lpstr>
      <vt:lpstr>PZT_L_1st Sway Gain </vt:lpstr>
      <vt:lpstr>PZT_L_G4T Frequency </vt:lpstr>
      <vt:lpstr>PZT_L_G4T Gain </vt:lpstr>
      <vt:lpstr>PZT_L_Yaw Frequency </vt:lpstr>
      <vt:lpstr>PZT_L_Yaw Gain </vt:lpstr>
      <vt:lpstr>Stroke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wachera.rit</dc:creator>
  <cp:lastModifiedBy>Luksamon Sittikaipong</cp:lastModifiedBy>
  <dcterms:created xsi:type="dcterms:W3CDTF">2014-01-20T08:32:21Z</dcterms:created>
  <dcterms:modified xsi:type="dcterms:W3CDTF">2022-05-21T06:58:08Z</dcterms:modified>
</cp:coreProperties>
</file>