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irudhpenumaka/Desktop/Aneurysm Genetics Excel Database/"/>
    </mc:Choice>
  </mc:AlternateContent>
  <xr:revisionPtr revIDLastSave="0" documentId="13_ncr:1_{EA6B7C38-7ACA-D343-A780-5B40A364181D}" xr6:coauthVersionLast="46" xr6:coauthVersionMax="46" xr10:uidLastSave="{00000000-0000-0000-0000-000000000000}"/>
  <bookViews>
    <workbookView xWindow="-80" yWindow="500" windowWidth="35840" windowHeight="21900" activeTab="2" xr2:uid="{BAF8B6A8-4249-8F45-A234-9687CC0BEA10}"/>
  </bookViews>
  <sheets>
    <sheet name="Legend" sheetId="4" r:id="rId1"/>
    <sheet name="Sequenced Patient Database" sheetId="7" r:id="rId2"/>
    <sheet name="Sequenced Aneurysm Database" sheetId="8" r:id="rId3"/>
    <sheet name="Tables All Patients" sheetId="3" r:id="rId4"/>
  </sheets>
  <definedNames>
    <definedName name="HighlightRow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3" l="1"/>
  <c r="E7" i="3" l="1"/>
  <c r="E6" i="3"/>
  <c r="E28" i="3"/>
  <c r="E14" i="3"/>
  <c r="E42" i="3"/>
  <c r="E18" i="3"/>
  <c r="E17" i="3"/>
  <c r="E47" i="3"/>
  <c r="E45" i="3"/>
  <c r="E41" i="3"/>
  <c r="E40" i="3"/>
  <c r="E52" i="3"/>
  <c r="E54" i="3"/>
  <c r="E13" i="3"/>
  <c r="E34" i="3"/>
  <c r="E35" i="3"/>
  <c r="E33" i="3"/>
  <c r="E32" i="3"/>
  <c r="E31" i="3"/>
  <c r="E30" i="3"/>
  <c r="E29" i="3"/>
  <c r="E8" i="3" l="1"/>
  <c r="E10" i="3"/>
  <c r="E37" i="3"/>
  <c r="E49" i="3"/>
</calcChain>
</file>

<file path=xl/sharedStrings.xml><?xml version="1.0" encoding="utf-8"?>
<sst xmlns="http://schemas.openxmlformats.org/spreadsheetml/2006/main" count="1820" uniqueCount="509">
  <si>
    <t>BROAD BarCode</t>
  </si>
  <si>
    <t>Follow-up angiogram</t>
  </si>
  <si>
    <t xml:space="preserve">Aneurysm occluded </t>
  </si>
  <si>
    <t>Sex</t>
  </si>
  <si>
    <t xml:space="preserve">Smoking Pack-yrs </t>
  </si>
  <si>
    <t>Affected member(s)</t>
  </si>
  <si>
    <t xml:space="preserve">Basilar Tip </t>
  </si>
  <si>
    <t xml:space="preserve">Neck Size </t>
  </si>
  <si>
    <t xml:space="preserve">9.2 mm </t>
  </si>
  <si>
    <t>DOB</t>
  </si>
  <si>
    <t>1, Raymond-Roy  1</t>
  </si>
  <si>
    <t>FRED</t>
  </si>
  <si>
    <t>Left Pcomm</t>
  </si>
  <si>
    <t xml:space="preserve">L MCA </t>
  </si>
  <si>
    <t>L PICA</t>
  </si>
  <si>
    <t xml:space="preserve">Broad neck </t>
  </si>
  <si>
    <t>R ICA (paraclinoid segment)</t>
  </si>
  <si>
    <t xml:space="preserve">L Pcomm infubdilum </t>
  </si>
  <si>
    <t xml:space="preserve">L ICA (pcomm), 2 mm </t>
  </si>
  <si>
    <t>Left paraclinoid ICA</t>
  </si>
  <si>
    <t>ICA</t>
  </si>
  <si>
    <t>ACA</t>
  </si>
  <si>
    <t>MCA</t>
  </si>
  <si>
    <t>PICA</t>
  </si>
  <si>
    <t>Left distal</t>
  </si>
  <si>
    <t xml:space="preserve">L paraclinoid </t>
  </si>
  <si>
    <t xml:space="preserve">R (opthalmic segment) </t>
  </si>
  <si>
    <t xml:space="preserve">Left distal </t>
  </si>
  <si>
    <t>Acomm</t>
  </si>
  <si>
    <t>Pcomm</t>
  </si>
  <si>
    <t>R MCA</t>
  </si>
  <si>
    <t xml:space="preserve">Subject Number </t>
  </si>
  <si>
    <t xml:space="preserve">Sex </t>
  </si>
  <si>
    <t xml:space="preserve">Female </t>
  </si>
  <si>
    <t xml:space="preserve">Male </t>
  </si>
  <si>
    <t>PCA</t>
  </si>
  <si>
    <t>Basilar</t>
  </si>
  <si>
    <t xml:space="preserve">Treatment Modality </t>
  </si>
  <si>
    <t xml:space="preserve">Figure 1: </t>
  </si>
  <si>
    <t>Unruptured</t>
  </si>
  <si>
    <t>Ruptured</t>
  </si>
  <si>
    <t>Raymond-Roy 1</t>
  </si>
  <si>
    <t xml:space="preserve">ICA terminus </t>
  </si>
  <si>
    <t xml:space="preserve">MCA aneurysm previously clipped </t>
  </si>
  <si>
    <t>SCA</t>
  </si>
  <si>
    <t xml:space="preserve">Figure 2: </t>
  </si>
  <si>
    <t xml:space="preserve">Aneurysm Characteristics </t>
  </si>
  <si>
    <t>BIDMC_MRN</t>
  </si>
  <si>
    <t>Left Paraopthalmic ICA</t>
  </si>
  <si>
    <t xml:space="preserve">Date_SampleCollected </t>
  </si>
  <si>
    <t>AChA</t>
  </si>
  <si>
    <t xml:space="preserve">Ophthalmic ICA aneurysm </t>
  </si>
  <si>
    <t>1, Raymond-Roy 1</t>
  </si>
  <si>
    <t>Multilobulated</t>
  </si>
  <si>
    <t>Not applicable</t>
  </si>
  <si>
    <t>Pt to be excluded</t>
  </si>
  <si>
    <t>Acomm 8.3 x 6 x n7.1; MCA bi 5.1 x 4.2 x n4.6</t>
  </si>
  <si>
    <t>n4.1</t>
  </si>
  <si>
    <t>Total number of Aneurysms</t>
  </si>
  <si>
    <t>Sister</t>
  </si>
  <si>
    <t>2 L MCA Bifurcation</t>
  </si>
  <si>
    <t>Pipeline</t>
  </si>
  <si>
    <t>Raymond-Roy 2</t>
  </si>
  <si>
    <t>Right Pcomm ICA</t>
  </si>
  <si>
    <t>Distal right PICA</t>
  </si>
  <si>
    <t>Right paraclinoid ICA</t>
  </si>
  <si>
    <t xml:space="preserve">L ICA ophthalmic segment 5.7 x 5.1; Two right supraclinoid ICA (3.2 x 2.9), (7.2 x 4.7) </t>
  </si>
  <si>
    <t>Right supraclinoid ICA</t>
  </si>
  <si>
    <t>Left cavernous ICA</t>
  </si>
  <si>
    <t>Residual filling of neck of R ICA</t>
  </si>
  <si>
    <t>L Pcomm</t>
  </si>
  <si>
    <t>L ICA Clinoid</t>
  </si>
  <si>
    <t>Left Ophthalmic artery</t>
  </si>
  <si>
    <t xml:space="preserve">Subject Number - Corresponds to labelling of the subject in the biobank at the CRC </t>
  </si>
  <si>
    <t xml:space="preserve">Date on which blood sample collected </t>
  </si>
  <si>
    <t xml:space="preserve">BIDMC MRN </t>
  </si>
  <si>
    <t xml:space="preserve">Barcode on the Broad Sticker attached to the tube </t>
  </si>
  <si>
    <t>Total number of aneurysms found</t>
  </si>
  <si>
    <t xml:space="preserve">Specific location of the aneurysm </t>
  </si>
  <si>
    <t xml:space="preserve">Aneurysm 1 vessel on which aneurysm located </t>
  </si>
  <si>
    <t xml:space="preserve">Aneurysm 1 dimension  1 (mm) </t>
  </si>
  <si>
    <t xml:space="preserve">Aneurysm 1 dimension  2 (mm) </t>
  </si>
  <si>
    <t xml:space="preserve">Aneurysm 1 dimension  3 (mm) </t>
  </si>
  <si>
    <t>Date on which Aneurysm 1 was treated</t>
  </si>
  <si>
    <t xml:space="preserve">Treatment Modality (0 = surgical, 1 = endovascular)  </t>
  </si>
  <si>
    <t xml:space="preserve">Aneurysm 1 Rupture Status (0 = unruptured, 1 = ruptured) </t>
  </si>
  <si>
    <t>R ophthalmic ICA</t>
  </si>
  <si>
    <t xml:space="preserve">Aneurysm 2 vessel on which aneurysm located </t>
  </si>
  <si>
    <t xml:space="preserve">Aneurysm 2 dimension  1 (mm) </t>
  </si>
  <si>
    <t xml:space="preserve">Aneurysm 2 dimension  2 (mm) </t>
  </si>
  <si>
    <t xml:space="preserve">Aneurysm 3 dimension  1 (mm) </t>
  </si>
  <si>
    <t xml:space="preserve">Aneurysm 3 dimension  2 (mm) </t>
  </si>
  <si>
    <t xml:space="preserve">History of smoking (0 = No, 1  = Yes) </t>
  </si>
  <si>
    <t xml:space="preserve">Aneurysm 3 vessel on which aneurysm located </t>
  </si>
  <si>
    <t xml:space="preserve">R Cavernous ICA </t>
  </si>
  <si>
    <t>An1_ProcDate</t>
  </si>
  <si>
    <t xml:space="preserve"> Left ICA terminus</t>
  </si>
  <si>
    <t>An1_Occlusion</t>
  </si>
  <si>
    <t>Aneurysm_NumberPt</t>
  </si>
  <si>
    <t xml:space="preserve"> L ICA terminus</t>
  </si>
  <si>
    <t>Untreated</t>
  </si>
  <si>
    <t>An_ProcDate</t>
  </si>
  <si>
    <t>An_TreatMod</t>
  </si>
  <si>
    <t xml:space="preserve">An_CoilingPED </t>
  </si>
  <si>
    <t>Endovascular</t>
  </si>
  <si>
    <t>Fusiform aneurysm.</t>
  </si>
  <si>
    <t>Binary family history (0=No, 1 = Yes)</t>
  </si>
  <si>
    <t>Family members affected</t>
  </si>
  <si>
    <t xml:space="preserve">Findings on follow-up angiogram </t>
  </si>
  <si>
    <t xml:space="preserve">Raymond-Roy occlusion status </t>
  </si>
  <si>
    <t xml:space="preserve">Pack years of smoking </t>
  </si>
  <si>
    <t xml:space="preserve">Aneurysm Neck Size </t>
  </si>
  <si>
    <t>SM-KTP2N</t>
  </si>
  <si>
    <t>SM-KTP2P</t>
  </si>
  <si>
    <t>SM-KTP2O</t>
  </si>
  <si>
    <t>SM-KTP2Q</t>
  </si>
  <si>
    <t>SM-KTP2R</t>
  </si>
  <si>
    <t>SM-KTP2S</t>
  </si>
  <si>
    <t>SM-KTP2T</t>
  </si>
  <si>
    <t>SM-KTP2U</t>
  </si>
  <si>
    <t>SM-KTP2V</t>
  </si>
  <si>
    <t>SM-KTP2W</t>
  </si>
  <si>
    <t>SM-KTP2X</t>
  </si>
  <si>
    <t>SM-KTP2Y</t>
  </si>
  <si>
    <t>SM-KTP2Z</t>
  </si>
  <si>
    <t>SM-KTP31</t>
  </si>
  <si>
    <t>SM-KTP32</t>
  </si>
  <si>
    <t>SM-KTP33</t>
  </si>
  <si>
    <t>SM-KTP34</t>
  </si>
  <si>
    <t>SM-KTP35</t>
  </si>
  <si>
    <t>SM-KTP36</t>
  </si>
  <si>
    <t>SM-KTP37</t>
  </si>
  <si>
    <t>SM-KTP38</t>
  </si>
  <si>
    <t>SM-KTP39</t>
  </si>
  <si>
    <t>SM-KTP3A</t>
  </si>
  <si>
    <t>SM-KTP3B</t>
  </si>
  <si>
    <t>Surgical</t>
  </si>
  <si>
    <t>Ophthalmic cavernous ICA</t>
  </si>
  <si>
    <t>Pcomm is &lt; 3 mm in size</t>
  </si>
  <si>
    <t>Comments</t>
  </si>
  <si>
    <t>L ICA (Pcomm)</t>
  </si>
  <si>
    <t>Mother</t>
  </si>
  <si>
    <t xml:space="preserve">Subject </t>
  </si>
  <si>
    <t>Endovasular</t>
  </si>
  <si>
    <t>L paraclinoid ICA</t>
  </si>
  <si>
    <t>R SCA</t>
  </si>
  <si>
    <t>R Cavernous ICA</t>
  </si>
  <si>
    <t xml:space="preserve">ICA back wall </t>
  </si>
  <si>
    <t>Coiling</t>
  </si>
  <si>
    <t xml:space="preserve">Evolve Flow Diverter </t>
  </si>
  <si>
    <t>Notes</t>
  </si>
  <si>
    <t>An1size_dim3</t>
  </si>
  <si>
    <t>SAH,  significant vasospasm, HH 3, Fish 3, WFNS 4</t>
  </si>
  <si>
    <t>Left ICA terminus</t>
  </si>
  <si>
    <t>Age</t>
  </si>
  <si>
    <t>Half pack per day</t>
  </si>
  <si>
    <t>Patient Characteristics</t>
  </si>
  <si>
    <t>Age in years (calculated using formula from date of birth and date sample collected)</t>
  </si>
  <si>
    <t>Subject</t>
  </si>
  <si>
    <t>Left ICA</t>
  </si>
  <si>
    <t xml:space="preserve">1 PPD </t>
  </si>
  <si>
    <t>Surgical Clipping</t>
  </si>
  <si>
    <t>Aneursym Location</t>
  </si>
  <si>
    <t>Flow Divertor</t>
  </si>
  <si>
    <t xml:space="preserve">Also has blister aneurysm at Pcomm </t>
  </si>
  <si>
    <t>Total</t>
  </si>
  <si>
    <t xml:space="preserve">Total </t>
  </si>
  <si>
    <t xml:space="preserve">Smoking Status </t>
  </si>
  <si>
    <t>Family History</t>
  </si>
  <si>
    <t xml:space="preserve">Smoker </t>
  </si>
  <si>
    <t>Non-smoker</t>
  </si>
  <si>
    <t>No FH of IA</t>
  </si>
  <si>
    <t>FH of IA</t>
  </si>
  <si>
    <t>Right superior hypophyseal artery</t>
  </si>
  <si>
    <t>R ICA</t>
  </si>
  <si>
    <t>Right cavernous</t>
  </si>
  <si>
    <t>Quit smoking 2010, smoked for 37 years</t>
  </si>
  <si>
    <t>Irregular Pcomm</t>
  </si>
  <si>
    <t>R MCA bifurcation</t>
  </si>
  <si>
    <t>Raymond-Roy 3</t>
  </si>
  <si>
    <t>Surpass Evolve Flow Diverting Device</t>
  </si>
  <si>
    <t>Clipped electively, but presented with severe headache</t>
  </si>
  <si>
    <t>Neck  4.1</t>
  </si>
  <si>
    <t>MCA bifurcation</t>
  </si>
  <si>
    <t>R cavernous ICA</t>
  </si>
  <si>
    <t>Stand</t>
  </si>
  <si>
    <t>Kee</t>
  </si>
  <si>
    <t xml:space="preserve">Former smoker, adopted so FH unknown </t>
  </si>
  <si>
    <t>Ophthalmic ICA aneurysm</t>
  </si>
  <si>
    <t>ICA back wall</t>
  </si>
  <si>
    <t>Right Pcomm</t>
  </si>
  <si>
    <t>0.5 packs for 45 years</t>
  </si>
  <si>
    <t>Former smoker, quit 11/2019</t>
  </si>
  <si>
    <t>On-going smoking</t>
  </si>
  <si>
    <t xml:space="preserve">Quit smoking in 1990s; Has hypertension </t>
  </si>
  <si>
    <t>R PICA</t>
  </si>
  <si>
    <t>L comm segment ICA</t>
  </si>
  <si>
    <t xml:space="preserve">Hypertensive on two medications </t>
  </si>
  <si>
    <t xml:space="preserve">numaneurysms </t>
  </si>
  <si>
    <t>an1vessel</t>
  </si>
  <si>
    <t>an1sizedim1</t>
  </si>
  <si>
    <t>an1sizedim2</t>
  </si>
  <si>
    <t>an1loc</t>
  </si>
  <si>
    <t xml:space="preserve">an1ruptstatus </t>
  </si>
  <si>
    <t>an1occlusion</t>
  </si>
  <si>
    <t>an1treatmod</t>
  </si>
  <si>
    <t>an1coilingped</t>
  </si>
  <si>
    <t>sex</t>
  </si>
  <si>
    <t>age</t>
  </si>
  <si>
    <t>hunthess</t>
  </si>
  <si>
    <t>fishergrade</t>
  </si>
  <si>
    <t>an2vessel</t>
  </si>
  <si>
    <t>an2loc</t>
  </si>
  <si>
    <t>an2sizedim1</t>
  </si>
  <si>
    <t>an2sizedim2</t>
  </si>
  <si>
    <t>anvessel</t>
  </si>
  <si>
    <t xml:space="preserve"> anloc</t>
  </si>
  <si>
    <t xml:space="preserve">anruptstatus </t>
  </si>
  <si>
    <t>an1sizedim3</t>
  </si>
  <si>
    <t xml:space="preserve"> an1Loc</t>
  </si>
  <si>
    <t xml:space="preserve">Raymond-Roy 1 </t>
  </si>
  <si>
    <t xml:space="preserve">Quit smoking 2018 </t>
  </si>
  <si>
    <t>Sheets</t>
  </si>
  <si>
    <t>Sequenced Patient Database</t>
  </si>
  <si>
    <t>Sequenced Aneurysm Database</t>
  </si>
  <si>
    <t>an2treatmod</t>
  </si>
  <si>
    <t xml:space="preserve">an1coilingPED </t>
  </si>
  <si>
    <t>andim1</t>
  </si>
  <si>
    <t>andim3</t>
  </si>
  <si>
    <t>andim2</t>
  </si>
  <si>
    <t>an3loc</t>
  </si>
  <si>
    <t>an3vessel</t>
  </si>
  <si>
    <t>an3sizedim1</t>
  </si>
  <si>
    <t>an3sizedim2</t>
  </si>
  <si>
    <t xml:space="preserve">smokingstatus  </t>
  </si>
  <si>
    <t xml:space="preserve">familyhistory </t>
  </si>
  <si>
    <t xml:space="preserve">an2ruptstatus </t>
  </si>
  <si>
    <t>Patient Based Master Database</t>
  </si>
  <si>
    <t>Aneurysm Based Master Database</t>
  </si>
  <si>
    <t>All patients for whom blood sample was collected</t>
  </si>
  <si>
    <t>Aneurysms in all patients in blood samples were collected</t>
  </si>
  <si>
    <t>Tables All Patients</t>
  </si>
  <si>
    <t>Tables Sequenced Patients</t>
  </si>
  <si>
    <t>Tables and figures for all patients for whom blood samples collected</t>
  </si>
  <si>
    <t>Tables and figures for all sequenced patients</t>
  </si>
  <si>
    <t>Negative screening log</t>
  </si>
  <si>
    <t>Patients who declined to participate and reasons why</t>
  </si>
  <si>
    <t>IRB Deviations</t>
  </si>
  <si>
    <t xml:space="preserve">Minor and Major deviations with IRB deviations occurred, and details </t>
  </si>
  <si>
    <t>aneursymtype</t>
  </si>
  <si>
    <t>Saccular</t>
  </si>
  <si>
    <t xml:space="preserve">No aneurysm detected, fusiform, and infundibulum. </t>
  </si>
  <si>
    <t>R Pcomm</t>
  </si>
  <si>
    <t>L ICA terminus</t>
  </si>
  <si>
    <t xml:space="preserve">Notes about reason for ambiguity are in the comments section. </t>
  </si>
  <si>
    <t>L Cavernous ICA</t>
  </si>
  <si>
    <t>Distal A2 segment</t>
  </si>
  <si>
    <t>Sandra Mitchell</t>
  </si>
  <si>
    <t>SM-KZR8S</t>
  </si>
  <si>
    <t>SM-KZR8T</t>
  </si>
  <si>
    <t>SM-KZR8U</t>
  </si>
  <si>
    <t>SM-KZR8V</t>
  </si>
  <si>
    <t>SM-KZR8W</t>
  </si>
  <si>
    <t>SM-KZR8X</t>
  </si>
  <si>
    <t>SM-KZR8Y</t>
  </si>
  <si>
    <t>SM-KZR8Z</t>
  </si>
  <si>
    <t>SM-KZR91</t>
  </si>
  <si>
    <t>SM-KZR92</t>
  </si>
  <si>
    <t>SM-KZR93</t>
  </si>
  <si>
    <t>SM-KZR94</t>
  </si>
  <si>
    <t>SM-KZR95</t>
  </si>
  <si>
    <t>SM-KZR96</t>
  </si>
  <si>
    <t>SM-KZR97</t>
  </si>
  <si>
    <t>SM-KZR98</t>
  </si>
  <si>
    <t>SM-KZR99</t>
  </si>
  <si>
    <t>SM-KZR9A</t>
  </si>
  <si>
    <t>SM-KZR9B</t>
  </si>
  <si>
    <t>SM-KZR9C</t>
  </si>
  <si>
    <t>SM-KZR9D</t>
  </si>
  <si>
    <t>SM-KZR9E</t>
  </si>
  <si>
    <t>SM-KZR9F</t>
  </si>
  <si>
    <t>SM-KZR9G</t>
  </si>
  <si>
    <t>SM-KZR9H</t>
  </si>
  <si>
    <t>L MCA</t>
  </si>
  <si>
    <t xml:space="preserve">Basilar tip </t>
  </si>
  <si>
    <t xml:space="preserve">Uses cocaine daily. Presented with stroke. </t>
  </si>
  <si>
    <t xml:space="preserve">Smoked for &gt; 25 years. </t>
  </si>
  <si>
    <t>Daughter stroke at 39; Brother with stroke. Unknown etiology. H/o aneurysms unclear.</t>
  </si>
  <si>
    <t xml:space="preserve">necksize </t>
  </si>
  <si>
    <t xml:space="preserve">Duplicate sample. Collected due to concern for degradation. </t>
  </si>
  <si>
    <t xml:space="preserve">Sister may have died from aneurysm age 80. History unclear however. </t>
  </si>
  <si>
    <t xml:space="preserve">Daughter sac, former smoker. Extensive family history. </t>
  </si>
  <si>
    <t xml:space="preserve">Former tobacco user. </t>
  </si>
  <si>
    <t xml:space="preserve">Left M1 segment </t>
  </si>
  <si>
    <t xml:space="preserve">Ruptured in setting of cocaine use. </t>
  </si>
  <si>
    <t>Left ophthalmic   segment</t>
  </si>
  <si>
    <t>Left supraclinoid ICA</t>
  </si>
  <si>
    <t>Raymond-Ray 1</t>
  </si>
  <si>
    <t>L paraophthalmic ICA</t>
  </si>
  <si>
    <t>Sequenced patient data</t>
  </si>
  <si>
    <t>Aneurysm data from sequenced patients</t>
  </si>
  <si>
    <t>Daughter sac present on aneurysm. FH listed as unknown in EMR.</t>
  </si>
  <si>
    <t>R A1-A2 junction</t>
  </si>
  <si>
    <t xml:space="preserve">Stent assisted coiling. </t>
  </si>
  <si>
    <t>L cavernous ICA</t>
  </si>
  <si>
    <t xml:space="preserve">Quit smoking 6 years ago, 50 years of smoking history. </t>
  </si>
  <si>
    <t xml:space="preserve">Basilar artery </t>
  </si>
  <si>
    <t>Carotid back wall</t>
  </si>
  <si>
    <t xml:space="preserve">Smoked for 47 years, 1/3 ppd. </t>
  </si>
  <si>
    <t>Former smoker 35 pack years.</t>
  </si>
  <si>
    <t xml:space="preserve">Mother has aortic aneurysm. Smoked for 10 years, but quit in early 20s. </t>
  </si>
  <si>
    <t>Smokes 1 pack per week.</t>
  </si>
  <si>
    <t>R paraclinoid ICA</t>
  </si>
  <si>
    <t>Tx of right ICA aneurysm aborted due to thrombosis. Previous notes indicated pcomm aneurysm, however, second angio showed paraclinoid ICA.</t>
  </si>
  <si>
    <t xml:space="preserve">Right Pcomm </t>
  </si>
  <si>
    <t xml:space="preserve">1 PPD/55 years. </t>
  </si>
  <si>
    <t>L ICA Terminus</t>
  </si>
  <si>
    <t>Aborted stent assisted coiling. Stent deployed, but unable to perform coiling.</t>
  </si>
  <si>
    <t>SM-L8J4G</t>
  </si>
  <si>
    <t>SM-L8J4H</t>
  </si>
  <si>
    <t>SM-L8J4I</t>
  </si>
  <si>
    <t>SM-L8J4J</t>
  </si>
  <si>
    <t>SM-L8J4K</t>
  </si>
  <si>
    <t>SM-L8J4L</t>
  </si>
  <si>
    <t>SM-L8J4M</t>
  </si>
  <si>
    <t>SM-L8J4N</t>
  </si>
  <si>
    <t>SM-L8J4O</t>
  </si>
  <si>
    <t>SM-L8J4P</t>
  </si>
  <si>
    <t>SM-L8J4Q</t>
  </si>
  <si>
    <t>SM-L8J4R</t>
  </si>
  <si>
    <t>SM-L8J4S</t>
  </si>
  <si>
    <t>SM-L8J4T</t>
  </si>
  <si>
    <t>SM-L8J4U</t>
  </si>
  <si>
    <t>SM-L8J4V</t>
  </si>
  <si>
    <t>SM-L8J4W</t>
  </si>
  <si>
    <t>SM-L8J4X</t>
  </si>
  <si>
    <t>SM-L8J4Y</t>
  </si>
  <si>
    <t>SM-L8J4Z</t>
  </si>
  <si>
    <t xml:space="preserve">R superior hypophyseal </t>
  </si>
  <si>
    <t xml:space="preserve">R P2-P3 junction </t>
  </si>
  <si>
    <t>batchnum</t>
  </si>
  <si>
    <t>SK-4G2R</t>
  </si>
  <si>
    <t>SM-L8J51</t>
  </si>
  <si>
    <t>SM-L8J52</t>
  </si>
  <si>
    <t>SM-L8J53</t>
  </si>
  <si>
    <t>SM-L8J54</t>
  </si>
  <si>
    <t>SM-L8J55</t>
  </si>
  <si>
    <t xml:space="preserve">L back wall ophthalmic </t>
  </si>
  <si>
    <t xml:space="preserve">10 pack year smoking history. Quit 2 years ago. </t>
  </si>
  <si>
    <t>Sister has aneurysm.</t>
  </si>
  <si>
    <t>Daughte sac present.</t>
  </si>
  <si>
    <t>Basilar tip</t>
  </si>
  <si>
    <t>FRED embolization.</t>
  </si>
  <si>
    <t>L MCA M1-M2 junction</t>
  </si>
  <si>
    <t>L ophthalmic ICA</t>
  </si>
  <si>
    <t>an3ruptstatus</t>
  </si>
  <si>
    <t>Procedure aborted, however Atlas stent was placed. Coils repeated herniated into vessel. Several daughter sacs present.</t>
  </si>
  <si>
    <t xml:space="preserve">Procedure aborted, however, stent was deployed in left P1 segment. </t>
  </si>
  <si>
    <t>Prior smoker, quit 24 years ago.</t>
  </si>
  <si>
    <t>Left ophthalmic  segment</t>
  </si>
  <si>
    <t xml:space="preserve">Fusiform </t>
  </si>
  <si>
    <t>Stent-assisted coiling.</t>
  </si>
  <si>
    <t>Code of batch number of sequences at the Broad</t>
  </si>
  <si>
    <t>Patient's Date of birth</t>
  </si>
  <si>
    <t xml:space="preserve">Biological Sex (0 = Female, 1 = Male) </t>
  </si>
  <si>
    <t xml:space="preserve">Endovascular Modality (0 = Coiling, 1 = Flow diverter) </t>
  </si>
  <si>
    <t>BROADBarCode</t>
  </si>
  <si>
    <t>collaboratorsampleid</t>
  </si>
  <si>
    <t>S60P78_0804533</t>
  </si>
  <si>
    <t>S60P80_1996156</t>
  </si>
  <si>
    <t>S60P81_2219847</t>
  </si>
  <si>
    <t>S60P83_3223733</t>
  </si>
  <si>
    <t>S60P85_3390063</t>
  </si>
  <si>
    <t>S60P86_2575962</t>
  </si>
  <si>
    <t>S60P87_3389999</t>
  </si>
  <si>
    <t>S60P91_3381733</t>
  </si>
  <si>
    <t>S60P92_3356384</t>
  </si>
  <si>
    <t>S60P93_0018539</t>
  </si>
  <si>
    <t>S60P94_3175252</t>
  </si>
  <si>
    <t>S60P95_3015051</t>
  </si>
  <si>
    <t>S60P96_3049457</t>
  </si>
  <si>
    <t>S60P97_3375556</t>
  </si>
  <si>
    <t>S60P98_3386204</t>
  </si>
  <si>
    <t>S60P99_3401534</t>
  </si>
  <si>
    <t>S60P100_3381367</t>
  </si>
  <si>
    <t>S60P101_3390827</t>
  </si>
  <si>
    <t>S60P102_2404120</t>
  </si>
  <si>
    <t>S60P103_3311121</t>
  </si>
  <si>
    <t>S60P104_3171927</t>
  </si>
  <si>
    <t>S60P105_3193376</t>
  </si>
  <si>
    <t>S60P106_0373835</t>
  </si>
  <si>
    <t>S60P107_0911868</t>
  </si>
  <si>
    <t>S60P108_3411757</t>
  </si>
  <si>
    <t>S60P37_3137074</t>
  </si>
  <si>
    <t>S60P38_3330505</t>
  </si>
  <si>
    <t>S60P40_3322503</t>
  </si>
  <si>
    <t>S60P41_3191375</t>
  </si>
  <si>
    <t>S60P42_3285896</t>
  </si>
  <si>
    <t>S60P43_3026728</t>
  </si>
  <si>
    <t>S60P44_3321101</t>
  </si>
  <si>
    <t>S60P48_3349367</t>
  </si>
  <si>
    <t>S60P49_2100593</t>
  </si>
  <si>
    <t>S60P52_3076221</t>
  </si>
  <si>
    <t>S60P54_1470772</t>
  </si>
  <si>
    <t>S60P55_3153593</t>
  </si>
  <si>
    <t>S60P56_3240143</t>
  </si>
  <si>
    <t>S60P68_3167635</t>
  </si>
  <si>
    <t>S60P70_2892807</t>
  </si>
  <si>
    <t>S60P71_0650581</t>
  </si>
  <si>
    <t>S60P72_3373269</t>
  </si>
  <si>
    <t>S60P73_3259382</t>
  </si>
  <si>
    <t>S60P74_2920442</t>
  </si>
  <si>
    <t>S60P75_3227303</t>
  </si>
  <si>
    <t>S60P82_3383611</t>
  </si>
  <si>
    <t>S60P59_2515202</t>
  </si>
  <si>
    <t>S60P3_1987137</t>
  </si>
  <si>
    <t>S60P4_2171335</t>
  </si>
  <si>
    <t>S60P5_3282361</t>
  </si>
  <si>
    <t>S60P6_1045872</t>
  </si>
  <si>
    <t>S60P7_3279333</t>
  </si>
  <si>
    <t>S60P8_1320818</t>
  </si>
  <si>
    <t>S60P9_2407950</t>
  </si>
  <si>
    <t>S60P10_3161073</t>
  </si>
  <si>
    <t>S60P11_3234935</t>
  </si>
  <si>
    <t>S60P32_3282640</t>
  </si>
  <si>
    <t>S60P29_3188257</t>
  </si>
  <si>
    <t>S60P35_3130897</t>
  </si>
  <si>
    <t>S60P16_3173154</t>
  </si>
  <si>
    <t>S60P17_2937543</t>
  </si>
  <si>
    <t>S60P36_3228453</t>
  </si>
  <si>
    <t>S60P19_2040829</t>
  </si>
  <si>
    <t>S60P20_3172632</t>
  </si>
  <si>
    <t>S60P21_2571754</t>
  </si>
  <si>
    <t>S60P23_3241156</t>
  </si>
  <si>
    <t>S60P24_867683</t>
  </si>
  <si>
    <t>S60P25_3322531</t>
  </si>
  <si>
    <t>S60P26_3270013</t>
  </si>
  <si>
    <t>S60P27_3279660</t>
  </si>
  <si>
    <t>S60P28_3223185</t>
  </si>
  <si>
    <t>SK-4B8Z</t>
  </si>
  <si>
    <t>SK-48ZC</t>
  </si>
  <si>
    <t>Coilling</t>
  </si>
  <si>
    <t>L MCA bifurcation</t>
  </si>
  <si>
    <t>an3treatmod</t>
  </si>
  <si>
    <t>Right ophthalmic ICA</t>
  </si>
  <si>
    <t>Materal uncle; great-grandfather</t>
  </si>
  <si>
    <t>FH of ADPKD</t>
  </si>
  <si>
    <t>R ICA bifurcation</t>
  </si>
  <si>
    <t xml:space="preserve">Found to have Raymond-Roy 3 at recheck. </t>
  </si>
  <si>
    <t>L  ophthalmic artery aneurysm</t>
  </si>
  <si>
    <t xml:space="preserve">L ICA terminus </t>
  </si>
  <si>
    <t>Pt was adopted, FH unknown.</t>
  </si>
  <si>
    <t>Treated with Surpass flow diverter.</t>
  </si>
  <si>
    <t>R superior hypophyseal artery</t>
  </si>
  <si>
    <t>S60P61_3040499</t>
  </si>
  <si>
    <t>S60P62_3296917</t>
  </si>
  <si>
    <t>S60P63_2719468</t>
  </si>
  <si>
    <t xml:space="preserve">Irregular shaped, with daughter sac. </t>
  </si>
  <si>
    <t>Unknown family h/o per notes.</t>
  </si>
  <si>
    <t>R M1 segment</t>
  </si>
  <si>
    <t>SM-LB14W</t>
  </si>
  <si>
    <t>SK-4I81</t>
  </si>
  <si>
    <t>SM-LB14X</t>
  </si>
  <si>
    <t>SM-LB14Y</t>
  </si>
  <si>
    <t>SM-LB14Z</t>
  </si>
  <si>
    <t>SM-LB151</t>
  </si>
  <si>
    <t>SM-LB152</t>
  </si>
  <si>
    <t>SM-LB153</t>
  </si>
  <si>
    <t>SM-LB154</t>
  </si>
  <si>
    <t>SM-LB155</t>
  </si>
  <si>
    <t>SM-LB156</t>
  </si>
  <si>
    <t>SM-LB157</t>
  </si>
  <si>
    <t>SM-LB158</t>
  </si>
  <si>
    <t>SM-LB159</t>
  </si>
  <si>
    <t>SM-LB15A</t>
  </si>
  <si>
    <t>SM-LB15B</t>
  </si>
  <si>
    <t>SM-LB15C</t>
  </si>
  <si>
    <t>SM-LB15D</t>
  </si>
  <si>
    <t>SM-LB15E</t>
  </si>
  <si>
    <t>SM-LB15F</t>
  </si>
  <si>
    <t>R ICA Superior hypophyseal segment</t>
  </si>
  <si>
    <t>FRED Embolization</t>
  </si>
  <si>
    <t xml:space="preserve">Right paraophthalmic </t>
  </si>
  <si>
    <t>WEB</t>
  </si>
  <si>
    <t>WEB Embolization</t>
  </si>
  <si>
    <t xml:space="preserve">WEB Device Used </t>
  </si>
  <si>
    <t>S60P109_3408130</t>
  </si>
  <si>
    <t>S60P110_2326575</t>
  </si>
  <si>
    <t>S60P111_3395770</t>
  </si>
  <si>
    <t>S60P112_3403006</t>
  </si>
  <si>
    <t>S60P113_2807824</t>
  </si>
  <si>
    <t>S60P114_1154102</t>
  </si>
  <si>
    <t>S60P115_3097383</t>
  </si>
  <si>
    <t>S60P116_3401792</t>
  </si>
  <si>
    <t>S60P117_3219641</t>
  </si>
  <si>
    <t>S60P118_2909008</t>
  </si>
  <si>
    <t>S60P119_0939544</t>
  </si>
  <si>
    <t>S60P120_2219723</t>
  </si>
  <si>
    <t>S60P121_3356059</t>
  </si>
  <si>
    <t>S60P122_3377661</t>
  </si>
  <si>
    <t>S60P123_3412559</t>
  </si>
  <si>
    <t>S60P124_3363677</t>
  </si>
  <si>
    <t>S60P125_3204754</t>
  </si>
  <si>
    <t>S60P126_2882696</t>
  </si>
  <si>
    <t>S60P127_3412541</t>
  </si>
  <si>
    <t xml:space="preserve">Coiled at OSH </t>
  </si>
  <si>
    <t>FRED embolization</t>
  </si>
  <si>
    <t xml:space="preserve">Noted to have decreased in size. </t>
  </si>
  <si>
    <t>History of rupture at Lahey clinic. Dimensions unknown as coiling performed at OSH.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</si>
</sst>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/d/yy;@"/>
  </numFmts>
  <fonts count="3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2"/>
      <color rgb="FF000000"/>
      <name val="Courier New"/>
      <family val="1"/>
    </font>
    <font>
      <sz val="10"/>
      <color theme="1"/>
      <name val="Monospace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Calibri"/>
      <family val="2"/>
    </font>
    <font>
      <sz val="12"/>
      <color rgb="FF333333"/>
      <name val="Times New Roman"/>
      <family val="1"/>
    </font>
    <font>
      <sz val="10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2"/>
      <name val="Times New Roman"/>
      <family val="1"/>
    </font>
    <font>
      <sz val="12"/>
      <color theme="1"/>
      <name val="Monospace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</font>
    <font>
      <sz val="12"/>
      <name val="Calibri"/>
      <family val="2"/>
      <scheme val="minor"/>
    </font>
    <font>
      <sz val="12"/>
      <color rgb="FF000000"/>
      <name val="Times"/>
      <family val="1"/>
    </font>
    <font>
      <b/>
      <sz val="12"/>
      <color rgb="FF000000"/>
      <name val="Calibri"/>
      <family val="2"/>
      <scheme val="minor"/>
    </font>
    <font>
      <sz val="12"/>
      <color rgb="FF212121"/>
      <name val="Times New Roman"/>
      <family val="1"/>
    </font>
    <font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0" xfId="0" applyFill="1"/>
    <xf numFmtId="14" fontId="0" fillId="0" borderId="0" xfId="0" applyNumberFormat="1" applyFont="1"/>
    <xf numFmtId="0" fontId="6" fillId="0" borderId="0" xfId="0" applyFont="1"/>
    <xf numFmtId="0" fontId="7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8" fillId="0" borderId="2" xfId="0" applyFont="1" applyBorder="1"/>
    <xf numFmtId="10" fontId="8" fillId="0" borderId="2" xfId="0" applyNumberFormat="1" applyFont="1" applyBorder="1"/>
    <xf numFmtId="0" fontId="8" fillId="0" borderId="0" xfId="0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8" fillId="0" borderId="10" xfId="0" applyFont="1" applyBorder="1"/>
    <xf numFmtId="0" fontId="8" fillId="0" borderId="11" xfId="0" applyFont="1" applyBorder="1"/>
    <xf numFmtId="0" fontId="0" fillId="0" borderId="10" xfId="0" applyBorder="1"/>
    <xf numFmtId="0" fontId="0" fillId="0" borderId="11" xfId="0" applyBorder="1"/>
    <xf numFmtId="0" fontId="10" fillId="0" borderId="1" xfId="0" applyFont="1" applyBorder="1" applyAlignment="1">
      <alignment horizontal="center"/>
    </xf>
    <xf numFmtId="9" fontId="8" fillId="0" borderId="2" xfId="0" applyNumberFormat="1" applyFont="1" applyBorder="1"/>
    <xf numFmtId="0" fontId="10" fillId="0" borderId="0" xfId="0" applyFont="1" applyBorder="1" applyAlignment="1">
      <alignment horizontal="center"/>
    </xf>
    <xf numFmtId="10" fontId="8" fillId="0" borderId="0" xfId="0" applyNumberFormat="1" applyFont="1" applyBorder="1"/>
    <xf numFmtId="9" fontId="8" fillId="0" borderId="0" xfId="0" applyNumberFormat="1" applyFont="1" applyBorder="1"/>
    <xf numFmtId="0" fontId="12" fillId="0" borderId="0" xfId="0" applyFont="1"/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3" borderId="0" xfId="0" applyFill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right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4" fontId="4" fillId="0" borderId="0" xfId="0" applyNumberFormat="1" applyFont="1"/>
    <xf numFmtId="0" fontId="1" fillId="5" borderId="0" xfId="0" applyFont="1" applyFill="1" applyAlignment="1">
      <alignment horizontal="center"/>
    </xf>
    <xf numFmtId="14" fontId="0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1" fontId="0" fillId="0" borderId="0" xfId="0" applyNumberFormat="1" applyFill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right"/>
    </xf>
    <xf numFmtId="1" fontId="1" fillId="0" borderId="0" xfId="0" applyNumberFormat="1" applyFont="1"/>
    <xf numFmtId="1" fontId="0" fillId="0" borderId="0" xfId="0" applyNumberFormat="1" applyFont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Fill="1" applyBorder="1" applyAlignment="1"/>
    <xf numFmtId="0" fontId="17" fillId="0" borderId="0" xfId="0" applyFont="1" applyAlignment="1">
      <alignment horizontal="right"/>
    </xf>
    <xf numFmtId="14" fontId="17" fillId="0" borderId="0" xfId="0" applyNumberFormat="1" applyFont="1"/>
    <xf numFmtId="0" fontId="3" fillId="0" borderId="0" xfId="0" applyFont="1" applyFill="1" applyAlignment="1"/>
    <xf numFmtId="0" fontId="4" fillId="0" borderId="0" xfId="0" applyFont="1" applyAlignment="1"/>
    <xf numFmtId="14" fontId="3" fillId="0" borderId="0" xfId="0" applyNumberFormat="1" applyFont="1"/>
    <xf numFmtId="1" fontId="1" fillId="0" borderId="0" xfId="0" applyNumberFormat="1" applyFont="1" applyFill="1" applyAlignment="1">
      <alignment horizontal="center"/>
    </xf>
    <xf numFmtId="0" fontId="0" fillId="0" borderId="0" xfId="0" applyFont="1" applyFill="1"/>
    <xf numFmtId="0" fontId="14" fillId="0" borderId="0" xfId="0" applyFont="1" applyFill="1" applyAlignment="1">
      <alignment horizontal="right"/>
    </xf>
    <xf numFmtId="0" fontId="4" fillId="0" borderId="0" xfId="0" applyFont="1" applyFill="1"/>
    <xf numFmtId="0" fontId="7" fillId="0" borderId="0" xfId="0" applyFont="1" applyFill="1"/>
    <xf numFmtId="14" fontId="4" fillId="0" borderId="0" xfId="0" applyNumberFormat="1" applyFont="1" applyFill="1"/>
    <xf numFmtId="14" fontId="3" fillId="0" borderId="0" xfId="0" applyNumberFormat="1" applyFont="1" applyFill="1"/>
    <xf numFmtId="14" fontId="0" fillId="0" borderId="0" xfId="0" applyNumberFormat="1" applyFill="1"/>
    <xf numFmtId="0" fontId="14" fillId="0" borderId="0" xfId="0" applyFont="1" applyFill="1"/>
    <xf numFmtId="0" fontId="6" fillId="0" borderId="0" xfId="0" applyFont="1" applyFill="1"/>
    <xf numFmtId="1" fontId="3" fillId="0" borderId="0" xfId="0" applyNumberFormat="1" applyFont="1" applyFill="1"/>
    <xf numFmtId="0" fontId="6" fillId="0" borderId="0" xfId="0" applyFont="1" applyFill="1" applyAlignment="1">
      <alignment horizontal="center"/>
    </xf>
    <xf numFmtId="1" fontId="0" fillId="0" borderId="0" xfId="0" applyNumberFormat="1" applyFont="1" applyAlignment="1">
      <alignment horizontal="right"/>
    </xf>
    <xf numFmtId="0" fontId="8" fillId="0" borderId="0" xfId="0" applyFont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18" fillId="0" borderId="0" xfId="0" applyFont="1"/>
    <xf numFmtId="0" fontId="19" fillId="0" borderId="0" xfId="0" applyFont="1"/>
    <xf numFmtId="0" fontId="3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1" fontId="8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0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3" fillId="0" borderId="0" xfId="0" applyNumberFormat="1" applyFont="1" applyFill="1" applyAlignment="1">
      <alignment horizontal="right"/>
    </xf>
    <xf numFmtId="49" fontId="4" fillId="0" borderId="0" xfId="0" applyNumberFormat="1" applyFont="1" applyAlignment="1">
      <alignment horizontal="right"/>
    </xf>
    <xf numFmtId="1" fontId="0" fillId="0" borderId="0" xfId="0" applyNumberFormat="1" applyFont="1" applyFill="1"/>
    <xf numFmtId="0" fontId="9" fillId="0" borderId="1" xfId="0" applyFont="1" applyBorder="1" applyAlignment="1">
      <alignment horizontal="right"/>
    </xf>
    <xf numFmtId="0" fontId="3" fillId="0" borderId="3" xfId="0" applyFont="1" applyBorder="1"/>
    <xf numFmtId="0" fontId="13" fillId="0" borderId="1" xfId="0" applyFont="1" applyBorder="1"/>
    <xf numFmtId="0" fontId="13" fillId="0" borderId="0" xfId="0" applyFont="1" applyBorder="1"/>
    <xf numFmtId="0" fontId="13" fillId="0" borderId="2" xfId="0" applyFont="1" applyBorder="1"/>
    <xf numFmtId="0" fontId="13" fillId="0" borderId="1" xfId="0" applyFont="1" applyBorder="1" applyAlignment="1">
      <alignment horizontal="right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49" fontId="3" fillId="4" borderId="0" xfId="0" applyNumberFormat="1" applyFont="1" applyFill="1" applyAlignment="1">
      <alignment horizontal="right"/>
    </xf>
    <xf numFmtId="0" fontId="2" fillId="0" borderId="0" xfId="0" applyFont="1" applyAlignment="1"/>
    <xf numFmtId="0" fontId="10" fillId="0" borderId="0" xfId="0" applyFont="1"/>
    <xf numFmtId="0" fontId="9" fillId="0" borderId="1" xfId="0" applyFont="1" applyBorder="1"/>
    <xf numFmtId="0" fontId="9" fillId="0" borderId="9" xfId="0" applyFont="1" applyBorder="1"/>
    <xf numFmtId="0" fontId="21" fillId="0" borderId="1" xfId="0" applyFont="1" applyBorder="1" applyAlignment="1">
      <alignment horizontal="center"/>
    </xf>
    <xf numFmtId="0" fontId="3" fillId="0" borderId="9" xfId="0" applyFont="1" applyBorder="1"/>
    <xf numFmtId="0" fontId="9" fillId="0" borderId="1" xfId="0" applyFont="1" applyBorder="1" applyAlignment="1">
      <alignment horizontal="center" vertical="center"/>
    </xf>
    <xf numFmtId="14" fontId="18" fillId="0" borderId="0" xfId="0" applyNumberFormat="1" applyFont="1"/>
    <xf numFmtId="0" fontId="5" fillId="0" borderId="0" xfId="0" applyFont="1" applyBorder="1"/>
    <xf numFmtId="14" fontId="0" fillId="0" borderId="0" xfId="0" applyNumberFormat="1" applyFill="1" applyAlignment="1">
      <alignment horizontal="right"/>
    </xf>
    <xf numFmtId="0" fontId="10" fillId="0" borderId="0" xfId="0" applyFont="1" applyBorder="1" applyAlignment="1"/>
    <xf numFmtId="1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10" xfId="0" applyFont="1" applyBorder="1"/>
    <xf numFmtId="0" fontId="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4" fillId="0" borderId="0" xfId="0" applyFont="1"/>
    <xf numFmtId="0" fontId="23" fillId="0" borderId="0" xfId="0" applyFont="1"/>
    <xf numFmtId="0" fontId="14" fillId="4" borderId="0" xfId="0" applyFont="1" applyFill="1"/>
    <xf numFmtId="0" fontId="22" fillId="0" borderId="0" xfId="0" applyFont="1" applyFill="1" applyAlignment="1">
      <alignment horizontal="center"/>
    </xf>
    <xf numFmtId="1" fontId="14" fillId="0" borderId="0" xfId="0" applyNumberFormat="1" applyFont="1"/>
    <xf numFmtId="0" fontId="7" fillId="0" borderId="0" xfId="0" applyFont="1" applyFill="1" applyAlignment="1">
      <alignment horizontal="right"/>
    </xf>
    <xf numFmtId="1" fontId="3" fillId="0" borderId="0" xfId="0" applyNumberFormat="1" applyFont="1"/>
    <xf numFmtId="0" fontId="16" fillId="0" borderId="0" xfId="0" applyFont="1"/>
    <xf numFmtId="0" fontId="3" fillId="4" borderId="0" xfId="0" applyFont="1" applyFill="1"/>
    <xf numFmtId="0" fontId="18" fillId="4" borderId="0" xfId="0" applyFont="1" applyFill="1"/>
    <xf numFmtId="0" fontId="0" fillId="6" borderId="0" xfId="0" applyFill="1"/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4" fillId="0" borderId="0" xfId="0" applyFont="1"/>
    <xf numFmtId="1" fontId="25" fillId="0" borderId="0" xfId="0" applyNumberFormat="1" applyFont="1"/>
    <xf numFmtId="0" fontId="26" fillId="0" borderId="0" xfId="0" applyNumberFormat="1" applyFont="1"/>
    <xf numFmtId="0" fontId="0" fillId="4" borderId="0" xfId="0" applyFill="1" applyAlignment="1">
      <alignment horizontal="right"/>
    </xf>
    <xf numFmtId="49" fontId="14" fillId="0" borderId="0" xfId="0" applyNumberFormat="1" applyFont="1" applyAlignment="1">
      <alignment horizontal="right"/>
    </xf>
    <xf numFmtId="14" fontId="0" fillId="0" borderId="0" xfId="0" applyNumberFormat="1" applyFont="1" applyAlignment="1">
      <alignment horizontal="right"/>
    </xf>
    <xf numFmtId="0" fontId="4" fillId="4" borderId="0" xfId="0" applyFont="1" applyFill="1"/>
    <xf numFmtId="0" fontId="17" fillId="0" borderId="0" xfId="0" applyFont="1"/>
    <xf numFmtId="0" fontId="17" fillId="4" borderId="0" xfId="0" applyFont="1" applyFill="1"/>
    <xf numFmtId="0" fontId="4" fillId="0" borderId="0" xfId="0" applyFont="1" applyBorder="1" applyAlignment="1">
      <alignment horizontal="right"/>
    </xf>
    <xf numFmtId="0" fontId="27" fillId="0" borderId="0" xfId="0" applyFont="1" applyAlignment="1">
      <alignment horizontal="center"/>
    </xf>
    <xf numFmtId="1" fontId="17" fillId="0" borderId="0" xfId="0" applyNumberFormat="1" applyFont="1"/>
    <xf numFmtId="0" fontId="17" fillId="7" borderId="0" xfId="0" applyFont="1" applyFill="1"/>
    <xf numFmtId="0" fontId="2" fillId="0" borderId="0" xfId="0" applyFont="1"/>
    <xf numFmtId="0" fontId="3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8" fillId="0" borderId="0" xfId="0" applyFont="1" applyAlignment="1">
      <alignment horizontal="right"/>
    </xf>
    <xf numFmtId="165" fontId="3" fillId="0" borderId="0" xfId="0" applyNumberFormat="1" applyFont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0" xfId="0" applyFont="1"/>
    <xf numFmtId="0" fontId="18" fillId="0" borderId="0" xfId="0" applyFont="1" applyFill="1" applyAlignment="1">
      <alignment horizontal="right"/>
    </xf>
    <xf numFmtId="16" fontId="3" fillId="0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14" fontId="0" fillId="0" borderId="0" xfId="0" applyNumberFormat="1" applyAlignment="1">
      <alignment horizontal="left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Aneurysm Rupture Status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All Patients'!$D$54:$D$55</c:f>
              <c:strCache>
                <c:ptCount val="2"/>
                <c:pt idx="0">
                  <c:v>Unruptured</c:v>
                </c:pt>
                <c:pt idx="1">
                  <c:v>Ruptured</c:v>
                </c:pt>
              </c:strCache>
            </c:strRef>
          </c:cat>
          <c:val>
            <c:numRef>
              <c:f>'Tables All Patients'!$E$54:$E$55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8-BA4D-8857-DE78F6CE0B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39080527"/>
        <c:axId val="1845617599"/>
      </c:barChart>
      <c:catAx>
        <c:axId val="183908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Aneurysm</a:t>
                </a:r>
                <a:r>
                  <a:rPr lang="en-US" baseline="0"/>
                  <a:t> Rupture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17599"/>
        <c:crosses val="autoZero"/>
        <c:auto val="0"/>
        <c:lblAlgn val="ctr"/>
        <c:lblOffset val="100"/>
        <c:noMultiLvlLbl val="0"/>
      </c:catAx>
      <c:valAx>
        <c:axId val="18456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Aneurysms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8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Aneurysm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All Patients'!$D$28:$D$35</c:f>
              <c:strCache>
                <c:ptCount val="8"/>
                <c:pt idx="0">
                  <c:v>ACA</c:v>
                </c:pt>
                <c:pt idx="1">
                  <c:v>Acomm</c:v>
                </c:pt>
                <c:pt idx="2">
                  <c:v>ICA</c:v>
                </c:pt>
                <c:pt idx="3">
                  <c:v>MCA</c:v>
                </c:pt>
                <c:pt idx="4">
                  <c:v>Pcomm</c:v>
                </c:pt>
                <c:pt idx="5">
                  <c:v>PCA</c:v>
                </c:pt>
                <c:pt idx="6">
                  <c:v>Basilar</c:v>
                </c:pt>
                <c:pt idx="7">
                  <c:v>SCA</c:v>
                </c:pt>
              </c:strCache>
            </c:strRef>
          </c:cat>
          <c:val>
            <c:numRef>
              <c:f>'Tables All Patients'!$E$28:$E$35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E-8344-94E2-CCDAD17BCB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518432"/>
        <c:axId val="143184768"/>
      </c:barChart>
      <c:catAx>
        <c:axId val="1435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4768"/>
        <c:crosses val="autoZero"/>
        <c:auto val="1"/>
        <c:lblAlgn val="ctr"/>
        <c:lblOffset val="100"/>
        <c:noMultiLvlLbl val="0"/>
      </c:catAx>
      <c:valAx>
        <c:axId val="1431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Aneurysms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Aneurysm  Treatment Modality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E1A-CE4F-AA0B-D659DB25BC2F}"/>
              </c:ext>
            </c:extLst>
          </c:dPt>
          <c:cat>
            <c:strRef>
              <c:f>('Tables All Patients'!$D$41,'Tables All Patients'!$D$42,'Tables All Patients'!$D$43,'Tables All Patients'!$D$45,'Tables All Patients'!$D$47)</c:f>
              <c:strCache>
                <c:ptCount val="5"/>
                <c:pt idx="0">
                  <c:v>Coiling</c:v>
                </c:pt>
                <c:pt idx="1">
                  <c:v>Flow Divertor</c:v>
                </c:pt>
                <c:pt idx="3">
                  <c:v>Surgical Clipping</c:v>
                </c:pt>
                <c:pt idx="4">
                  <c:v>Untreated</c:v>
                </c:pt>
              </c:strCache>
            </c:strRef>
          </c:cat>
          <c:val>
            <c:numRef>
              <c:f>('Tables All Patients'!$E$41,'Tables All Patients'!$E$42,'Tables All Patients'!$E$43,'Tables All Patients'!$E$45,'Tables All Patients'!$E$47)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A-D441-AAF1-8FD278AC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5784463"/>
        <c:axId val="1846423503"/>
      </c:barChart>
      <c:catAx>
        <c:axId val="184578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Aneurysm</a:t>
                </a:r>
                <a:r>
                  <a:rPr lang="en-US" baseline="0"/>
                  <a:t> treatment modality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23503"/>
        <c:crosses val="autoZero"/>
        <c:auto val="1"/>
        <c:lblAlgn val="ctr"/>
        <c:lblOffset val="100"/>
        <c:noMultiLvlLbl val="0"/>
      </c:catAx>
      <c:valAx>
        <c:axId val="18464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Aneurysms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8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Aneurysm</a:t>
            </a:r>
            <a:r>
              <a:rPr lang="en-US" baseline="0"/>
              <a:t> Treatment Modality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('Tables All Patients'!$D$41,'Tables All Patients'!$D$45,'Tables All Patients'!$D$47)</c:f>
              <c:strCache>
                <c:ptCount val="3"/>
                <c:pt idx="0">
                  <c:v>Coiling</c:v>
                </c:pt>
                <c:pt idx="1">
                  <c:v>Surgical Clipping</c:v>
                </c:pt>
                <c:pt idx="2">
                  <c:v>Untreated</c:v>
                </c:pt>
              </c:strCache>
            </c:strRef>
          </c:cat>
          <c:val>
            <c:numRef>
              <c:f>('Tables All Patients'!$E$41,'Tables All Patients'!$E$45,'Tables All Patients'!$E$47)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1-2842-928F-353778BFD70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('Tables All Patients'!$D$41,'Tables All Patients'!$D$45,'Tables All Patients'!$D$47)</c:f>
              <c:strCache>
                <c:ptCount val="3"/>
                <c:pt idx="0">
                  <c:v>Coiling</c:v>
                </c:pt>
                <c:pt idx="1">
                  <c:v>Surgical Clipping</c:v>
                </c:pt>
                <c:pt idx="2">
                  <c:v>Untreated</c:v>
                </c:pt>
              </c:strCache>
            </c:strRef>
          </c:cat>
          <c:val>
            <c:numRef>
              <c:f>('Tables All Patients'!$E$42,'Tables All Patients'!$E$44,'Tables All Patients'!$E$46)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1-2842-928F-353778BFD70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('Tables All Patients'!$D$41,'Tables All Patients'!$D$45,'Tables All Patients'!$D$47)</c:f>
              <c:strCache>
                <c:ptCount val="3"/>
                <c:pt idx="0">
                  <c:v>Coiling</c:v>
                </c:pt>
                <c:pt idx="1">
                  <c:v>Surgical Clipping</c:v>
                </c:pt>
                <c:pt idx="2">
                  <c:v>Untreated</c:v>
                </c:pt>
              </c:strCache>
            </c:strRef>
          </c:cat>
          <c:val>
            <c:numRef>
              <c:f>('Tables All Patients'!$E$43,'Tables All Patients'!$E$44,'Tables All Patients'!$E$46)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AD11-2842-928F-353778BFD7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225568"/>
        <c:axId val="1851052703"/>
      </c:barChart>
      <c:catAx>
        <c:axId val="1682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52703"/>
        <c:crosses val="autoZero"/>
        <c:auto val="1"/>
        <c:lblAlgn val="ctr"/>
        <c:lblOffset val="100"/>
        <c:noMultiLvlLbl val="0"/>
      </c:catAx>
      <c:valAx>
        <c:axId val="18510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aneurysms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42332</xdr:colOff>
      <xdr:row>49</xdr:row>
      <xdr:rowOff>88897</xdr:rowOff>
    </xdr:from>
    <xdr:to>
      <xdr:col>11</xdr:col>
      <xdr:colOff>1195916</xdr:colOff>
      <xdr:row>63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F36E8-BE2C-FF48-BE8B-86E3F200B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68792</xdr:colOff>
      <xdr:row>23</xdr:row>
      <xdr:rowOff>67734</xdr:rowOff>
    </xdr:from>
    <xdr:to>
      <xdr:col>11</xdr:col>
      <xdr:colOff>1137708</xdr:colOff>
      <xdr:row>33</xdr:row>
      <xdr:rowOff>165101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6FBFCB-4F11-4548-8328-322AA282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42334</xdr:colOff>
      <xdr:row>37</xdr:row>
      <xdr:rowOff>25401</xdr:rowOff>
    </xdr:from>
    <xdr:to>
      <xdr:col>11</xdr:col>
      <xdr:colOff>1111250</xdr:colOff>
      <xdr:row>47</xdr:row>
      <xdr:rowOff>91018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D637CA-95FF-0B42-871A-80F905981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645583</xdr:colOff>
      <xdr:row>37</xdr:row>
      <xdr:rowOff>46566</xdr:rowOff>
    </xdr:from>
    <xdr:to>
      <xdr:col>16</xdr:col>
      <xdr:colOff>592666</xdr:colOff>
      <xdr:row>47</xdr:row>
      <xdr:rowOff>101599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18CFB8-8C68-AC42-863A-E66D2F9C3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E81F-1E71-5640-BFD1-6BEA76688380}">
  <sheetPr codeName="Sheet2"/>
  <dimension ref="A1:K45"/>
  <sheetViews>
    <sheetView zoomScale="150" zoomScaleNormal="160" workbookViewId="0">
      <selection activeCell="I26" sqref="I26"/>
    </sheetView>
  </sheetViews>
  <sheetFormatPr baseColWidth="10" defaultRowHeight="16"/>
  <cols>
    <col min="1" max="1" width="38.6640625" customWidth="1"/>
    <col min="2" max="2" width="29.5" customWidth="1"/>
    <col min="7" max="7" width="6.5" customWidth="1"/>
    <col min="8" max="8" width="16.33203125" customWidth="1"/>
  </cols>
  <sheetData>
    <row r="1" spans="1:11">
      <c r="A1" s="1" t="s">
        <v>31</v>
      </c>
      <c r="B1" t="s">
        <v>73</v>
      </c>
      <c r="G1" s="31"/>
      <c r="H1" s="3" t="s">
        <v>54</v>
      </c>
    </row>
    <row r="2" spans="1:11">
      <c r="A2" s="1" t="s">
        <v>49</v>
      </c>
      <c r="B2" t="s">
        <v>74</v>
      </c>
      <c r="G2" s="7"/>
      <c r="H2" s="3" t="s">
        <v>55</v>
      </c>
      <c r="I2" t="s">
        <v>251</v>
      </c>
    </row>
    <row r="3" spans="1:11">
      <c r="A3" s="4" t="s">
        <v>47</v>
      </c>
      <c r="B3" t="s">
        <v>75</v>
      </c>
      <c r="G3" s="35"/>
      <c r="H3" s="3" t="s">
        <v>55</v>
      </c>
      <c r="I3" t="s">
        <v>105</v>
      </c>
      <c r="K3" t="s">
        <v>254</v>
      </c>
    </row>
    <row r="4" spans="1:11">
      <c r="A4" s="1" t="s">
        <v>0</v>
      </c>
      <c r="B4" t="s">
        <v>76</v>
      </c>
      <c r="G4" s="132"/>
      <c r="H4" s="117" t="s">
        <v>289</v>
      </c>
    </row>
    <row r="5" spans="1:11">
      <c r="A5" s="1" t="s">
        <v>340</v>
      </c>
      <c r="B5" t="s">
        <v>362</v>
      </c>
      <c r="G5" s="132"/>
      <c r="H5" s="117"/>
    </row>
    <row r="6" spans="1:11">
      <c r="A6" s="49" t="s">
        <v>9</v>
      </c>
      <c r="B6" t="s">
        <v>363</v>
      </c>
    </row>
    <row r="7" spans="1:11">
      <c r="A7" s="39" t="s">
        <v>3</v>
      </c>
      <c r="B7" t="s">
        <v>364</v>
      </c>
    </row>
    <row r="8" spans="1:11">
      <c r="A8" s="39" t="s">
        <v>154</v>
      </c>
      <c r="B8" t="s">
        <v>157</v>
      </c>
    </row>
    <row r="9" spans="1:11">
      <c r="A9" s="1" t="s">
        <v>234</v>
      </c>
      <c r="B9" t="s">
        <v>92</v>
      </c>
    </row>
    <row r="10" spans="1:11">
      <c r="A10" s="1" t="s">
        <v>235</v>
      </c>
      <c r="B10" t="s">
        <v>106</v>
      </c>
    </row>
    <row r="11" spans="1:11">
      <c r="A11" s="1" t="s">
        <v>198</v>
      </c>
      <c r="B11" t="s">
        <v>77</v>
      </c>
    </row>
    <row r="12" spans="1:11">
      <c r="A12" s="1" t="s">
        <v>219</v>
      </c>
      <c r="B12" t="s">
        <v>78</v>
      </c>
    </row>
    <row r="13" spans="1:11">
      <c r="A13" s="1" t="s">
        <v>199</v>
      </c>
      <c r="B13" t="s">
        <v>79</v>
      </c>
    </row>
    <row r="14" spans="1:11">
      <c r="A14" s="1" t="s">
        <v>200</v>
      </c>
      <c r="B14" t="s">
        <v>80</v>
      </c>
    </row>
    <row r="15" spans="1:11">
      <c r="A15" s="1" t="s">
        <v>201</v>
      </c>
      <c r="B15" t="s">
        <v>81</v>
      </c>
    </row>
    <row r="16" spans="1:11">
      <c r="A16" s="1" t="s">
        <v>218</v>
      </c>
      <c r="B16" t="s">
        <v>82</v>
      </c>
    </row>
    <row r="17" spans="1:2">
      <c r="A17" s="1" t="s">
        <v>95</v>
      </c>
      <c r="B17" t="s">
        <v>83</v>
      </c>
    </row>
    <row r="18" spans="1:2">
      <c r="A18" s="1" t="s">
        <v>205</v>
      </c>
      <c r="B18" t="s">
        <v>84</v>
      </c>
    </row>
    <row r="19" spans="1:2">
      <c r="A19" s="1" t="s">
        <v>226</v>
      </c>
      <c r="B19" t="s">
        <v>365</v>
      </c>
    </row>
    <row r="20" spans="1:2">
      <c r="A20" s="1" t="s">
        <v>203</v>
      </c>
      <c r="B20" t="s">
        <v>85</v>
      </c>
    </row>
    <row r="21" spans="1:2">
      <c r="A21" s="1" t="s">
        <v>204</v>
      </c>
      <c r="B21" t="s">
        <v>109</v>
      </c>
    </row>
    <row r="22" spans="1:2">
      <c r="A22" s="1" t="s">
        <v>212</v>
      </c>
      <c r="B22" t="s">
        <v>78</v>
      </c>
    </row>
    <row r="23" spans="1:2">
      <c r="A23" s="1" t="s">
        <v>211</v>
      </c>
      <c r="B23" t="s">
        <v>87</v>
      </c>
    </row>
    <row r="24" spans="1:2">
      <c r="A24" s="1" t="s">
        <v>213</v>
      </c>
      <c r="B24" t="s">
        <v>88</v>
      </c>
    </row>
    <row r="25" spans="1:2">
      <c r="A25" s="1" t="s">
        <v>214</v>
      </c>
      <c r="B25" t="s">
        <v>89</v>
      </c>
    </row>
    <row r="26" spans="1:2">
      <c r="A26" s="1" t="s">
        <v>225</v>
      </c>
      <c r="B26" t="s">
        <v>84</v>
      </c>
    </row>
    <row r="27" spans="1:2">
      <c r="A27" s="1" t="s">
        <v>7</v>
      </c>
      <c r="B27" t="s">
        <v>111</v>
      </c>
    </row>
    <row r="28" spans="1:2">
      <c r="A28" s="1" t="s">
        <v>230</v>
      </c>
      <c r="B28" t="s">
        <v>78</v>
      </c>
    </row>
    <row r="29" spans="1:2">
      <c r="A29" s="1" t="s">
        <v>231</v>
      </c>
      <c r="B29" t="s">
        <v>93</v>
      </c>
    </row>
    <row r="30" spans="1:2">
      <c r="A30" s="1" t="s">
        <v>232</v>
      </c>
      <c r="B30" t="s">
        <v>90</v>
      </c>
    </row>
    <row r="31" spans="1:2">
      <c r="A31" s="1" t="s">
        <v>233</v>
      </c>
      <c r="B31" t="s">
        <v>91</v>
      </c>
    </row>
    <row r="32" spans="1:2">
      <c r="A32" s="1" t="s">
        <v>5</v>
      </c>
      <c r="B32" t="s">
        <v>107</v>
      </c>
    </row>
    <row r="33" spans="1:2">
      <c r="A33" s="1" t="s">
        <v>1</v>
      </c>
      <c r="B33" t="s">
        <v>108</v>
      </c>
    </row>
    <row r="34" spans="1:2">
      <c r="A34" s="1" t="s">
        <v>4</v>
      </c>
      <c r="B34" t="s">
        <v>110</v>
      </c>
    </row>
    <row r="37" spans="1:2">
      <c r="A37" s="1" t="s">
        <v>222</v>
      </c>
    </row>
    <row r="38" spans="1:2">
      <c r="A38" s="120" t="s">
        <v>237</v>
      </c>
      <c r="B38" t="s">
        <v>239</v>
      </c>
    </row>
    <row r="39" spans="1:2">
      <c r="A39" s="120" t="s">
        <v>238</v>
      </c>
      <c r="B39" t="s">
        <v>240</v>
      </c>
    </row>
    <row r="40" spans="1:2">
      <c r="A40" s="120" t="s">
        <v>241</v>
      </c>
      <c r="B40" t="s">
        <v>243</v>
      </c>
    </row>
    <row r="41" spans="1:2">
      <c r="A41" s="51" t="s">
        <v>223</v>
      </c>
      <c r="B41" s="117" t="s">
        <v>299</v>
      </c>
    </row>
    <row r="42" spans="1:2">
      <c r="A42" s="51" t="s">
        <v>224</v>
      </c>
      <c r="B42" s="117" t="s">
        <v>300</v>
      </c>
    </row>
    <row r="43" spans="1:2">
      <c r="A43" s="51" t="s">
        <v>242</v>
      </c>
      <c r="B43" t="s">
        <v>244</v>
      </c>
    </row>
    <row r="44" spans="1:2">
      <c r="A44" s="51" t="s">
        <v>245</v>
      </c>
      <c r="B44" t="s">
        <v>246</v>
      </c>
    </row>
    <row r="45" spans="1:2">
      <c r="A45" s="51" t="s">
        <v>247</v>
      </c>
      <c r="B45" t="s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B715-A354-7843-8C50-D647E30F5B04}">
  <dimension ref="A1:AO94"/>
  <sheetViews>
    <sheetView topLeftCell="A39" zoomScale="110" zoomScaleNormal="110" workbookViewId="0">
      <selection activeCell="E96" sqref="E96"/>
    </sheetView>
  </sheetViews>
  <sheetFormatPr baseColWidth="10" defaultRowHeight="16"/>
  <cols>
    <col min="1" max="1" width="17" customWidth="1"/>
  </cols>
  <sheetData>
    <row r="1" spans="1:41">
      <c r="A1" s="148" t="s">
        <v>367</v>
      </c>
      <c r="B1" s="1" t="s">
        <v>142</v>
      </c>
      <c r="C1" s="1" t="s">
        <v>49</v>
      </c>
      <c r="D1" s="89" t="s">
        <v>366</v>
      </c>
      <c r="E1" s="4" t="s">
        <v>340</v>
      </c>
      <c r="F1" s="67" t="s">
        <v>207</v>
      </c>
      <c r="G1" s="67" t="s">
        <v>208</v>
      </c>
      <c r="H1" s="121" t="s">
        <v>234</v>
      </c>
      <c r="I1" s="121" t="s">
        <v>235</v>
      </c>
      <c r="J1" s="125" t="s">
        <v>198</v>
      </c>
      <c r="K1" s="81" t="s">
        <v>249</v>
      </c>
      <c r="L1" s="81" t="s">
        <v>202</v>
      </c>
      <c r="M1" s="81" t="s">
        <v>199</v>
      </c>
      <c r="N1" s="36" t="s">
        <v>200</v>
      </c>
      <c r="O1" s="36" t="s">
        <v>201</v>
      </c>
      <c r="P1" s="1" t="s">
        <v>151</v>
      </c>
      <c r="Q1" s="1" t="s">
        <v>95</v>
      </c>
      <c r="R1" s="4" t="s">
        <v>205</v>
      </c>
      <c r="S1" s="1" t="s">
        <v>206</v>
      </c>
      <c r="T1" s="1" t="s">
        <v>203</v>
      </c>
      <c r="U1" s="1" t="s">
        <v>204</v>
      </c>
      <c r="V1" s="1" t="s">
        <v>209</v>
      </c>
      <c r="W1" s="1" t="s">
        <v>210</v>
      </c>
      <c r="X1" s="1" t="s">
        <v>212</v>
      </c>
      <c r="Y1" s="1" t="s">
        <v>211</v>
      </c>
      <c r="Z1" s="1" t="s">
        <v>213</v>
      </c>
      <c r="AA1" s="1" t="s">
        <v>214</v>
      </c>
      <c r="AB1" s="1" t="s">
        <v>236</v>
      </c>
      <c r="AC1" s="1" t="s">
        <v>225</v>
      </c>
      <c r="AD1" s="1" t="s">
        <v>288</v>
      </c>
      <c r="AE1" s="1" t="s">
        <v>230</v>
      </c>
      <c r="AF1" s="1" t="s">
        <v>231</v>
      </c>
      <c r="AG1" s="1" t="s">
        <v>232</v>
      </c>
      <c r="AH1" s="1" t="s">
        <v>233</v>
      </c>
      <c r="AI1" s="1" t="s">
        <v>355</v>
      </c>
      <c r="AJ1" s="1" t="s">
        <v>443</v>
      </c>
      <c r="AK1" s="1" t="s">
        <v>5</v>
      </c>
      <c r="AL1" s="1" t="s">
        <v>1</v>
      </c>
      <c r="AM1" s="1" t="s">
        <v>2</v>
      </c>
      <c r="AN1" s="1" t="s">
        <v>4</v>
      </c>
      <c r="AO1" s="1" t="s">
        <v>139</v>
      </c>
    </row>
    <row r="2" spans="1:41">
      <c r="A2" s="3" t="s">
        <v>415</v>
      </c>
      <c r="B2" s="1">
        <v>3</v>
      </c>
      <c r="C2" s="43">
        <v>44131</v>
      </c>
      <c r="D2" s="37" t="s">
        <v>112</v>
      </c>
      <c r="E2" s="154" t="s">
        <v>440</v>
      </c>
      <c r="F2" s="46">
        <v>0</v>
      </c>
      <c r="G2" s="46">
        <v>71</v>
      </c>
      <c r="H2" s="122">
        <v>1</v>
      </c>
      <c r="I2" s="122">
        <v>0</v>
      </c>
      <c r="J2" s="75">
        <v>1</v>
      </c>
      <c r="K2" s="52" t="s">
        <v>250</v>
      </c>
      <c r="L2" s="52" t="s">
        <v>6</v>
      </c>
      <c r="M2" s="52" t="s">
        <v>36</v>
      </c>
      <c r="N2" s="48">
        <v>21</v>
      </c>
      <c r="O2" s="48">
        <v>19</v>
      </c>
      <c r="P2" s="3">
        <v>19</v>
      </c>
      <c r="R2" s="5">
        <v>1</v>
      </c>
      <c r="S2">
        <v>1</v>
      </c>
      <c r="T2">
        <v>0</v>
      </c>
      <c r="X2" s="3"/>
      <c r="AD2" s="3" t="s">
        <v>8</v>
      </c>
      <c r="AE2" s="3"/>
      <c r="AF2" s="3"/>
      <c r="AG2" s="3"/>
      <c r="AH2" s="3"/>
      <c r="AI2" s="3"/>
      <c r="AJ2" s="3"/>
      <c r="AO2" t="s">
        <v>194</v>
      </c>
    </row>
    <row r="3" spans="1:41" ht="17">
      <c r="A3" s="3" t="s">
        <v>416</v>
      </c>
      <c r="B3" s="42">
        <v>4</v>
      </c>
      <c r="C3" s="43">
        <v>44131</v>
      </c>
      <c r="D3" s="47" t="s">
        <v>114</v>
      </c>
      <c r="E3" s="154" t="s">
        <v>440</v>
      </c>
      <c r="F3" s="46">
        <v>0</v>
      </c>
      <c r="G3" s="46">
        <v>37</v>
      </c>
      <c r="H3" s="75">
        <v>1</v>
      </c>
      <c r="I3" s="75">
        <v>0</v>
      </c>
      <c r="J3" s="75">
        <v>2</v>
      </c>
      <c r="K3" s="52" t="s">
        <v>250</v>
      </c>
      <c r="L3" s="52" t="s">
        <v>28</v>
      </c>
      <c r="M3" s="52" t="s">
        <v>28</v>
      </c>
      <c r="N3" s="45">
        <v>6.4</v>
      </c>
      <c r="O3" s="45">
        <v>5.9</v>
      </c>
      <c r="P3" s="76"/>
      <c r="Q3" s="74">
        <v>44144</v>
      </c>
      <c r="R3" s="44">
        <v>1</v>
      </c>
      <c r="S3" s="45">
        <v>0</v>
      </c>
      <c r="T3" s="45">
        <v>0</v>
      </c>
      <c r="U3" s="45"/>
      <c r="V3" s="45"/>
      <c r="W3" s="45"/>
      <c r="X3" s="52" t="s">
        <v>68</v>
      </c>
      <c r="Y3" s="52" t="s">
        <v>20</v>
      </c>
      <c r="Z3" s="52">
        <v>4.5</v>
      </c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8" t="s">
        <v>41</v>
      </c>
      <c r="AN3" s="45"/>
      <c r="AO3" s="45"/>
    </row>
    <row r="4" spans="1:41" ht="17">
      <c r="A4" s="3" t="s">
        <v>417</v>
      </c>
      <c r="B4" s="1">
        <v>5</v>
      </c>
      <c r="C4" s="43">
        <v>44132</v>
      </c>
      <c r="D4" s="37" t="s">
        <v>113</v>
      </c>
      <c r="E4" s="154" t="s">
        <v>440</v>
      </c>
      <c r="F4" s="46">
        <v>0</v>
      </c>
      <c r="G4" s="46">
        <v>58</v>
      </c>
      <c r="H4" s="122">
        <v>0</v>
      </c>
      <c r="I4" s="122">
        <v>0</v>
      </c>
      <c r="J4" s="75">
        <v>1</v>
      </c>
      <c r="K4" s="52" t="s">
        <v>250</v>
      </c>
      <c r="L4" s="52" t="s">
        <v>28</v>
      </c>
      <c r="M4" s="52" t="s">
        <v>28</v>
      </c>
      <c r="N4" s="52">
        <v>6.7</v>
      </c>
      <c r="O4" s="52">
        <v>5.2</v>
      </c>
      <c r="P4" s="3">
        <v>4.7</v>
      </c>
      <c r="Q4" s="2">
        <v>44132</v>
      </c>
      <c r="R4" s="5">
        <v>0</v>
      </c>
      <c r="S4" s="76"/>
      <c r="T4" s="3">
        <v>0</v>
      </c>
      <c r="U4" s="3"/>
      <c r="V4" s="3"/>
      <c r="W4" s="3"/>
      <c r="X4" s="3"/>
      <c r="Y4" s="10"/>
      <c r="Z4" s="10"/>
      <c r="AE4" t="s">
        <v>257</v>
      </c>
    </row>
    <row r="5" spans="1:41">
      <c r="A5" s="3" t="s">
        <v>418</v>
      </c>
      <c r="B5" s="1">
        <v>6</v>
      </c>
      <c r="C5" s="43">
        <v>44132</v>
      </c>
      <c r="D5" s="37" t="s">
        <v>115</v>
      </c>
      <c r="E5" s="154" t="s">
        <v>440</v>
      </c>
      <c r="F5" s="46">
        <v>0</v>
      </c>
      <c r="G5" s="46">
        <v>56</v>
      </c>
      <c r="H5" s="122">
        <v>0</v>
      </c>
      <c r="I5" s="122">
        <v>0</v>
      </c>
      <c r="J5" s="75">
        <v>1</v>
      </c>
      <c r="K5" s="52" t="s">
        <v>250</v>
      </c>
      <c r="L5" s="52" t="s">
        <v>65</v>
      </c>
      <c r="M5" s="52" t="s">
        <v>20</v>
      </c>
      <c r="N5" s="44">
        <v>7.2</v>
      </c>
      <c r="O5" s="44">
        <v>4.7</v>
      </c>
      <c r="Q5" s="2">
        <v>44146</v>
      </c>
      <c r="R5" s="5">
        <v>1</v>
      </c>
      <c r="S5">
        <v>1</v>
      </c>
      <c r="T5">
        <v>0</v>
      </c>
      <c r="X5" s="3" t="s">
        <v>67</v>
      </c>
      <c r="Y5" s="33" t="s">
        <v>20</v>
      </c>
      <c r="Z5" s="3">
        <v>3.2</v>
      </c>
      <c r="AA5" s="3">
        <v>2.9</v>
      </c>
      <c r="AB5" s="3"/>
      <c r="AC5" s="3" t="s">
        <v>61</v>
      </c>
      <c r="AO5" t="s">
        <v>66</v>
      </c>
    </row>
    <row r="6" spans="1:41">
      <c r="A6" s="3" t="s">
        <v>419</v>
      </c>
      <c r="B6" s="1">
        <v>7</v>
      </c>
      <c r="C6" s="43">
        <v>44133</v>
      </c>
      <c r="D6" s="37" t="s">
        <v>116</v>
      </c>
      <c r="E6" s="154" t="s">
        <v>440</v>
      </c>
      <c r="F6" s="46">
        <v>0</v>
      </c>
      <c r="G6" s="46">
        <v>65</v>
      </c>
      <c r="H6" s="5">
        <v>1</v>
      </c>
      <c r="I6" s="122">
        <v>0</v>
      </c>
      <c r="J6" s="75">
        <v>4</v>
      </c>
      <c r="K6" s="52" t="s">
        <v>250</v>
      </c>
      <c r="L6" s="52" t="s">
        <v>42</v>
      </c>
      <c r="M6" s="52" t="s">
        <v>20</v>
      </c>
      <c r="N6" s="44">
        <v>5.2</v>
      </c>
      <c r="O6" s="44">
        <v>6.3</v>
      </c>
      <c r="R6" s="5"/>
      <c r="T6">
        <v>0</v>
      </c>
      <c r="X6" s="3" t="s">
        <v>72</v>
      </c>
      <c r="Y6" s="33" t="s">
        <v>20</v>
      </c>
      <c r="Z6">
        <v>2.5</v>
      </c>
      <c r="AA6" s="3">
        <v>2.2000000000000002</v>
      </c>
      <c r="AB6" s="3"/>
      <c r="AC6" s="3"/>
      <c r="AE6" s="3" t="s">
        <v>71</v>
      </c>
      <c r="AF6" s="3" t="s">
        <v>20</v>
      </c>
      <c r="AO6" t="s">
        <v>43</v>
      </c>
    </row>
    <row r="7" spans="1:41" ht="17">
      <c r="A7" s="3" t="s">
        <v>420</v>
      </c>
      <c r="B7" s="42">
        <v>8</v>
      </c>
      <c r="C7" s="43">
        <v>44151</v>
      </c>
      <c r="D7" s="47" t="s">
        <v>118</v>
      </c>
      <c r="E7" s="154" t="s">
        <v>440</v>
      </c>
      <c r="F7" s="46">
        <v>1</v>
      </c>
      <c r="G7" s="46">
        <v>64</v>
      </c>
      <c r="H7" s="75">
        <v>0</v>
      </c>
      <c r="I7" s="75">
        <v>0</v>
      </c>
      <c r="J7" s="75">
        <v>1</v>
      </c>
      <c r="K7" s="52" t="s">
        <v>250</v>
      </c>
      <c r="L7" s="52" t="s">
        <v>64</v>
      </c>
      <c r="M7" s="52" t="s">
        <v>23</v>
      </c>
      <c r="N7" s="44">
        <v>8</v>
      </c>
      <c r="O7" s="44">
        <v>4</v>
      </c>
      <c r="P7" s="76"/>
      <c r="Q7" s="74">
        <v>44143</v>
      </c>
      <c r="R7" s="44">
        <v>1</v>
      </c>
      <c r="S7" s="45">
        <v>0</v>
      </c>
      <c r="T7" s="45">
        <v>1</v>
      </c>
      <c r="U7" s="48" t="s">
        <v>62</v>
      </c>
      <c r="V7" s="45">
        <v>3</v>
      </c>
      <c r="W7" s="45">
        <v>4</v>
      </c>
      <c r="X7" s="127"/>
      <c r="Y7" s="71"/>
      <c r="Z7" s="71"/>
      <c r="AA7" s="71"/>
      <c r="AB7" s="71"/>
      <c r="AC7" s="71"/>
      <c r="AD7" s="45"/>
      <c r="AE7" s="45"/>
      <c r="AF7" s="45"/>
      <c r="AG7" s="45"/>
      <c r="AH7" s="45"/>
      <c r="AI7" s="45"/>
      <c r="AJ7" s="45"/>
      <c r="AK7" s="45"/>
      <c r="AL7" s="45"/>
      <c r="AM7" s="48" t="s">
        <v>62</v>
      </c>
      <c r="AN7" s="45"/>
      <c r="AO7" s="45" t="s">
        <v>186</v>
      </c>
    </row>
    <row r="8" spans="1:41" ht="17">
      <c r="A8" s="3" t="s">
        <v>421</v>
      </c>
      <c r="B8" s="42">
        <v>9</v>
      </c>
      <c r="C8" s="43">
        <v>44151</v>
      </c>
      <c r="D8" s="47" t="s">
        <v>117</v>
      </c>
      <c r="E8" s="154" t="s">
        <v>440</v>
      </c>
      <c r="F8" s="46">
        <v>1</v>
      </c>
      <c r="G8" s="46">
        <v>83</v>
      </c>
      <c r="H8" s="75">
        <v>1</v>
      </c>
      <c r="I8" s="75">
        <v>0</v>
      </c>
      <c r="J8" s="75">
        <v>1</v>
      </c>
      <c r="K8" s="52" t="s">
        <v>250</v>
      </c>
      <c r="L8" s="52" t="s">
        <v>63</v>
      </c>
      <c r="M8" s="52" t="s">
        <v>29</v>
      </c>
      <c r="N8" s="44">
        <v>9.5</v>
      </c>
      <c r="O8" s="70">
        <v>5</v>
      </c>
      <c r="P8" s="76"/>
      <c r="Q8" s="74">
        <v>44070</v>
      </c>
      <c r="R8" s="44">
        <v>1</v>
      </c>
      <c r="S8" s="45">
        <v>0</v>
      </c>
      <c r="T8" s="45">
        <v>0</v>
      </c>
      <c r="U8" s="48" t="s">
        <v>41</v>
      </c>
      <c r="V8" s="45"/>
      <c r="W8" s="45"/>
      <c r="X8" s="127"/>
      <c r="Y8" s="71"/>
      <c r="Z8" s="71"/>
      <c r="AA8" s="71"/>
      <c r="AB8" s="71"/>
      <c r="AC8" s="71"/>
      <c r="AD8" s="45"/>
      <c r="AE8" s="45"/>
      <c r="AF8" s="45"/>
      <c r="AG8" s="45"/>
      <c r="AH8" s="45"/>
      <c r="AI8" s="45"/>
      <c r="AJ8" s="45"/>
      <c r="AK8" s="45"/>
      <c r="AL8" s="45"/>
      <c r="AM8" s="48" t="s">
        <v>41</v>
      </c>
      <c r="AN8" s="45"/>
      <c r="AO8" s="45" t="s">
        <v>185</v>
      </c>
    </row>
    <row r="9" spans="1:41">
      <c r="A9" s="3" t="s">
        <v>422</v>
      </c>
      <c r="B9" s="1">
        <v>10</v>
      </c>
      <c r="C9" s="8">
        <v>44152</v>
      </c>
      <c r="D9" s="37" t="s">
        <v>119</v>
      </c>
      <c r="E9" s="154" t="s">
        <v>440</v>
      </c>
      <c r="F9" s="46">
        <v>0</v>
      </c>
      <c r="G9" s="46">
        <v>58</v>
      </c>
      <c r="H9" s="122">
        <v>0</v>
      </c>
      <c r="I9" s="122">
        <v>0</v>
      </c>
      <c r="J9" s="75">
        <v>2</v>
      </c>
      <c r="K9" s="52" t="s">
        <v>250</v>
      </c>
      <c r="L9" s="52" t="s">
        <v>25</v>
      </c>
      <c r="M9" s="52" t="s">
        <v>20</v>
      </c>
      <c r="N9" s="45">
        <v>4</v>
      </c>
      <c r="O9" s="45">
        <v>4</v>
      </c>
      <c r="Q9" s="2">
        <v>43791</v>
      </c>
      <c r="R9" s="5">
        <v>1</v>
      </c>
      <c r="S9">
        <v>1</v>
      </c>
      <c r="T9">
        <v>0</v>
      </c>
      <c r="X9" s="3" t="s">
        <v>18</v>
      </c>
      <c r="Y9" s="3" t="s">
        <v>29</v>
      </c>
      <c r="Z9" s="3">
        <v>2</v>
      </c>
      <c r="AA9" s="3">
        <v>2</v>
      </c>
      <c r="AB9" s="3"/>
      <c r="AC9" s="3"/>
    </row>
    <row r="10" spans="1:41" ht="17">
      <c r="A10" s="3" t="s">
        <v>423</v>
      </c>
      <c r="B10" s="1">
        <v>11</v>
      </c>
      <c r="C10" s="8">
        <v>44153</v>
      </c>
      <c r="D10" s="37" t="s">
        <v>120</v>
      </c>
      <c r="E10" s="154" t="s">
        <v>440</v>
      </c>
      <c r="F10" s="46">
        <v>1</v>
      </c>
      <c r="G10" s="46">
        <v>47</v>
      </c>
      <c r="H10" s="122">
        <v>1</v>
      </c>
      <c r="I10" s="122">
        <v>0</v>
      </c>
      <c r="J10" s="75">
        <v>1</v>
      </c>
      <c r="K10" s="52" t="s">
        <v>250</v>
      </c>
      <c r="L10" s="52" t="s">
        <v>24</v>
      </c>
      <c r="M10" s="52" t="s">
        <v>21</v>
      </c>
      <c r="N10" s="45">
        <v>5.2</v>
      </c>
      <c r="O10" s="45">
        <v>3.6</v>
      </c>
      <c r="P10" s="9"/>
      <c r="Q10" s="2">
        <v>44006</v>
      </c>
      <c r="R10" s="5">
        <v>1</v>
      </c>
      <c r="S10">
        <v>0</v>
      </c>
      <c r="T10">
        <v>1</v>
      </c>
      <c r="V10">
        <v>4</v>
      </c>
      <c r="W10">
        <v>4</v>
      </c>
      <c r="X10" s="3"/>
      <c r="AO10" t="s">
        <v>193</v>
      </c>
    </row>
    <row r="11" spans="1:41">
      <c r="A11" s="3" t="s">
        <v>427</v>
      </c>
      <c r="B11" s="36">
        <v>16</v>
      </c>
      <c r="C11" s="43">
        <v>44155</v>
      </c>
      <c r="D11" s="47" t="s">
        <v>124</v>
      </c>
      <c r="E11" s="154" t="s">
        <v>440</v>
      </c>
      <c r="F11" s="46">
        <v>0</v>
      </c>
      <c r="G11" s="46">
        <v>82</v>
      </c>
      <c r="H11" s="75">
        <v>0</v>
      </c>
      <c r="I11" s="75">
        <v>0</v>
      </c>
      <c r="J11" s="75">
        <v>2</v>
      </c>
      <c r="K11" s="52" t="s">
        <v>250</v>
      </c>
      <c r="L11" s="52" t="s">
        <v>26</v>
      </c>
      <c r="M11" s="52" t="s">
        <v>20</v>
      </c>
      <c r="N11" s="45">
        <v>17</v>
      </c>
      <c r="O11" s="45">
        <v>13</v>
      </c>
      <c r="P11" s="45">
        <v>10</v>
      </c>
      <c r="Q11" s="72">
        <v>43767</v>
      </c>
      <c r="R11" s="44">
        <v>1</v>
      </c>
      <c r="S11" s="45">
        <v>0</v>
      </c>
      <c r="T11" s="45">
        <v>1</v>
      </c>
      <c r="U11" s="48" t="s">
        <v>41</v>
      </c>
      <c r="V11" s="45">
        <v>1</v>
      </c>
      <c r="W11" s="45">
        <v>2</v>
      </c>
      <c r="X11" s="48" t="s">
        <v>140</v>
      </c>
      <c r="Y11" s="48" t="s">
        <v>29</v>
      </c>
      <c r="Z11" s="48">
        <v>3</v>
      </c>
      <c r="AA11" s="48"/>
      <c r="AB11" s="48"/>
      <c r="AC11" s="48"/>
      <c r="AD11" s="45"/>
      <c r="AE11" s="45"/>
      <c r="AF11" s="45"/>
      <c r="AG11" s="45"/>
      <c r="AH11" s="45"/>
      <c r="AI11" s="45"/>
      <c r="AJ11" s="45"/>
      <c r="AK11" s="45"/>
      <c r="AL11" s="45"/>
      <c r="AM11" s="48"/>
      <c r="AN11" s="45"/>
      <c r="AO11" s="45" t="s">
        <v>138</v>
      </c>
    </row>
    <row r="12" spans="1:41">
      <c r="A12" s="3" t="s">
        <v>428</v>
      </c>
      <c r="B12" s="1">
        <v>17</v>
      </c>
      <c r="C12" s="8">
        <v>44158</v>
      </c>
      <c r="D12" s="37" t="s">
        <v>125</v>
      </c>
      <c r="E12" s="154" t="s">
        <v>440</v>
      </c>
      <c r="F12" s="46">
        <v>0</v>
      </c>
      <c r="G12" s="46">
        <v>68</v>
      </c>
      <c r="H12" s="44">
        <v>1</v>
      </c>
      <c r="I12" s="75">
        <v>0</v>
      </c>
      <c r="J12" s="75">
        <v>3</v>
      </c>
      <c r="K12" s="52" t="s">
        <v>250</v>
      </c>
      <c r="L12" s="52" t="s">
        <v>27</v>
      </c>
      <c r="M12" s="52" t="s">
        <v>21</v>
      </c>
      <c r="N12" s="45">
        <v>8</v>
      </c>
      <c r="O12" s="45">
        <v>4.3</v>
      </c>
      <c r="P12" s="3" t="s">
        <v>57</v>
      </c>
      <c r="Q12" s="2">
        <v>42807</v>
      </c>
      <c r="R12" s="5">
        <v>1</v>
      </c>
      <c r="S12" s="3" t="s">
        <v>11</v>
      </c>
      <c r="T12">
        <v>0</v>
      </c>
      <c r="X12" s="3" t="s">
        <v>28</v>
      </c>
      <c r="Y12" s="3" t="s">
        <v>28</v>
      </c>
      <c r="Z12">
        <v>8.3000000000000007</v>
      </c>
      <c r="AA12" s="3">
        <v>6</v>
      </c>
      <c r="AB12" s="3"/>
      <c r="AC12" s="3"/>
      <c r="AF12" s="3" t="s">
        <v>22</v>
      </c>
      <c r="AG12">
        <v>5.0999999999999996</v>
      </c>
      <c r="AH12">
        <v>4.2</v>
      </c>
      <c r="AO12" t="s">
        <v>56</v>
      </c>
    </row>
    <row r="13" spans="1:41">
      <c r="A13" s="3" t="s">
        <v>430</v>
      </c>
      <c r="B13" s="36">
        <v>19</v>
      </c>
      <c r="C13" s="43">
        <v>44160</v>
      </c>
      <c r="D13" s="47" t="s">
        <v>127</v>
      </c>
      <c r="E13" s="154" t="s">
        <v>440</v>
      </c>
      <c r="F13" s="46">
        <v>0</v>
      </c>
      <c r="G13" s="46">
        <v>40</v>
      </c>
      <c r="H13" s="75">
        <v>0</v>
      </c>
      <c r="I13" s="75">
        <v>1</v>
      </c>
      <c r="J13" s="75">
        <v>1</v>
      </c>
      <c r="K13" s="52" t="s">
        <v>250</v>
      </c>
      <c r="L13" s="52" t="s">
        <v>16</v>
      </c>
      <c r="M13" s="52" t="s">
        <v>20</v>
      </c>
      <c r="N13" s="48">
        <v>6.5</v>
      </c>
      <c r="O13" s="48">
        <v>7.1</v>
      </c>
      <c r="P13" s="48"/>
      <c r="Q13" s="45"/>
      <c r="R13" s="44"/>
      <c r="S13" s="45"/>
      <c r="T13" s="45">
        <v>0</v>
      </c>
      <c r="U13" s="45"/>
      <c r="V13" s="45"/>
      <c r="W13" s="45"/>
      <c r="X13" s="48" t="s">
        <v>17</v>
      </c>
      <c r="Y13" s="48"/>
      <c r="Z13" s="48"/>
      <c r="AA13" s="48"/>
      <c r="AB13" s="48"/>
      <c r="AC13" s="48"/>
      <c r="AD13" s="45"/>
      <c r="AE13" s="45"/>
      <c r="AF13" s="45"/>
      <c r="AG13" s="45"/>
      <c r="AH13" s="45"/>
      <c r="AI13" s="45"/>
      <c r="AJ13" s="45"/>
      <c r="AK13" s="48" t="s">
        <v>141</v>
      </c>
      <c r="AL13" s="45"/>
      <c r="AM13" s="45"/>
      <c r="AN13" s="45"/>
      <c r="AO13" s="45"/>
    </row>
    <row r="14" spans="1:41">
      <c r="A14" s="3" t="s">
        <v>431</v>
      </c>
      <c r="B14" s="36">
        <v>20</v>
      </c>
      <c r="C14" s="43">
        <v>44160</v>
      </c>
      <c r="D14" s="47" t="s">
        <v>128</v>
      </c>
      <c r="E14" s="154" t="s">
        <v>440</v>
      </c>
      <c r="F14" s="46">
        <v>0</v>
      </c>
      <c r="G14" s="46">
        <v>72</v>
      </c>
      <c r="H14" s="75">
        <v>1</v>
      </c>
      <c r="I14" s="75">
        <v>1</v>
      </c>
      <c r="J14" s="75">
        <v>1</v>
      </c>
      <c r="K14" s="52" t="s">
        <v>360</v>
      </c>
      <c r="L14" s="52" t="s">
        <v>14</v>
      </c>
      <c r="M14" s="52" t="s">
        <v>23</v>
      </c>
      <c r="N14" s="48">
        <v>15</v>
      </c>
      <c r="O14" s="48">
        <v>14</v>
      </c>
      <c r="P14" s="48"/>
      <c r="Q14" s="74">
        <v>43771</v>
      </c>
      <c r="R14" s="44">
        <v>1</v>
      </c>
      <c r="S14" s="48">
        <v>0</v>
      </c>
      <c r="T14" s="45">
        <v>0</v>
      </c>
      <c r="U14" s="48" t="s">
        <v>41</v>
      </c>
      <c r="V14" s="45"/>
      <c r="W14" s="45"/>
      <c r="X14" s="48"/>
      <c r="Y14" s="45"/>
      <c r="Z14" s="45"/>
      <c r="AA14" s="45"/>
      <c r="AB14" s="45"/>
      <c r="AC14" s="45"/>
      <c r="AD14" s="48" t="s">
        <v>15</v>
      </c>
      <c r="AE14" s="48"/>
      <c r="AF14" s="48"/>
      <c r="AG14" s="48"/>
      <c r="AH14" s="48"/>
      <c r="AI14" s="48"/>
      <c r="AJ14" s="48"/>
      <c r="AK14" s="48" t="s">
        <v>59</v>
      </c>
      <c r="AL14" s="45"/>
      <c r="AM14" s="48" t="s">
        <v>41</v>
      </c>
      <c r="AN14" s="45"/>
      <c r="AO14" s="45" t="s">
        <v>292</v>
      </c>
    </row>
    <row r="15" spans="1:41">
      <c r="A15" s="3" t="s">
        <v>432</v>
      </c>
      <c r="B15" s="1">
        <v>21</v>
      </c>
      <c r="C15" s="8">
        <v>44165</v>
      </c>
      <c r="D15" s="37" t="s">
        <v>129</v>
      </c>
      <c r="E15" s="154" t="s">
        <v>440</v>
      </c>
      <c r="F15" s="46">
        <v>0</v>
      </c>
      <c r="G15" s="46">
        <v>57</v>
      </c>
      <c r="H15" s="75">
        <v>0</v>
      </c>
      <c r="I15" s="75">
        <v>0</v>
      </c>
      <c r="J15" s="75">
        <v>1</v>
      </c>
      <c r="K15" s="52" t="s">
        <v>250</v>
      </c>
      <c r="L15" s="52" t="s">
        <v>13</v>
      </c>
      <c r="M15" s="52" t="s">
        <v>22</v>
      </c>
      <c r="N15" s="48">
        <v>3</v>
      </c>
      <c r="O15" s="48">
        <v>4</v>
      </c>
      <c r="P15" s="3"/>
      <c r="Q15" s="2">
        <v>40942</v>
      </c>
      <c r="R15" s="5">
        <v>1</v>
      </c>
      <c r="S15">
        <v>0</v>
      </c>
      <c r="T15" s="45">
        <v>1</v>
      </c>
      <c r="X15" s="3"/>
    </row>
    <row r="16" spans="1:41">
      <c r="A16" s="3" t="s">
        <v>433</v>
      </c>
      <c r="B16" s="36">
        <v>23</v>
      </c>
      <c r="C16" s="43">
        <v>44166</v>
      </c>
      <c r="D16" s="47" t="s">
        <v>130</v>
      </c>
      <c r="E16" s="154" t="s">
        <v>440</v>
      </c>
      <c r="F16" s="46">
        <v>0</v>
      </c>
      <c r="G16" s="46">
        <v>73</v>
      </c>
      <c r="H16" s="75">
        <v>1</v>
      </c>
      <c r="I16" s="75">
        <v>0</v>
      </c>
      <c r="J16" s="75">
        <v>3</v>
      </c>
      <c r="K16" s="52" t="s">
        <v>250</v>
      </c>
      <c r="L16" s="52" t="s">
        <v>12</v>
      </c>
      <c r="M16" s="52" t="s">
        <v>29</v>
      </c>
      <c r="N16" s="48">
        <v>8.3000000000000007</v>
      </c>
      <c r="O16" s="48">
        <v>4.7</v>
      </c>
      <c r="P16" s="45"/>
      <c r="Q16" s="74">
        <v>44166</v>
      </c>
      <c r="R16" s="44">
        <v>1</v>
      </c>
      <c r="S16" s="48" t="s">
        <v>11</v>
      </c>
      <c r="T16" s="45">
        <v>0</v>
      </c>
      <c r="U16" s="45"/>
      <c r="V16" s="45"/>
      <c r="W16" s="45"/>
      <c r="X16" s="48" t="s">
        <v>60</v>
      </c>
      <c r="Y16" s="48" t="s">
        <v>22</v>
      </c>
      <c r="Z16" s="48">
        <v>5.8</v>
      </c>
      <c r="AA16" s="48">
        <v>2.6</v>
      </c>
      <c r="AB16" s="48"/>
      <c r="AC16" s="48" t="s">
        <v>61</v>
      </c>
      <c r="AD16" s="45"/>
      <c r="AE16" s="45"/>
      <c r="AF16" s="48" t="s">
        <v>22</v>
      </c>
      <c r="AG16" s="45">
        <v>3.8</v>
      </c>
      <c r="AH16" s="45">
        <v>3.2</v>
      </c>
      <c r="AI16" s="45"/>
      <c r="AJ16" s="45"/>
      <c r="AK16" s="45"/>
      <c r="AL16" s="45"/>
      <c r="AM16" s="45"/>
      <c r="AN16" s="45"/>
      <c r="AO16" s="45"/>
    </row>
    <row r="17" spans="1:41" ht="17">
      <c r="A17" s="3" t="s">
        <v>434</v>
      </c>
      <c r="B17" s="36">
        <v>24</v>
      </c>
      <c r="C17" s="43">
        <v>44166</v>
      </c>
      <c r="D17" s="47" t="s">
        <v>131</v>
      </c>
      <c r="E17" s="154" t="s">
        <v>440</v>
      </c>
      <c r="F17" s="46">
        <v>0</v>
      </c>
      <c r="G17" s="46">
        <v>75</v>
      </c>
      <c r="H17" s="75">
        <v>0</v>
      </c>
      <c r="I17" s="75">
        <v>0</v>
      </c>
      <c r="J17" s="75">
        <v>1</v>
      </c>
      <c r="K17" s="52" t="s">
        <v>250</v>
      </c>
      <c r="L17" s="52" t="s">
        <v>28</v>
      </c>
      <c r="M17" s="52" t="s">
        <v>28</v>
      </c>
      <c r="N17" s="48">
        <v>10.199999999999999</v>
      </c>
      <c r="O17" s="48">
        <v>5.9</v>
      </c>
      <c r="P17" s="76"/>
      <c r="Q17" s="74">
        <v>43984</v>
      </c>
      <c r="R17" s="44">
        <v>1</v>
      </c>
      <c r="S17" s="45">
        <v>0</v>
      </c>
      <c r="T17" s="45">
        <v>0</v>
      </c>
      <c r="U17" s="48" t="s">
        <v>41</v>
      </c>
      <c r="V17" s="45"/>
      <c r="W17" s="45"/>
      <c r="X17" s="48"/>
      <c r="Y17" s="45"/>
      <c r="Z17" s="45"/>
      <c r="AA17" s="71"/>
      <c r="AB17" s="71"/>
      <c r="AC17" s="71"/>
      <c r="AD17" s="45"/>
      <c r="AE17" s="45"/>
      <c r="AF17" s="45"/>
      <c r="AG17" s="45"/>
      <c r="AH17" s="45"/>
      <c r="AI17" s="45"/>
      <c r="AJ17" s="45"/>
      <c r="AK17" s="45"/>
      <c r="AL17" s="45"/>
      <c r="AM17" s="48" t="s">
        <v>41</v>
      </c>
      <c r="AN17" s="45"/>
      <c r="AO17" s="45"/>
    </row>
    <row r="18" spans="1:41">
      <c r="A18" s="3" t="s">
        <v>435</v>
      </c>
      <c r="B18" s="1">
        <v>25</v>
      </c>
      <c r="C18" s="8">
        <v>44166</v>
      </c>
      <c r="D18" s="37" t="s">
        <v>132</v>
      </c>
      <c r="E18" s="154" t="s">
        <v>440</v>
      </c>
      <c r="F18" s="46">
        <v>0</v>
      </c>
      <c r="G18" s="46">
        <v>76</v>
      </c>
      <c r="H18" s="122">
        <v>0</v>
      </c>
      <c r="I18" s="75">
        <v>0</v>
      </c>
      <c r="J18" s="75">
        <v>1</v>
      </c>
      <c r="K18" s="52" t="s">
        <v>250</v>
      </c>
      <c r="L18" s="52" t="s">
        <v>173</v>
      </c>
      <c r="M18" s="52" t="s">
        <v>20</v>
      </c>
      <c r="N18" s="48">
        <v>5.8</v>
      </c>
      <c r="O18" s="48">
        <v>2</v>
      </c>
      <c r="P18" s="3"/>
      <c r="Q18" s="2">
        <v>44200</v>
      </c>
      <c r="R18" s="52">
        <v>1</v>
      </c>
      <c r="S18" s="48">
        <v>1</v>
      </c>
      <c r="T18" s="48">
        <v>0</v>
      </c>
      <c r="X18" s="3"/>
      <c r="AD18" s="10"/>
      <c r="AE18" s="10"/>
      <c r="AF18" s="10"/>
      <c r="AG18" s="10"/>
      <c r="AH18" s="10"/>
      <c r="AI18" s="10"/>
      <c r="AJ18" s="10"/>
    </row>
    <row r="19" spans="1:41">
      <c r="A19" s="3" t="s">
        <v>436</v>
      </c>
      <c r="B19" s="1">
        <v>26</v>
      </c>
      <c r="C19" s="8">
        <v>44167</v>
      </c>
      <c r="D19" s="37" t="s">
        <v>133</v>
      </c>
      <c r="E19" s="154" t="s">
        <v>440</v>
      </c>
      <c r="F19" s="46">
        <v>1</v>
      </c>
      <c r="G19" s="46">
        <v>55</v>
      </c>
      <c r="H19" s="122">
        <v>1</v>
      </c>
      <c r="I19" s="75">
        <v>0</v>
      </c>
      <c r="J19" s="75">
        <v>1</v>
      </c>
      <c r="K19" s="52" t="s">
        <v>250</v>
      </c>
      <c r="L19" s="52" t="s">
        <v>174</v>
      </c>
      <c r="M19" s="52" t="s">
        <v>20</v>
      </c>
      <c r="N19" s="48">
        <v>7.1</v>
      </c>
      <c r="O19" s="48">
        <v>5</v>
      </c>
      <c r="P19" s="3"/>
      <c r="Q19" s="2">
        <v>44167</v>
      </c>
      <c r="R19" s="5">
        <v>1</v>
      </c>
      <c r="S19" s="3" t="s">
        <v>11</v>
      </c>
      <c r="T19">
        <v>0</v>
      </c>
      <c r="X19" s="3"/>
      <c r="AO19" t="s">
        <v>192</v>
      </c>
    </row>
    <row r="20" spans="1:41">
      <c r="A20" s="3" t="s">
        <v>437</v>
      </c>
      <c r="B20" s="1">
        <v>27</v>
      </c>
      <c r="C20" s="8">
        <v>44167</v>
      </c>
      <c r="D20" s="37" t="s">
        <v>134</v>
      </c>
      <c r="E20" s="154" t="s">
        <v>440</v>
      </c>
      <c r="F20" s="46">
        <v>0</v>
      </c>
      <c r="G20" s="46">
        <v>60</v>
      </c>
      <c r="H20" s="5">
        <v>0</v>
      </c>
      <c r="I20" s="44">
        <v>0</v>
      </c>
      <c r="J20" s="75">
        <v>3</v>
      </c>
      <c r="K20" s="52" t="s">
        <v>250</v>
      </c>
      <c r="L20" s="52" t="s">
        <v>30</v>
      </c>
      <c r="M20" s="52" t="s">
        <v>22</v>
      </c>
      <c r="N20" s="48">
        <v>4.7</v>
      </c>
      <c r="O20" s="48">
        <v>4.4000000000000004</v>
      </c>
      <c r="P20" s="3"/>
      <c r="Q20" s="2">
        <v>44167</v>
      </c>
      <c r="R20" s="5">
        <v>0</v>
      </c>
      <c r="T20">
        <v>0</v>
      </c>
      <c r="X20" s="3" t="s">
        <v>442</v>
      </c>
      <c r="Y20" s="3" t="s">
        <v>22</v>
      </c>
      <c r="Z20" s="3">
        <v>4.5</v>
      </c>
      <c r="AA20" s="3">
        <v>3.2</v>
      </c>
      <c r="AB20" s="3">
        <v>0</v>
      </c>
      <c r="AC20" s="3" t="s">
        <v>136</v>
      </c>
      <c r="AE20" s="3" t="s">
        <v>70</v>
      </c>
      <c r="AF20" s="3" t="s">
        <v>29</v>
      </c>
      <c r="AG20">
        <v>4</v>
      </c>
      <c r="AH20">
        <v>4</v>
      </c>
      <c r="AI20">
        <v>0</v>
      </c>
      <c r="AJ20" s="3" t="s">
        <v>136</v>
      </c>
    </row>
    <row r="21" spans="1:41">
      <c r="A21" s="3" t="s">
        <v>438</v>
      </c>
      <c r="B21" s="1">
        <v>28</v>
      </c>
      <c r="C21" s="8">
        <v>44168</v>
      </c>
      <c r="D21" s="37" t="s">
        <v>135</v>
      </c>
      <c r="E21" s="154" t="s">
        <v>440</v>
      </c>
      <c r="F21" s="46">
        <v>0</v>
      </c>
      <c r="G21" s="46">
        <v>71</v>
      </c>
      <c r="H21" s="122">
        <v>1</v>
      </c>
      <c r="I21" s="75">
        <v>1</v>
      </c>
      <c r="J21" s="75">
        <v>1</v>
      </c>
      <c r="K21" s="52" t="s">
        <v>250</v>
      </c>
      <c r="L21" s="52" t="s">
        <v>28</v>
      </c>
      <c r="M21" s="52" t="s">
        <v>28</v>
      </c>
      <c r="N21" s="45">
        <v>2</v>
      </c>
      <c r="O21" s="45">
        <v>2</v>
      </c>
      <c r="Q21" s="2">
        <v>43989</v>
      </c>
      <c r="R21" s="5">
        <v>1</v>
      </c>
      <c r="S21">
        <v>1</v>
      </c>
      <c r="T21">
        <v>1</v>
      </c>
      <c r="U21" s="45"/>
      <c r="V21">
        <v>3</v>
      </c>
      <c r="W21">
        <v>4</v>
      </c>
      <c r="X21" s="48"/>
      <c r="Y21" s="45"/>
      <c r="Z21" s="45"/>
      <c r="AA21" s="45"/>
      <c r="AB21" s="45"/>
      <c r="AC21" s="45"/>
      <c r="AM21" s="3" t="s">
        <v>10</v>
      </c>
      <c r="AO21" t="s">
        <v>291</v>
      </c>
    </row>
    <row r="22" spans="1:41">
      <c r="A22" s="3" t="s">
        <v>425</v>
      </c>
      <c r="B22" s="36">
        <v>29</v>
      </c>
      <c r="C22" s="43">
        <v>44168</v>
      </c>
      <c r="D22" s="37" t="s">
        <v>122</v>
      </c>
      <c r="E22" s="154" t="s">
        <v>440</v>
      </c>
      <c r="F22" s="46">
        <v>0</v>
      </c>
      <c r="G22" s="46">
        <v>70</v>
      </c>
      <c r="H22" s="75">
        <v>0</v>
      </c>
      <c r="I22" s="75">
        <v>1</v>
      </c>
      <c r="J22" s="75">
        <v>2</v>
      </c>
      <c r="K22" s="52" t="s">
        <v>250</v>
      </c>
      <c r="L22" s="52" t="s">
        <v>86</v>
      </c>
      <c r="M22" s="52" t="s">
        <v>20</v>
      </c>
      <c r="N22" s="48">
        <v>23</v>
      </c>
      <c r="O22" s="48">
        <v>22</v>
      </c>
      <c r="P22" s="45"/>
      <c r="Q22" s="74">
        <v>43868</v>
      </c>
      <c r="R22" s="44">
        <v>1</v>
      </c>
      <c r="S22" s="35">
        <v>1</v>
      </c>
      <c r="T22" s="45">
        <v>1</v>
      </c>
      <c r="U22" s="45"/>
      <c r="V22" s="45">
        <v>5</v>
      </c>
      <c r="W22" s="45">
        <v>4</v>
      </c>
      <c r="X22" s="48" t="s">
        <v>144</v>
      </c>
      <c r="Y22" s="48" t="s">
        <v>20</v>
      </c>
      <c r="Z22" s="48">
        <v>5</v>
      </c>
      <c r="AA22" s="48">
        <v>5</v>
      </c>
      <c r="AB22" s="48">
        <v>0</v>
      </c>
      <c r="AC22" s="48" t="s">
        <v>61</v>
      </c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 t="s">
        <v>69</v>
      </c>
    </row>
    <row r="23" spans="1:41">
      <c r="A23" s="3" t="s">
        <v>424</v>
      </c>
      <c r="B23" s="1">
        <v>32</v>
      </c>
      <c r="C23" s="8">
        <v>44173</v>
      </c>
      <c r="D23" s="37" t="s">
        <v>121</v>
      </c>
      <c r="E23" s="154" t="s">
        <v>440</v>
      </c>
      <c r="F23" s="46">
        <v>0</v>
      </c>
      <c r="G23" s="46">
        <v>43</v>
      </c>
      <c r="H23" s="122">
        <v>0</v>
      </c>
      <c r="I23" s="122">
        <v>0</v>
      </c>
      <c r="J23" s="75">
        <v>1</v>
      </c>
      <c r="K23" s="52" t="s">
        <v>250</v>
      </c>
      <c r="L23" s="52" t="s">
        <v>29</v>
      </c>
      <c r="M23" s="52" t="s">
        <v>29</v>
      </c>
      <c r="N23" s="44">
        <v>7.6</v>
      </c>
      <c r="O23" s="45">
        <v>4.5999999999999996</v>
      </c>
      <c r="P23" s="5"/>
      <c r="Q23" s="2">
        <v>44082</v>
      </c>
      <c r="R23" s="5">
        <v>1</v>
      </c>
      <c r="S23">
        <v>0</v>
      </c>
      <c r="T23">
        <v>1</v>
      </c>
      <c r="U23" s="3" t="s">
        <v>52</v>
      </c>
      <c r="X23" s="3"/>
      <c r="AD23">
        <v>4.5999999999999996</v>
      </c>
      <c r="AM23" s="3" t="s">
        <v>52</v>
      </c>
      <c r="AO23" t="s">
        <v>53</v>
      </c>
    </row>
    <row r="24" spans="1:41">
      <c r="A24" s="3" t="s">
        <v>426</v>
      </c>
      <c r="B24" s="36">
        <v>35</v>
      </c>
      <c r="C24" s="43">
        <v>44173</v>
      </c>
      <c r="D24" s="37" t="s">
        <v>123</v>
      </c>
      <c r="E24" s="154" t="s">
        <v>440</v>
      </c>
      <c r="F24" s="46">
        <v>0</v>
      </c>
      <c r="G24" s="46">
        <v>49</v>
      </c>
      <c r="H24" s="75">
        <v>1</v>
      </c>
      <c r="I24" s="75">
        <v>0</v>
      </c>
      <c r="J24" s="69">
        <v>1</v>
      </c>
      <c r="K24" s="52" t="s">
        <v>250</v>
      </c>
      <c r="L24" s="52" t="s">
        <v>19</v>
      </c>
      <c r="M24" s="52" t="s">
        <v>20</v>
      </c>
      <c r="N24" s="48">
        <v>8.3000000000000007</v>
      </c>
      <c r="O24" s="48">
        <v>7.9</v>
      </c>
      <c r="P24" s="48"/>
      <c r="Q24" s="74">
        <v>43805</v>
      </c>
      <c r="R24" s="44">
        <v>1</v>
      </c>
      <c r="S24" s="45">
        <v>1</v>
      </c>
      <c r="T24" s="45">
        <v>0</v>
      </c>
      <c r="U24" s="45"/>
      <c r="V24" s="45"/>
      <c r="W24" s="45"/>
      <c r="X24" s="48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 t="s">
        <v>160</v>
      </c>
    </row>
    <row r="25" spans="1:41">
      <c r="A25" s="3" t="s">
        <v>429</v>
      </c>
      <c r="B25" s="36">
        <v>36</v>
      </c>
      <c r="C25" s="43">
        <v>44174</v>
      </c>
      <c r="D25" s="144" t="s">
        <v>126</v>
      </c>
      <c r="E25" s="154" t="s">
        <v>440</v>
      </c>
      <c r="F25" s="46">
        <v>1</v>
      </c>
      <c r="G25" s="46">
        <v>61</v>
      </c>
      <c r="H25" s="75">
        <v>1</v>
      </c>
      <c r="I25" s="75">
        <v>0</v>
      </c>
      <c r="J25" s="75">
        <v>1</v>
      </c>
      <c r="K25" s="52" t="s">
        <v>250</v>
      </c>
      <c r="L25" s="52" t="s">
        <v>28</v>
      </c>
      <c r="M25" s="52" t="s">
        <v>28</v>
      </c>
      <c r="N25" s="45">
        <v>10.199999999999999</v>
      </c>
      <c r="O25" s="45">
        <v>6.5</v>
      </c>
      <c r="P25" s="45"/>
      <c r="Q25" s="74">
        <v>43983</v>
      </c>
      <c r="R25" s="44">
        <v>1</v>
      </c>
      <c r="S25" s="45">
        <v>0</v>
      </c>
      <c r="T25" s="45">
        <v>1</v>
      </c>
      <c r="U25" s="48" t="s">
        <v>62</v>
      </c>
      <c r="V25" s="45">
        <v>1</v>
      </c>
      <c r="W25" s="45">
        <v>3</v>
      </c>
      <c r="X25" s="48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8" t="s">
        <v>62</v>
      </c>
      <c r="AN25" s="45"/>
      <c r="AO25" s="45" t="s">
        <v>191</v>
      </c>
    </row>
    <row r="26" spans="1:41">
      <c r="A26" s="151" t="s">
        <v>393</v>
      </c>
      <c r="B26" s="145">
        <v>37</v>
      </c>
      <c r="C26" s="63">
        <v>44174</v>
      </c>
      <c r="D26" s="37" t="s">
        <v>258</v>
      </c>
      <c r="E26" s="154" t="s">
        <v>439</v>
      </c>
      <c r="F26" s="146">
        <v>0</v>
      </c>
      <c r="G26" s="146">
        <v>62</v>
      </c>
      <c r="H26" s="142">
        <v>1</v>
      </c>
      <c r="I26" s="142"/>
      <c r="J26" s="142">
        <v>1</v>
      </c>
      <c r="K26" s="37" t="s">
        <v>250</v>
      </c>
      <c r="L26" s="37" t="s">
        <v>28</v>
      </c>
      <c r="M26" s="37" t="s">
        <v>28</v>
      </c>
      <c r="N26" s="62">
        <v>6</v>
      </c>
      <c r="O26" s="62">
        <v>7</v>
      </c>
      <c r="P26" s="62">
        <v>7</v>
      </c>
      <c r="Q26" s="63">
        <v>44174</v>
      </c>
      <c r="R26" s="6">
        <v>0</v>
      </c>
      <c r="S26" s="142"/>
      <c r="T26" s="6">
        <v>0</v>
      </c>
      <c r="U26" s="6"/>
      <c r="V26" s="6"/>
      <c r="W26" s="6"/>
      <c r="X26" s="6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 t="s">
        <v>187</v>
      </c>
    </row>
    <row r="27" spans="1:41">
      <c r="A27" s="152" t="s">
        <v>394</v>
      </c>
      <c r="B27" s="145">
        <v>38</v>
      </c>
      <c r="C27" s="63">
        <v>44174</v>
      </c>
      <c r="D27" s="37" t="s">
        <v>259</v>
      </c>
      <c r="E27" s="154" t="s">
        <v>439</v>
      </c>
      <c r="F27" s="146">
        <v>0</v>
      </c>
      <c r="G27" s="146">
        <v>40</v>
      </c>
      <c r="H27" s="142">
        <v>0</v>
      </c>
      <c r="I27" s="142">
        <v>0</v>
      </c>
      <c r="J27" s="142">
        <v>1</v>
      </c>
      <c r="K27" s="37" t="s">
        <v>250</v>
      </c>
      <c r="L27" s="37" t="s">
        <v>28</v>
      </c>
      <c r="M27" s="37" t="s">
        <v>28</v>
      </c>
      <c r="N27" s="37">
        <v>3.5</v>
      </c>
      <c r="O27" s="37">
        <v>2.7</v>
      </c>
      <c r="P27" s="37"/>
      <c r="Q27" s="63">
        <v>44179</v>
      </c>
      <c r="R27" s="6">
        <v>0</v>
      </c>
      <c r="S27" s="142"/>
      <c r="T27" s="147">
        <v>0</v>
      </c>
      <c r="U27" s="142"/>
      <c r="V27" s="142"/>
      <c r="W27" s="142"/>
      <c r="X27" s="6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</row>
    <row r="28" spans="1:41">
      <c r="A28" s="152" t="s">
        <v>395</v>
      </c>
      <c r="B28" s="145">
        <v>40</v>
      </c>
      <c r="C28" s="63">
        <v>44175</v>
      </c>
      <c r="D28" s="37" t="s">
        <v>260</v>
      </c>
      <c r="E28" s="154" t="s">
        <v>439</v>
      </c>
      <c r="F28" s="146">
        <v>0</v>
      </c>
      <c r="G28" s="146">
        <v>59</v>
      </c>
      <c r="H28" s="142">
        <v>0</v>
      </c>
      <c r="I28" s="142">
        <v>0</v>
      </c>
      <c r="J28" s="142">
        <v>1</v>
      </c>
      <c r="K28" s="37" t="s">
        <v>250</v>
      </c>
      <c r="L28" s="52" t="s">
        <v>48</v>
      </c>
      <c r="M28" s="52" t="s">
        <v>20</v>
      </c>
      <c r="N28" s="52">
        <v>4.4000000000000004</v>
      </c>
      <c r="O28" s="52">
        <v>4.4000000000000004</v>
      </c>
      <c r="P28" s="33"/>
      <c r="Q28" s="74">
        <v>44201</v>
      </c>
      <c r="R28" s="37">
        <v>1</v>
      </c>
      <c r="S28" s="37">
        <v>1</v>
      </c>
      <c r="T28" s="142">
        <v>0</v>
      </c>
      <c r="U28" s="142"/>
      <c r="V28" s="142"/>
      <c r="W28" s="142"/>
      <c r="X28" s="6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</row>
    <row r="29" spans="1:41">
      <c r="A29" s="152" t="s">
        <v>396</v>
      </c>
      <c r="B29" s="145">
        <v>41</v>
      </c>
      <c r="C29" s="63">
        <v>44175</v>
      </c>
      <c r="D29" s="37" t="s">
        <v>261</v>
      </c>
      <c r="E29" s="154" t="s">
        <v>439</v>
      </c>
      <c r="F29" s="146">
        <v>0</v>
      </c>
      <c r="G29" s="146">
        <v>40</v>
      </c>
      <c r="H29" s="142">
        <v>0</v>
      </c>
      <c r="I29" s="142">
        <v>1</v>
      </c>
      <c r="J29" s="142">
        <v>2</v>
      </c>
      <c r="K29" s="37" t="s">
        <v>250</v>
      </c>
      <c r="L29" s="37" t="s">
        <v>50</v>
      </c>
      <c r="M29" s="37" t="s">
        <v>50</v>
      </c>
      <c r="N29" s="62">
        <v>3</v>
      </c>
      <c r="O29" s="62">
        <v>3</v>
      </c>
      <c r="P29" s="62"/>
      <c r="Q29" s="63">
        <v>43991</v>
      </c>
      <c r="R29" s="6">
        <v>1</v>
      </c>
      <c r="S29" s="142">
        <v>1</v>
      </c>
      <c r="T29" s="142">
        <v>0</v>
      </c>
      <c r="U29" s="142"/>
      <c r="V29" s="142"/>
      <c r="W29" s="142"/>
      <c r="X29" s="62" t="s">
        <v>51</v>
      </c>
      <c r="Y29" s="142"/>
      <c r="Z29" s="142">
        <v>3</v>
      </c>
      <c r="AA29" s="62">
        <v>3</v>
      </c>
      <c r="AB29" s="62">
        <v>0</v>
      </c>
      <c r="AC29" s="6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 t="s">
        <v>164</v>
      </c>
    </row>
    <row r="30" spans="1:41">
      <c r="A30" s="152" t="s">
        <v>397</v>
      </c>
      <c r="B30" s="145">
        <v>42</v>
      </c>
      <c r="C30" s="63">
        <v>44176</v>
      </c>
      <c r="D30" s="37" t="s">
        <v>262</v>
      </c>
      <c r="E30" s="154" t="s">
        <v>439</v>
      </c>
      <c r="F30" s="146">
        <v>0</v>
      </c>
      <c r="G30" s="146">
        <v>83</v>
      </c>
      <c r="H30" s="142">
        <v>0</v>
      </c>
      <c r="I30" s="142">
        <v>1</v>
      </c>
      <c r="J30" s="142">
        <v>1</v>
      </c>
      <c r="K30" s="37" t="s">
        <v>250</v>
      </c>
      <c r="L30" s="37" t="s">
        <v>28</v>
      </c>
      <c r="M30" s="37" t="s">
        <v>28</v>
      </c>
      <c r="N30" s="142">
        <v>6</v>
      </c>
      <c r="O30" s="142">
        <v>5.3</v>
      </c>
      <c r="P30" s="129"/>
      <c r="Q30" s="63">
        <v>44176</v>
      </c>
      <c r="R30" s="6">
        <v>1</v>
      </c>
      <c r="S30" s="142">
        <v>0</v>
      </c>
      <c r="T30" s="142">
        <v>0</v>
      </c>
      <c r="U30" s="142"/>
      <c r="V30" s="142"/>
      <c r="W30" s="142"/>
      <c r="X30" s="6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62" t="s">
        <v>59</v>
      </c>
      <c r="AL30" s="142"/>
      <c r="AM30" s="62" t="s">
        <v>41</v>
      </c>
      <c r="AN30" s="142"/>
      <c r="AO30" s="142"/>
    </row>
    <row r="31" spans="1:41" ht="17">
      <c r="A31" s="152" t="s">
        <v>398</v>
      </c>
      <c r="B31" s="145">
        <v>43</v>
      </c>
      <c r="C31" s="63">
        <v>44176</v>
      </c>
      <c r="D31" s="37" t="s">
        <v>263</v>
      </c>
      <c r="E31" s="154" t="s">
        <v>439</v>
      </c>
      <c r="F31" s="146">
        <v>0</v>
      </c>
      <c r="G31" s="146">
        <v>41</v>
      </c>
      <c r="H31" s="142">
        <v>0</v>
      </c>
      <c r="I31" s="142">
        <v>0</v>
      </c>
      <c r="J31" s="142">
        <v>1</v>
      </c>
      <c r="K31" s="37" t="s">
        <v>250</v>
      </c>
      <c r="L31" s="37" t="s">
        <v>175</v>
      </c>
      <c r="M31" s="37" t="s">
        <v>20</v>
      </c>
      <c r="N31" s="6">
        <v>7</v>
      </c>
      <c r="O31" s="6">
        <v>5</v>
      </c>
      <c r="P31" s="9"/>
      <c r="Q31" s="63">
        <v>43802</v>
      </c>
      <c r="R31" s="6">
        <v>1</v>
      </c>
      <c r="S31" s="142">
        <v>1</v>
      </c>
      <c r="T31" s="142">
        <v>0</v>
      </c>
      <c r="U31" s="142"/>
      <c r="V31" s="142"/>
      <c r="W31" s="142"/>
      <c r="X31" s="6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</row>
    <row r="32" spans="1:41">
      <c r="A32" s="153" t="s">
        <v>399</v>
      </c>
      <c r="B32" s="145">
        <v>44</v>
      </c>
      <c r="C32" s="63">
        <v>44176</v>
      </c>
      <c r="D32" s="37" t="s">
        <v>264</v>
      </c>
      <c r="E32" s="154" t="s">
        <v>439</v>
      </c>
      <c r="F32" s="146">
        <v>0</v>
      </c>
      <c r="G32" s="146">
        <v>76</v>
      </c>
      <c r="H32" s="142">
        <v>0</v>
      </c>
      <c r="I32" s="142">
        <v>0</v>
      </c>
      <c r="J32" s="142">
        <v>2</v>
      </c>
      <c r="K32" s="37" t="s">
        <v>250</v>
      </c>
      <c r="L32" s="37" t="s">
        <v>65</v>
      </c>
      <c r="M32" s="37" t="s">
        <v>20</v>
      </c>
      <c r="N32" s="142">
        <v>6.3</v>
      </c>
      <c r="O32" s="142">
        <v>5.7</v>
      </c>
      <c r="P32" s="142"/>
      <c r="Q32" s="142"/>
      <c r="R32" s="6"/>
      <c r="S32" s="142"/>
      <c r="T32" s="142">
        <v>0</v>
      </c>
      <c r="U32" s="142"/>
      <c r="V32" s="142"/>
      <c r="W32" s="142"/>
      <c r="X32" s="62" t="s">
        <v>19</v>
      </c>
      <c r="Y32" s="62" t="s">
        <v>20</v>
      </c>
      <c r="Z32" s="62">
        <v>6.3</v>
      </c>
      <c r="AA32" s="62">
        <v>5.4</v>
      </c>
      <c r="AB32" s="6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</row>
    <row r="33" spans="1:41">
      <c r="A33" s="152" t="s">
        <v>400</v>
      </c>
      <c r="B33" s="36">
        <v>48</v>
      </c>
      <c r="C33" s="72">
        <v>44181</v>
      </c>
      <c r="D33" s="52" t="s">
        <v>265</v>
      </c>
      <c r="E33" s="154" t="s">
        <v>439</v>
      </c>
      <c r="F33" s="46">
        <v>0</v>
      </c>
      <c r="G33" s="46">
        <v>66</v>
      </c>
      <c r="H33" s="75">
        <v>0</v>
      </c>
      <c r="I33" s="124">
        <v>0</v>
      </c>
      <c r="J33" s="75">
        <v>3</v>
      </c>
      <c r="K33" s="52" t="s">
        <v>250</v>
      </c>
      <c r="L33" s="52" t="s">
        <v>146</v>
      </c>
      <c r="M33" s="52" t="s">
        <v>20</v>
      </c>
      <c r="N33" s="45">
        <v>9</v>
      </c>
      <c r="O33" s="45">
        <v>4.5</v>
      </c>
      <c r="P33" s="45"/>
      <c r="Q33" s="73">
        <v>44180</v>
      </c>
      <c r="R33" s="44">
        <v>1</v>
      </c>
      <c r="S33" s="45">
        <v>0</v>
      </c>
      <c r="T33" s="45">
        <v>1</v>
      </c>
      <c r="U33" s="45" t="s">
        <v>41</v>
      </c>
      <c r="V33" s="45"/>
      <c r="W33" s="45"/>
      <c r="X33" s="52" t="s">
        <v>94</v>
      </c>
      <c r="Y33" s="52" t="s">
        <v>20</v>
      </c>
      <c r="Z33" s="45">
        <v>20</v>
      </c>
      <c r="AA33" s="45">
        <v>12</v>
      </c>
      <c r="AB33" s="45"/>
      <c r="AC33" s="45"/>
      <c r="AD33" s="45"/>
      <c r="AE33" s="45" t="s">
        <v>96</v>
      </c>
      <c r="AF33" s="48" t="s">
        <v>20</v>
      </c>
      <c r="AG33" s="45">
        <v>5.6</v>
      </c>
      <c r="AH33" s="45">
        <v>5</v>
      </c>
      <c r="AI33" s="45"/>
      <c r="AJ33" s="45"/>
      <c r="AK33" s="45"/>
      <c r="AL33" s="45"/>
      <c r="AM33" s="45"/>
      <c r="AN33" s="45"/>
      <c r="AO33" s="45" t="s">
        <v>287</v>
      </c>
    </row>
    <row r="34" spans="1:41">
      <c r="A34" s="152" t="s">
        <v>401</v>
      </c>
      <c r="B34" s="1">
        <v>49</v>
      </c>
      <c r="C34" s="66">
        <v>44183</v>
      </c>
      <c r="D34" s="52" t="s">
        <v>266</v>
      </c>
      <c r="E34" s="154" t="s">
        <v>439</v>
      </c>
      <c r="F34" s="46">
        <v>0</v>
      </c>
      <c r="G34" s="46">
        <v>40</v>
      </c>
      <c r="H34" s="75">
        <v>0</v>
      </c>
      <c r="I34" s="75">
        <v>1</v>
      </c>
      <c r="J34" s="75">
        <v>1</v>
      </c>
      <c r="K34" s="52" t="s">
        <v>250</v>
      </c>
      <c r="L34" s="70" t="s">
        <v>137</v>
      </c>
      <c r="M34" s="52" t="s">
        <v>20</v>
      </c>
      <c r="N34" s="44">
        <v>10</v>
      </c>
      <c r="O34" s="44">
        <v>7</v>
      </c>
      <c r="P34" s="5"/>
      <c r="Q34" s="66">
        <v>43788</v>
      </c>
      <c r="R34" s="5">
        <v>1</v>
      </c>
      <c r="S34" s="5">
        <v>1</v>
      </c>
      <c r="T34" s="5">
        <v>0</v>
      </c>
      <c r="X34" s="3"/>
    </row>
    <row r="35" spans="1:41">
      <c r="A35" s="152" t="s">
        <v>402</v>
      </c>
      <c r="B35" s="1">
        <v>52</v>
      </c>
      <c r="C35" s="66">
        <v>44183</v>
      </c>
      <c r="D35" s="52" t="s">
        <v>267</v>
      </c>
      <c r="E35" s="154" t="s">
        <v>439</v>
      </c>
      <c r="F35" s="77">
        <v>0</v>
      </c>
      <c r="G35" s="77">
        <v>68</v>
      </c>
      <c r="H35" s="122">
        <v>1</v>
      </c>
      <c r="I35" s="122">
        <v>0</v>
      </c>
      <c r="J35" s="75">
        <v>2</v>
      </c>
      <c r="K35" s="52" t="s">
        <v>250</v>
      </c>
      <c r="L35" s="52" t="s">
        <v>146</v>
      </c>
      <c r="M35" s="52" t="s">
        <v>20</v>
      </c>
      <c r="N35" s="45">
        <v>12</v>
      </c>
      <c r="O35" s="45">
        <v>11</v>
      </c>
      <c r="Q35" s="2">
        <v>44183</v>
      </c>
      <c r="R35" s="5">
        <v>1</v>
      </c>
      <c r="S35">
        <v>1</v>
      </c>
      <c r="T35" s="5">
        <v>0</v>
      </c>
      <c r="X35" s="3" t="s">
        <v>147</v>
      </c>
      <c r="Y35" s="3" t="s">
        <v>20</v>
      </c>
      <c r="Z35">
        <v>2.6</v>
      </c>
      <c r="AO35" t="s">
        <v>155</v>
      </c>
    </row>
    <row r="36" spans="1:41">
      <c r="A36" s="152" t="s">
        <v>403</v>
      </c>
      <c r="B36" s="36">
        <v>54</v>
      </c>
      <c r="C36" s="73">
        <v>44200</v>
      </c>
      <c r="D36" s="52" t="s">
        <v>268</v>
      </c>
      <c r="E36" s="154" t="s">
        <v>439</v>
      </c>
      <c r="F36" s="77">
        <v>0</v>
      </c>
      <c r="G36" s="77">
        <v>57</v>
      </c>
      <c r="H36" s="75">
        <v>1</v>
      </c>
      <c r="I36" s="75">
        <v>0</v>
      </c>
      <c r="J36" s="75">
        <v>3</v>
      </c>
      <c r="K36" s="52" t="s">
        <v>250</v>
      </c>
      <c r="L36" s="52" t="s">
        <v>144</v>
      </c>
      <c r="M36" s="52" t="s">
        <v>20</v>
      </c>
      <c r="N36" s="45">
        <v>3</v>
      </c>
      <c r="O36" s="45">
        <v>4.5</v>
      </c>
      <c r="P36" s="45"/>
      <c r="Q36" s="74">
        <v>41157</v>
      </c>
      <c r="R36" s="44">
        <v>1</v>
      </c>
      <c r="S36" s="45">
        <v>0</v>
      </c>
      <c r="T36" s="44">
        <v>0</v>
      </c>
      <c r="U36" s="64" t="s">
        <v>41</v>
      </c>
      <c r="V36" s="45"/>
      <c r="W36" s="45"/>
      <c r="X36" s="48" t="s">
        <v>28</v>
      </c>
      <c r="Y36" s="48" t="s">
        <v>28</v>
      </c>
      <c r="Z36" s="45">
        <v>4.5999999999999996</v>
      </c>
      <c r="AA36" s="45"/>
      <c r="AB36" s="45"/>
      <c r="AC36" s="48" t="s">
        <v>148</v>
      </c>
      <c r="AD36" s="45"/>
      <c r="AE36" s="48" t="s">
        <v>145</v>
      </c>
      <c r="AF36" s="48" t="s">
        <v>44</v>
      </c>
      <c r="AG36" s="45">
        <v>7</v>
      </c>
      <c r="AH36" s="45">
        <v>4</v>
      </c>
      <c r="AI36" s="45"/>
      <c r="AJ36" s="45"/>
      <c r="AK36" s="45"/>
      <c r="AL36" s="45"/>
      <c r="AM36" s="45"/>
      <c r="AN36" s="45"/>
      <c r="AO36" s="45"/>
    </row>
    <row r="37" spans="1:41" ht="17">
      <c r="A37" s="152" t="s">
        <v>404</v>
      </c>
      <c r="B37" s="1">
        <v>55</v>
      </c>
      <c r="C37" s="66">
        <v>44202</v>
      </c>
      <c r="D37" s="52" t="s">
        <v>269</v>
      </c>
      <c r="E37" s="154" t="s">
        <v>439</v>
      </c>
      <c r="F37" s="46">
        <v>0</v>
      </c>
      <c r="G37" s="46">
        <v>59</v>
      </c>
      <c r="H37" s="122">
        <v>0</v>
      </c>
      <c r="I37" s="122">
        <v>0</v>
      </c>
      <c r="J37" s="75">
        <v>1</v>
      </c>
      <c r="K37" s="52" t="s">
        <v>250</v>
      </c>
      <c r="L37" s="52" t="s">
        <v>28</v>
      </c>
      <c r="M37" s="52" t="s">
        <v>28</v>
      </c>
      <c r="N37" s="68">
        <v>3.1</v>
      </c>
      <c r="O37" s="68">
        <v>2.9</v>
      </c>
      <c r="Q37" s="2">
        <v>44197</v>
      </c>
      <c r="R37" s="5">
        <v>1</v>
      </c>
      <c r="S37">
        <v>0</v>
      </c>
      <c r="T37" s="5">
        <v>1</v>
      </c>
      <c r="U37" s="53" t="s">
        <v>41</v>
      </c>
      <c r="V37">
        <v>3</v>
      </c>
      <c r="W37">
        <v>4</v>
      </c>
      <c r="X37" s="3"/>
      <c r="AG37" s="9"/>
    </row>
    <row r="38" spans="1:41">
      <c r="A38" s="152" t="s">
        <v>405</v>
      </c>
      <c r="B38" s="4">
        <v>56</v>
      </c>
      <c r="C38" s="66">
        <v>44208</v>
      </c>
      <c r="D38" s="52" t="s">
        <v>270</v>
      </c>
      <c r="E38" s="154" t="s">
        <v>439</v>
      </c>
      <c r="F38" s="77">
        <v>1</v>
      </c>
      <c r="G38" s="77">
        <v>42</v>
      </c>
      <c r="H38" s="122">
        <v>0</v>
      </c>
      <c r="I38" s="124">
        <v>0</v>
      </c>
      <c r="J38" s="75">
        <v>1</v>
      </c>
      <c r="K38" s="52" t="s">
        <v>250</v>
      </c>
      <c r="L38" s="52" t="s">
        <v>28</v>
      </c>
      <c r="M38" s="37" t="s">
        <v>28</v>
      </c>
      <c r="N38" s="6">
        <v>7</v>
      </c>
      <c r="O38" s="44">
        <v>4.8</v>
      </c>
      <c r="P38" s="5"/>
      <c r="Q38" s="66">
        <v>44014</v>
      </c>
      <c r="R38" s="5">
        <v>1</v>
      </c>
      <c r="S38" s="5">
        <v>0</v>
      </c>
      <c r="T38" s="5">
        <v>1</v>
      </c>
      <c r="U38" s="53" t="s">
        <v>41</v>
      </c>
      <c r="V38" s="5">
        <v>3</v>
      </c>
      <c r="W38" s="5">
        <v>3</v>
      </c>
      <c r="X38" s="33"/>
      <c r="Y38" s="5"/>
      <c r="Z38" s="6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 t="s">
        <v>152</v>
      </c>
    </row>
    <row r="39" spans="1:41">
      <c r="A39" s="152" t="s">
        <v>414</v>
      </c>
      <c r="B39" s="1">
        <v>59</v>
      </c>
      <c r="C39" s="66">
        <v>44209</v>
      </c>
      <c r="D39" s="52" t="s">
        <v>281</v>
      </c>
      <c r="E39" s="154" t="s">
        <v>439</v>
      </c>
      <c r="F39" s="82">
        <v>0</v>
      </c>
      <c r="G39" s="82">
        <v>44</v>
      </c>
      <c r="H39" s="122">
        <v>0</v>
      </c>
      <c r="I39" s="122">
        <v>0</v>
      </c>
      <c r="J39" s="75">
        <v>1</v>
      </c>
      <c r="K39" s="52" t="s">
        <v>250</v>
      </c>
      <c r="L39" s="33" t="s">
        <v>153</v>
      </c>
      <c r="M39" s="85" t="s">
        <v>20</v>
      </c>
      <c r="N39" s="45">
        <v>4.2</v>
      </c>
      <c r="O39" s="68">
        <v>4.8</v>
      </c>
      <c r="Q39" s="2">
        <v>44209</v>
      </c>
      <c r="R39" s="5">
        <v>0</v>
      </c>
      <c r="T39">
        <v>0</v>
      </c>
      <c r="X39" s="3"/>
    </row>
    <row r="40" spans="1:41">
      <c r="A40" s="152" t="s">
        <v>454</v>
      </c>
      <c r="B40" s="145">
        <v>61</v>
      </c>
      <c r="C40" s="41">
        <v>44211</v>
      </c>
      <c r="D40" s="37" t="s">
        <v>271</v>
      </c>
      <c r="E40" s="154" t="s">
        <v>439</v>
      </c>
      <c r="F40" s="146">
        <v>0</v>
      </c>
      <c r="G40" s="146">
        <v>56</v>
      </c>
      <c r="H40" s="142">
        <v>1</v>
      </c>
      <c r="I40" s="142">
        <v>1</v>
      </c>
      <c r="J40" s="142">
        <v>1</v>
      </c>
      <c r="K40" s="37" t="s">
        <v>250</v>
      </c>
      <c r="L40" s="37" t="s">
        <v>68</v>
      </c>
      <c r="M40" s="37" t="s">
        <v>20</v>
      </c>
      <c r="N40" s="6">
        <v>10.5</v>
      </c>
      <c r="O40" s="6">
        <v>9.1</v>
      </c>
      <c r="P40" s="142"/>
      <c r="Q40" s="63">
        <v>44211</v>
      </c>
      <c r="R40" s="6">
        <v>1</v>
      </c>
      <c r="S40" s="142">
        <v>1</v>
      </c>
      <c r="T40" s="142">
        <v>0</v>
      </c>
      <c r="U40" s="142"/>
      <c r="V40" s="142"/>
      <c r="W40" s="142"/>
      <c r="X40" s="6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 t="s">
        <v>176</v>
      </c>
    </row>
    <row r="41" spans="1:41">
      <c r="A41" s="152" t="s">
        <v>455</v>
      </c>
      <c r="B41" s="145">
        <v>62</v>
      </c>
      <c r="C41" s="41">
        <v>44211</v>
      </c>
      <c r="D41" s="37" t="s">
        <v>272</v>
      </c>
      <c r="E41" s="154" t="s">
        <v>439</v>
      </c>
      <c r="F41" s="146">
        <v>0</v>
      </c>
      <c r="G41" s="146">
        <v>55</v>
      </c>
      <c r="H41" s="142">
        <v>0</v>
      </c>
      <c r="I41" s="142">
        <v>0</v>
      </c>
      <c r="J41" s="142">
        <v>1</v>
      </c>
      <c r="K41" s="37" t="s">
        <v>250</v>
      </c>
      <c r="L41" s="37" t="s">
        <v>177</v>
      </c>
      <c r="M41" s="37" t="s">
        <v>29</v>
      </c>
      <c r="N41" s="6">
        <v>4.9000000000000004</v>
      </c>
      <c r="O41" s="6">
        <v>3.3</v>
      </c>
      <c r="P41" s="142"/>
      <c r="Q41" s="63">
        <v>44211</v>
      </c>
      <c r="R41" s="6">
        <v>1</v>
      </c>
      <c r="S41" s="62" t="s">
        <v>11</v>
      </c>
      <c r="T41" s="142">
        <v>0</v>
      </c>
      <c r="U41" s="142"/>
      <c r="V41" s="142"/>
      <c r="W41" s="142"/>
      <c r="X41" s="6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</row>
    <row r="42" spans="1:41">
      <c r="A42" s="152" t="s">
        <v>456</v>
      </c>
      <c r="B42" s="145">
        <v>63</v>
      </c>
      <c r="C42" s="41">
        <v>44215</v>
      </c>
      <c r="D42" s="37" t="s">
        <v>282</v>
      </c>
      <c r="E42" s="154" t="s">
        <v>439</v>
      </c>
      <c r="F42" s="146">
        <v>0</v>
      </c>
      <c r="G42" s="146">
        <v>78</v>
      </c>
      <c r="H42" s="142">
        <v>0</v>
      </c>
      <c r="I42" s="147">
        <v>0</v>
      </c>
      <c r="J42" s="142">
        <v>1</v>
      </c>
      <c r="K42" s="37" t="s">
        <v>250</v>
      </c>
      <c r="L42" s="37" t="s">
        <v>178</v>
      </c>
      <c r="M42" s="37" t="s">
        <v>22</v>
      </c>
      <c r="N42" s="6">
        <v>3.8</v>
      </c>
      <c r="O42" s="6">
        <v>3.4</v>
      </c>
      <c r="P42" s="142"/>
      <c r="Q42" s="142"/>
      <c r="R42" s="6"/>
      <c r="S42" s="142"/>
      <c r="T42" s="142">
        <v>0</v>
      </c>
      <c r="U42" s="142"/>
      <c r="V42" s="142"/>
      <c r="W42" s="142"/>
      <c r="X42" s="6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</row>
    <row r="43" spans="1:41">
      <c r="A43" s="152" t="s">
        <v>406</v>
      </c>
      <c r="B43" s="1">
        <v>68</v>
      </c>
      <c r="C43" s="8">
        <v>44223</v>
      </c>
      <c r="D43" s="52" t="s">
        <v>273</v>
      </c>
      <c r="E43" s="154" t="s">
        <v>439</v>
      </c>
      <c r="F43" s="46">
        <v>0</v>
      </c>
      <c r="G43" s="46">
        <v>51</v>
      </c>
      <c r="H43" s="122">
        <v>1</v>
      </c>
      <c r="I43" s="122">
        <v>0</v>
      </c>
      <c r="J43" s="122">
        <v>1</v>
      </c>
      <c r="K43" s="52" t="s">
        <v>250</v>
      </c>
      <c r="L43" s="33" t="s">
        <v>190</v>
      </c>
      <c r="M43" s="52" t="s">
        <v>29</v>
      </c>
      <c r="N43" s="44">
        <v>14</v>
      </c>
      <c r="O43" s="45">
        <v>11</v>
      </c>
      <c r="Q43" s="66">
        <v>43838</v>
      </c>
      <c r="R43" s="5">
        <v>1</v>
      </c>
      <c r="S43" s="5">
        <v>1</v>
      </c>
      <c r="T43">
        <v>1</v>
      </c>
      <c r="V43">
        <v>1</v>
      </c>
      <c r="W43">
        <v>2</v>
      </c>
      <c r="X43" s="3"/>
      <c r="AO43" s="5" t="s">
        <v>286</v>
      </c>
    </row>
    <row r="44" spans="1:41">
      <c r="A44" s="152" t="s">
        <v>407</v>
      </c>
      <c r="B44" s="1">
        <v>70</v>
      </c>
      <c r="C44" s="8">
        <v>44229</v>
      </c>
      <c r="D44" s="52" t="s">
        <v>274</v>
      </c>
      <c r="E44" s="154" t="s">
        <v>439</v>
      </c>
      <c r="F44" s="46">
        <v>0</v>
      </c>
      <c r="G44" s="46">
        <v>75</v>
      </c>
      <c r="H44" s="122">
        <v>0</v>
      </c>
      <c r="I44" s="122">
        <v>1</v>
      </c>
      <c r="J44" s="5">
        <v>1</v>
      </c>
      <c r="K44" s="33" t="s">
        <v>250</v>
      </c>
      <c r="L44" s="33" t="s">
        <v>195</v>
      </c>
      <c r="M44" s="52" t="s">
        <v>23</v>
      </c>
      <c r="N44" s="44">
        <v>5</v>
      </c>
      <c r="O44" s="45">
        <v>4</v>
      </c>
      <c r="Q44" s="2">
        <v>43091</v>
      </c>
      <c r="R44" s="5">
        <v>1</v>
      </c>
      <c r="S44">
        <v>1</v>
      </c>
      <c r="T44" s="5">
        <v>0</v>
      </c>
      <c r="X44" s="3"/>
    </row>
    <row r="45" spans="1:41">
      <c r="A45" s="152" t="s">
        <v>408</v>
      </c>
      <c r="B45" s="1">
        <v>71</v>
      </c>
      <c r="C45" s="8">
        <v>44229</v>
      </c>
      <c r="D45" s="52" t="s">
        <v>275</v>
      </c>
      <c r="E45" s="154" t="s">
        <v>439</v>
      </c>
      <c r="F45" s="77">
        <v>1</v>
      </c>
      <c r="G45" s="77">
        <v>77</v>
      </c>
      <c r="H45" s="122">
        <v>1</v>
      </c>
      <c r="I45" s="124">
        <v>0</v>
      </c>
      <c r="J45" s="126">
        <v>1</v>
      </c>
      <c r="K45" s="33" t="s">
        <v>250</v>
      </c>
      <c r="L45" s="33" t="s">
        <v>28</v>
      </c>
      <c r="M45" s="52" t="s">
        <v>28</v>
      </c>
      <c r="N45" s="53">
        <v>9</v>
      </c>
      <c r="O45" s="53">
        <v>7</v>
      </c>
      <c r="R45" s="33"/>
      <c r="T45" s="5">
        <v>0</v>
      </c>
      <c r="X45" s="3"/>
      <c r="AO45" s="5" t="s">
        <v>290</v>
      </c>
    </row>
    <row r="46" spans="1:41">
      <c r="A46" s="152" t="s">
        <v>409</v>
      </c>
      <c r="B46" s="1">
        <v>72</v>
      </c>
      <c r="C46" s="8">
        <v>44232</v>
      </c>
      <c r="D46" s="52" t="s">
        <v>276</v>
      </c>
      <c r="E46" s="154" t="s">
        <v>439</v>
      </c>
      <c r="F46" s="46">
        <v>0</v>
      </c>
      <c r="G46" s="46">
        <v>68</v>
      </c>
      <c r="H46" s="122">
        <v>1</v>
      </c>
      <c r="I46" s="122">
        <v>0</v>
      </c>
      <c r="J46" s="122">
        <v>2</v>
      </c>
      <c r="K46" s="33" t="s">
        <v>250</v>
      </c>
      <c r="L46" s="33" t="s">
        <v>30</v>
      </c>
      <c r="M46" s="52" t="s">
        <v>22</v>
      </c>
      <c r="N46" s="64">
        <v>4.7</v>
      </c>
      <c r="O46" s="45">
        <v>4.8</v>
      </c>
      <c r="Q46" s="5"/>
      <c r="R46" s="5"/>
      <c r="T46">
        <v>0</v>
      </c>
      <c r="X46" s="3" t="s">
        <v>196</v>
      </c>
      <c r="Y46" s="3" t="s">
        <v>20</v>
      </c>
      <c r="Z46">
        <v>1.9</v>
      </c>
      <c r="AA46">
        <v>2.5</v>
      </c>
      <c r="AB46">
        <v>0</v>
      </c>
      <c r="AO46" t="s">
        <v>197</v>
      </c>
    </row>
    <row r="47" spans="1:41">
      <c r="A47" s="152" t="s">
        <v>410</v>
      </c>
      <c r="B47" s="1">
        <v>73</v>
      </c>
      <c r="C47" s="66">
        <v>44236</v>
      </c>
      <c r="D47" s="52" t="s">
        <v>277</v>
      </c>
      <c r="E47" s="154" t="s">
        <v>439</v>
      </c>
      <c r="F47" s="94">
        <v>1</v>
      </c>
      <c r="G47" s="94">
        <v>70</v>
      </c>
      <c r="H47" s="122">
        <v>1</v>
      </c>
      <c r="I47" s="122">
        <v>0</v>
      </c>
      <c r="J47" s="122">
        <v>1</v>
      </c>
      <c r="K47" s="33" t="s">
        <v>250</v>
      </c>
      <c r="L47" s="52" t="s">
        <v>28</v>
      </c>
      <c r="M47" s="52" t="s">
        <v>28</v>
      </c>
      <c r="N47" s="64">
        <v>12</v>
      </c>
      <c r="O47" s="45">
        <v>10</v>
      </c>
      <c r="Q47" s="66">
        <v>44092</v>
      </c>
      <c r="R47" s="5">
        <v>1</v>
      </c>
      <c r="S47">
        <v>0</v>
      </c>
      <c r="T47">
        <v>0</v>
      </c>
      <c r="U47" s="5" t="s">
        <v>220</v>
      </c>
      <c r="X47" s="3"/>
      <c r="AO47" t="s">
        <v>221</v>
      </c>
    </row>
    <row r="48" spans="1:41">
      <c r="A48" s="152" t="s">
        <v>411</v>
      </c>
      <c r="B48" s="1">
        <v>74</v>
      </c>
      <c r="C48" s="66">
        <v>44236</v>
      </c>
      <c r="D48" s="52" t="s">
        <v>278</v>
      </c>
      <c r="E48" s="154" t="s">
        <v>439</v>
      </c>
      <c r="F48" s="77">
        <v>0</v>
      </c>
      <c r="G48" s="77">
        <v>36</v>
      </c>
      <c r="H48" s="122">
        <v>1</v>
      </c>
      <c r="I48" s="122">
        <v>0</v>
      </c>
      <c r="J48" s="123">
        <v>1</v>
      </c>
      <c r="K48" s="33" t="s">
        <v>250</v>
      </c>
      <c r="L48" s="33" t="s">
        <v>195</v>
      </c>
      <c r="M48" s="52" t="s">
        <v>23</v>
      </c>
      <c r="N48" s="64">
        <v>8</v>
      </c>
      <c r="O48" s="35">
        <v>8</v>
      </c>
      <c r="Q48" s="66">
        <v>42589</v>
      </c>
      <c r="R48" s="5">
        <v>1</v>
      </c>
      <c r="S48">
        <v>1</v>
      </c>
      <c r="T48">
        <v>1</v>
      </c>
      <c r="U48" s="5" t="s">
        <v>62</v>
      </c>
      <c r="X48" s="3"/>
      <c r="Y48" s="3"/>
    </row>
    <row r="49" spans="1:41">
      <c r="A49" s="152" t="s">
        <v>412</v>
      </c>
      <c r="B49" s="4">
        <v>75</v>
      </c>
      <c r="C49" s="66">
        <v>44239</v>
      </c>
      <c r="D49" s="52" t="s">
        <v>279</v>
      </c>
      <c r="E49" s="154" t="s">
        <v>439</v>
      </c>
      <c r="F49" s="77">
        <v>1</v>
      </c>
      <c r="G49" s="77">
        <v>77</v>
      </c>
      <c r="H49" s="6">
        <v>0</v>
      </c>
      <c r="I49" s="5">
        <v>0</v>
      </c>
      <c r="J49" s="75">
        <v>2</v>
      </c>
      <c r="K49" s="52" t="s">
        <v>250</v>
      </c>
      <c r="L49" s="33" t="s">
        <v>253</v>
      </c>
      <c r="M49" s="52" t="s">
        <v>20</v>
      </c>
      <c r="N49" s="44">
        <v>6.5</v>
      </c>
      <c r="O49" s="44">
        <v>5.0999999999999996</v>
      </c>
      <c r="P49" s="5"/>
      <c r="Q49" s="66">
        <v>44239</v>
      </c>
      <c r="R49" s="5">
        <v>1</v>
      </c>
      <c r="S49" s="5">
        <v>0</v>
      </c>
      <c r="T49" s="5">
        <v>0</v>
      </c>
      <c r="U49" s="5" t="s">
        <v>62</v>
      </c>
      <c r="V49" s="5"/>
      <c r="W49" s="5"/>
      <c r="X49" s="33" t="s">
        <v>312</v>
      </c>
      <c r="Y49" s="33" t="s">
        <v>20</v>
      </c>
      <c r="Z49" s="5">
        <v>4.5999999999999996</v>
      </c>
      <c r="AA49" s="5">
        <v>3.4</v>
      </c>
      <c r="AB49" s="5">
        <v>0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 t="s">
        <v>313</v>
      </c>
    </row>
    <row r="50" spans="1:41">
      <c r="A50" s="152" t="s">
        <v>413</v>
      </c>
      <c r="B50" s="1">
        <v>82</v>
      </c>
      <c r="C50" s="66">
        <v>44258</v>
      </c>
      <c r="D50" s="52" t="s">
        <v>280</v>
      </c>
      <c r="E50" s="154" t="s">
        <v>439</v>
      </c>
      <c r="F50" s="5">
        <v>0</v>
      </c>
      <c r="G50" s="5">
        <v>40</v>
      </c>
      <c r="H50" s="5">
        <v>0</v>
      </c>
      <c r="I50" s="5">
        <v>0</v>
      </c>
      <c r="J50" s="75">
        <v>1</v>
      </c>
      <c r="K50" s="52" t="s">
        <v>250</v>
      </c>
      <c r="L50" s="33" t="s">
        <v>256</v>
      </c>
      <c r="M50" s="33" t="s">
        <v>21</v>
      </c>
      <c r="N50" s="45">
        <v>6.1</v>
      </c>
      <c r="O50" s="45">
        <v>4.4000000000000004</v>
      </c>
      <c r="Q50" s="2">
        <v>44250</v>
      </c>
      <c r="R50" s="5">
        <v>1</v>
      </c>
      <c r="S50">
        <v>0</v>
      </c>
      <c r="T50">
        <v>1</v>
      </c>
      <c r="U50" s="3" t="s">
        <v>41</v>
      </c>
      <c r="V50">
        <v>1</v>
      </c>
      <c r="W50">
        <v>2</v>
      </c>
      <c r="X50" s="3"/>
    </row>
    <row r="51" spans="1:41">
      <c r="A51" s="144" t="s">
        <v>368</v>
      </c>
      <c r="B51" s="1">
        <v>78</v>
      </c>
      <c r="C51" s="112">
        <v>44244</v>
      </c>
      <c r="D51" s="52" t="s">
        <v>318</v>
      </c>
      <c r="E51" s="52" t="s">
        <v>341</v>
      </c>
      <c r="F51" s="82">
        <v>0</v>
      </c>
      <c r="G51" s="82">
        <v>72</v>
      </c>
      <c r="H51" s="82">
        <v>1</v>
      </c>
      <c r="I51" s="131">
        <v>0</v>
      </c>
      <c r="J51" s="69">
        <v>1</v>
      </c>
      <c r="K51" s="52" t="s">
        <v>250</v>
      </c>
      <c r="L51" s="52" t="s">
        <v>283</v>
      </c>
      <c r="M51" s="52" t="s">
        <v>22</v>
      </c>
      <c r="N51" s="44">
        <v>6.7</v>
      </c>
      <c r="O51" s="45">
        <v>2.9</v>
      </c>
      <c r="Q51" s="66">
        <v>44256</v>
      </c>
      <c r="R51" s="5">
        <v>0</v>
      </c>
      <c r="T51">
        <v>0</v>
      </c>
      <c r="X51" s="3"/>
    </row>
    <row r="52" spans="1:41">
      <c r="A52" s="149" t="s">
        <v>369</v>
      </c>
      <c r="B52" s="1">
        <v>80</v>
      </c>
      <c r="C52" s="66">
        <v>44257</v>
      </c>
      <c r="D52" s="33" t="s">
        <v>319</v>
      </c>
      <c r="E52" s="52" t="s">
        <v>341</v>
      </c>
      <c r="F52" s="77">
        <v>0</v>
      </c>
      <c r="G52" s="77">
        <v>64</v>
      </c>
      <c r="H52" s="122">
        <v>1</v>
      </c>
      <c r="I52" s="122">
        <v>0</v>
      </c>
      <c r="J52" s="75">
        <v>1</v>
      </c>
      <c r="K52" s="52" t="s">
        <v>250</v>
      </c>
      <c r="L52" s="33" t="s">
        <v>28</v>
      </c>
      <c r="M52" s="33" t="s">
        <v>28</v>
      </c>
      <c r="N52" s="44">
        <v>6.3</v>
      </c>
      <c r="O52" s="45">
        <v>4.5</v>
      </c>
      <c r="P52">
        <v>3.2</v>
      </c>
      <c r="Q52" s="2">
        <v>44299</v>
      </c>
      <c r="R52" s="5">
        <v>1</v>
      </c>
      <c r="S52">
        <v>0</v>
      </c>
      <c r="T52">
        <v>0</v>
      </c>
      <c r="U52" s="3" t="s">
        <v>41</v>
      </c>
      <c r="V52" s="10"/>
      <c r="X52" s="3"/>
      <c r="AO52" t="s">
        <v>350</v>
      </c>
    </row>
    <row r="53" spans="1:41">
      <c r="A53" s="149" t="s">
        <v>370</v>
      </c>
      <c r="B53" s="1">
        <v>81</v>
      </c>
      <c r="C53" s="66">
        <v>44258</v>
      </c>
      <c r="D53" s="33" t="s">
        <v>320</v>
      </c>
      <c r="E53" s="52" t="s">
        <v>341</v>
      </c>
      <c r="F53" s="77">
        <v>0</v>
      </c>
      <c r="G53" s="77">
        <v>43</v>
      </c>
      <c r="H53" s="5">
        <v>0</v>
      </c>
      <c r="I53" s="5">
        <v>0</v>
      </c>
      <c r="J53" s="75">
        <v>1</v>
      </c>
      <c r="K53" s="52" t="s">
        <v>250</v>
      </c>
      <c r="L53" s="33" t="s">
        <v>255</v>
      </c>
      <c r="M53" s="33" t="s">
        <v>20</v>
      </c>
      <c r="N53" s="45">
        <v>6.2</v>
      </c>
      <c r="O53" s="45">
        <v>6.6</v>
      </c>
      <c r="Q53" s="2">
        <v>44258</v>
      </c>
      <c r="R53" s="5">
        <v>1</v>
      </c>
      <c r="S53">
        <v>1</v>
      </c>
      <c r="T53">
        <v>0</v>
      </c>
      <c r="V53" s="10"/>
      <c r="X53" s="3"/>
    </row>
    <row r="54" spans="1:41">
      <c r="A54" s="149" t="s">
        <v>371</v>
      </c>
      <c r="B54" s="1">
        <v>83</v>
      </c>
      <c r="C54" s="8">
        <v>44271</v>
      </c>
      <c r="D54" s="33" t="s">
        <v>321</v>
      </c>
      <c r="E54" s="52" t="s">
        <v>341</v>
      </c>
      <c r="F54" s="46">
        <v>1</v>
      </c>
      <c r="G54" s="46">
        <v>56</v>
      </c>
      <c r="H54" s="122">
        <v>0</v>
      </c>
      <c r="I54" s="122">
        <v>0</v>
      </c>
      <c r="J54" s="33">
        <v>1</v>
      </c>
      <c r="K54" s="33" t="s">
        <v>250</v>
      </c>
      <c r="L54" s="52" t="s">
        <v>284</v>
      </c>
      <c r="M54" s="33" t="s">
        <v>36</v>
      </c>
      <c r="N54" s="52">
        <v>3.6</v>
      </c>
      <c r="O54" s="52">
        <v>3</v>
      </c>
      <c r="Q54" s="2">
        <v>43973</v>
      </c>
      <c r="R54" s="5">
        <v>1</v>
      </c>
      <c r="S54">
        <v>0</v>
      </c>
      <c r="T54">
        <v>0</v>
      </c>
      <c r="U54" s="3" t="s">
        <v>41</v>
      </c>
      <c r="X54" s="3"/>
      <c r="AO54" t="s">
        <v>285</v>
      </c>
    </row>
    <row r="55" spans="1:41">
      <c r="A55" s="149" t="s">
        <v>372</v>
      </c>
      <c r="B55" s="1">
        <v>85</v>
      </c>
      <c r="C55" s="66">
        <v>44279</v>
      </c>
      <c r="D55" s="33" t="s">
        <v>322</v>
      </c>
      <c r="E55" s="52" t="s">
        <v>341</v>
      </c>
      <c r="F55" s="77">
        <v>1</v>
      </c>
      <c r="G55" s="77">
        <v>38</v>
      </c>
      <c r="H55" s="5">
        <v>0</v>
      </c>
      <c r="I55" s="5">
        <v>1</v>
      </c>
      <c r="J55" s="44">
        <v>1</v>
      </c>
      <c r="K55" s="33" t="s">
        <v>250</v>
      </c>
      <c r="L55" s="52" t="s">
        <v>293</v>
      </c>
      <c r="M55" s="33" t="s">
        <v>22</v>
      </c>
      <c r="N55" s="44">
        <v>4</v>
      </c>
      <c r="O55" s="44">
        <v>7.3</v>
      </c>
      <c r="Q55" s="2">
        <v>44266</v>
      </c>
      <c r="R55" s="5">
        <v>1</v>
      </c>
      <c r="S55" s="5">
        <v>0</v>
      </c>
      <c r="T55" s="35">
        <v>1</v>
      </c>
      <c r="V55">
        <v>3</v>
      </c>
      <c r="W55">
        <v>4</v>
      </c>
      <c r="X55" s="3"/>
      <c r="AO55" t="s">
        <v>294</v>
      </c>
    </row>
    <row r="56" spans="1:41">
      <c r="A56" s="149" t="s">
        <v>373</v>
      </c>
      <c r="B56" s="1">
        <v>86</v>
      </c>
      <c r="C56" s="66">
        <v>44281</v>
      </c>
      <c r="D56" s="33" t="s">
        <v>323</v>
      </c>
      <c r="E56" s="52" t="s">
        <v>341</v>
      </c>
      <c r="F56" s="77">
        <v>0</v>
      </c>
      <c r="G56" s="77">
        <v>57</v>
      </c>
      <c r="H56" s="5">
        <v>0</v>
      </c>
      <c r="I56" s="5">
        <v>0</v>
      </c>
      <c r="J56" s="5">
        <v>1</v>
      </c>
      <c r="K56" s="33" t="s">
        <v>250</v>
      </c>
      <c r="L56" s="52" t="s">
        <v>28</v>
      </c>
      <c r="M56" s="52" t="s">
        <v>28</v>
      </c>
      <c r="N56" s="52">
        <v>4.4000000000000004</v>
      </c>
      <c r="O56" s="52">
        <v>3.7</v>
      </c>
      <c r="Q56" s="2">
        <v>44279</v>
      </c>
      <c r="R56" s="5">
        <v>0</v>
      </c>
      <c r="T56">
        <v>0</v>
      </c>
      <c r="X56" s="3"/>
    </row>
    <row r="57" spans="1:41">
      <c r="A57" s="150" t="s">
        <v>374</v>
      </c>
      <c r="B57" s="1">
        <v>87</v>
      </c>
      <c r="C57" s="66">
        <v>44281</v>
      </c>
      <c r="D57" s="33" t="s">
        <v>324</v>
      </c>
      <c r="E57" s="52" t="s">
        <v>341</v>
      </c>
      <c r="F57" s="46">
        <v>0</v>
      </c>
      <c r="G57" s="46">
        <v>40</v>
      </c>
      <c r="H57" s="6">
        <v>1</v>
      </c>
      <c r="I57" s="5">
        <v>0</v>
      </c>
      <c r="J57" s="10">
        <v>3</v>
      </c>
      <c r="K57" s="33" t="s">
        <v>250</v>
      </c>
      <c r="L57" s="33" t="s">
        <v>12</v>
      </c>
      <c r="M57" s="52" t="s">
        <v>29</v>
      </c>
      <c r="N57" s="45">
        <v>1.9</v>
      </c>
      <c r="O57" s="45">
        <v>5.6</v>
      </c>
      <c r="Q57" s="2">
        <v>44267</v>
      </c>
      <c r="R57" s="5">
        <v>1</v>
      </c>
      <c r="S57">
        <v>0</v>
      </c>
      <c r="T57">
        <v>1</v>
      </c>
      <c r="U57" s="3" t="s">
        <v>41</v>
      </c>
      <c r="V57">
        <v>2</v>
      </c>
      <c r="W57">
        <v>2</v>
      </c>
      <c r="X57" s="3" t="s">
        <v>295</v>
      </c>
      <c r="Y57" s="3" t="s">
        <v>20</v>
      </c>
      <c r="Z57">
        <v>2.1</v>
      </c>
      <c r="AA57">
        <v>2.5</v>
      </c>
      <c r="AB57">
        <v>0</v>
      </c>
      <c r="AC57" s="3" t="s">
        <v>148</v>
      </c>
      <c r="AE57" s="3" t="s">
        <v>296</v>
      </c>
      <c r="AF57" s="3" t="s">
        <v>20</v>
      </c>
      <c r="AG57">
        <v>2.5</v>
      </c>
      <c r="AH57">
        <v>2.5</v>
      </c>
      <c r="AO57" t="s">
        <v>311</v>
      </c>
    </row>
    <row r="58" spans="1:41">
      <c r="A58" s="149" t="s">
        <v>375</v>
      </c>
      <c r="B58" s="1">
        <v>91</v>
      </c>
      <c r="C58" s="112">
        <v>44285</v>
      </c>
      <c r="D58" s="33" t="s">
        <v>325</v>
      </c>
      <c r="E58" s="52" t="s">
        <v>341</v>
      </c>
      <c r="F58" s="136">
        <v>0</v>
      </c>
      <c r="G58" s="136">
        <v>73</v>
      </c>
      <c r="H58" s="137">
        <v>1</v>
      </c>
      <c r="I58" s="122">
        <v>0</v>
      </c>
      <c r="J58" s="5">
        <v>1</v>
      </c>
      <c r="K58" s="33" t="s">
        <v>250</v>
      </c>
      <c r="L58" s="33" t="s">
        <v>304</v>
      </c>
      <c r="M58" s="33" t="s">
        <v>20</v>
      </c>
      <c r="N58">
        <v>2.6</v>
      </c>
      <c r="O58">
        <v>4.4000000000000004</v>
      </c>
      <c r="R58" s="135"/>
      <c r="T58">
        <v>0</v>
      </c>
      <c r="X58" s="3"/>
      <c r="AO58" t="s">
        <v>305</v>
      </c>
    </row>
    <row r="59" spans="1:41">
      <c r="A59" s="149" t="s">
        <v>376</v>
      </c>
      <c r="B59" s="1">
        <v>92</v>
      </c>
      <c r="C59" s="66">
        <v>44285</v>
      </c>
      <c r="D59" s="33" t="s">
        <v>326</v>
      </c>
      <c r="E59" s="52" t="s">
        <v>341</v>
      </c>
      <c r="F59" s="40">
        <v>1</v>
      </c>
      <c r="G59" s="40">
        <v>37</v>
      </c>
      <c r="H59">
        <v>0</v>
      </c>
      <c r="I59" s="122">
        <v>0</v>
      </c>
      <c r="J59" s="5">
        <v>1</v>
      </c>
      <c r="K59" s="33" t="s">
        <v>250</v>
      </c>
      <c r="L59" s="33" t="s">
        <v>184</v>
      </c>
      <c r="M59" s="33" t="s">
        <v>20</v>
      </c>
      <c r="N59">
        <v>57</v>
      </c>
      <c r="O59">
        <v>47</v>
      </c>
      <c r="R59" s="5"/>
      <c r="T59">
        <v>0</v>
      </c>
      <c r="X59" s="3"/>
    </row>
    <row r="60" spans="1:41">
      <c r="A60" s="149" t="s">
        <v>377</v>
      </c>
      <c r="B60" s="1">
        <v>93</v>
      </c>
      <c r="C60" s="66">
        <v>44291</v>
      </c>
      <c r="D60" s="33" t="s">
        <v>327</v>
      </c>
      <c r="E60" s="52" t="s">
        <v>341</v>
      </c>
      <c r="F60" s="77">
        <v>0</v>
      </c>
      <c r="G60" s="77">
        <v>65</v>
      </c>
      <c r="H60" s="6">
        <v>1</v>
      </c>
      <c r="I60" s="122">
        <v>0</v>
      </c>
      <c r="J60" s="44">
        <v>1</v>
      </c>
      <c r="K60" s="33" t="s">
        <v>250</v>
      </c>
      <c r="L60" s="52" t="s">
        <v>302</v>
      </c>
      <c r="M60" s="52" t="s">
        <v>21</v>
      </c>
      <c r="N60" s="45">
        <v>4</v>
      </c>
      <c r="O60" s="45">
        <v>5</v>
      </c>
      <c r="Q60" s="2">
        <v>43411</v>
      </c>
      <c r="R60" s="5">
        <v>1</v>
      </c>
      <c r="S60">
        <v>0</v>
      </c>
      <c r="T60">
        <v>0</v>
      </c>
      <c r="U60" s="3" t="s">
        <v>297</v>
      </c>
      <c r="X60" s="3"/>
      <c r="AO60" t="s">
        <v>303</v>
      </c>
    </row>
    <row r="61" spans="1:41">
      <c r="A61" s="149" t="s">
        <v>378</v>
      </c>
      <c r="B61" s="1">
        <v>94</v>
      </c>
      <c r="C61" s="66">
        <v>44292</v>
      </c>
      <c r="D61" s="33" t="s">
        <v>328</v>
      </c>
      <c r="E61" s="52" t="s">
        <v>341</v>
      </c>
      <c r="F61" s="77">
        <v>1</v>
      </c>
      <c r="G61" s="77">
        <v>68</v>
      </c>
      <c r="H61" s="6">
        <v>1</v>
      </c>
      <c r="I61" s="124">
        <v>0</v>
      </c>
      <c r="J61" s="6">
        <v>1</v>
      </c>
      <c r="K61" s="33" t="s">
        <v>250</v>
      </c>
      <c r="L61" s="52" t="s">
        <v>28</v>
      </c>
      <c r="M61" s="52" t="s">
        <v>28</v>
      </c>
      <c r="N61" s="45">
        <v>3.5</v>
      </c>
      <c r="O61" s="45">
        <v>4.5</v>
      </c>
      <c r="P61">
        <v>2.8</v>
      </c>
      <c r="Q61" s="2">
        <v>43787</v>
      </c>
      <c r="R61" s="5">
        <v>1</v>
      </c>
      <c r="S61">
        <v>0</v>
      </c>
      <c r="T61">
        <v>1</v>
      </c>
      <c r="U61" s="3" t="s">
        <v>41</v>
      </c>
      <c r="V61">
        <v>3</v>
      </c>
      <c r="W61">
        <v>3</v>
      </c>
      <c r="X61" s="3"/>
      <c r="AO61" s="5" t="s">
        <v>301</v>
      </c>
    </row>
    <row r="62" spans="1:41">
      <c r="A62" s="149" t="s">
        <v>379</v>
      </c>
      <c r="B62" s="1">
        <v>95</v>
      </c>
      <c r="C62" s="66">
        <v>44295</v>
      </c>
      <c r="D62" s="33" t="s">
        <v>329</v>
      </c>
      <c r="E62" s="52" t="s">
        <v>341</v>
      </c>
      <c r="F62" s="46">
        <v>0</v>
      </c>
      <c r="G62" s="46">
        <v>49</v>
      </c>
      <c r="H62" s="6">
        <v>1</v>
      </c>
      <c r="I62" s="5">
        <v>0</v>
      </c>
      <c r="J62" s="37">
        <v>1</v>
      </c>
      <c r="K62" s="33" t="s">
        <v>250</v>
      </c>
      <c r="L62" s="52" t="s">
        <v>307</v>
      </c>
      <c r="M62" s="52" t="s">
        <v>20</v>
      </c>
      <c r="N62" s="45">
        <v>11</v>
      </c>
      <c r="O62" s="45">
        <v>8</v>
      </c>
      <c r="Q62" s="2">
        <v>44295</v>
      </c>
      <c r="R62" s="5">
        <v>1</v>
      </c>
      <c r="S62">
        <v>1</v>
      </c>
      <c r="T62">
        <v>0</v>
      </c>
      <c r="X62" s="3"/>
      <c r="AO62" t="s">
        <v>310</v>
      </c>
    </row>
    <row r="63" spans="1:41">
      <c r="A63" s="149" t="s">
        <v>380</v>
      </c>
      <c r="B63" s="1">
        <v>96</v>
      </c>
      <c r="C63" s="112">
        <v>44295</v>
      </c>
      <c r="D63" s="33" t="s">
        <v>330</v>
      </c>
      <c r="E63" s="52" t="s">
        <v>341</v>
      </c>
      <c r="F63" s="82">
        <v>1</v>
      </c>
      <c r="G63" s="82">
        <v>79</v>
      </c>
      <c r="H63" s="6">
        <v>1</v>
      </c>
      <c r="I63" s="5">
        <v>0</v>
      </c>
      <c r="J63" s="6">
        <v>1</v>
      </c>
      <c r="K63" s="33" t="s">
        <v>250</v>
      </c>
      <c r="L63" s="52" t="s">
        <v>252</v>
      </c>
      <c r="M63" s="52" t="s">
        <v>29</v>
      </c>
      <c r="N63" s="52">
        <v>5.8</v>
      </c>
      <c r="O63" s="52">
        <v>3.7</v>
      </c>
      <c r="P63" s="33"/>
      <c r="Q63" s="116">
        <v>43192</v>
      </c>
      <c r="R63" s="33">
        <v>1</v>
      </c>
      <c r="S63" s="33">
        <v>0</v>
      </c>
      <c r="T63" s="33">
        <v>1</v>
      </c>
      <c r="U63" s="33" t="s">
        <v>41</v>
      </c>
      <c r="X63" s="3"/>
      <c r="AO63" t="s">
        <v>309</v>
      </c>
    </row>
    <row r="64" spans="1:41">
      <c r="A64" s="149" t="s">
        <v>381</v>
      </c>
      <c r="B64" s="1">
        <v>97</v>
      </c>
      <c r="C64" s="8">
        <v>44295</v>
      </c>
      <c r="D64" s="33" t="s">
        <v>331</v>
      </c>
      <c r="E64" s="52" t="s">
        <v>341</v>
      </c>
      <c r="F64" s="46">
        <v>0</v>
      </c>
      <c r="G64" s="46">
        <v>74</v>
      </c>
      <c r="H64" s="6">
        <v>0</v>
      </c>
      <c r="I64" s="122">
        <v>0</v>
      </c>
      <c r="J64" s="37">
        <v>1</v>
      </c>
      <c r="K64" s="33" t="s">
        <v>250</v>
      </c>
      <c r="L64" s="52" t="s">
        <v>184</v>
      </c>
      <c r="M64" s="52" t="s">
        <v>20</v>
      </c>
      <c r="N64" s="45">
        <v>3.6</v>
      </c>
      <c r="O64" s="45">
        <v>3.5</v>
      </c>
      <c r="R64" s="5"/>
      <c r="T64">
        <v>0</v>
      </c>
      <c r="X64" s="3"/>
    </row>
    <row r="65" spans="1:41">
      <c r="A65" s="144" t="s">
        <v>382</v>
      </c>
      <c r="B65" s="1">
        <v>98</v>
      </c>
      <c r="C65" s="8">
        <v>44295</v>
      </c>
      <c r="D65" s="33" t="s">
        <v>332</v>
      </c>
      <c r="E65" s="52" t="s">
        <v>341</v>
      </c>
      <c r="F65" s="46">
        <v>1</v>
      </c>
      <c r="G65" s="46">
        <v>71</v>
      </c>
      <c r="H65" s="6">
        <v>1</v>
      </c>
      <c r="I65" s="122">
        <v>0</v>
      </c>
      <c r="J65" s="33">
        <v>1</v>
      </c>
      <c r="K65" s="33" t="s">
        <v>250</v>
      </c>
      <c r="L65" s="52" t="s">
        <v>28</v>
      </c>
      <c r="M65" s="52" t="s">
        <v>28</v>
      </c>
      <c r="N65" s="45">
        <v>3.1</v>
      </c>
      <c r="O65" s="45">
        <v>2.5</v>
      </c>
      <c r="Q65" s="74">
        <v>44328</v>
      </c>
      <c r="R65" s="5">
        <v>0</v>
      </c>
      <c r="T65">
        <v>0</v>
      </c>
      <c r="X65" s="3"/>
      <c r="AO65" t="s">
        <v>358</v>
      </c>
    </row>
    <row r="66" spans="1:41">
      <c r="A66" s="149" t="s">
        <v>383</v>
      </c>
      <c r="B66" s="1">
        <v>99</v>
      </c>
      <c r="C66" s="8">
        <v>44295</v>
      </c>
      <c r="D66" s="33" t="s">
        <v>333</v>
      </c>
      <c r="E66" s="52" t="s">
        <v>341</v>
      </c>
      <c r="F66" s="46">
        <v>0</v>
      </c>
      <c r="G66" s="46">
        <v>53</v>
      </c>
      <c r="H66" s="122">
        <v>1</v>
      </c>
      <c r="I66" s="122">
        <v>0</v>
      </c>
      <c r="J66" s="37">
        <v>1</v>
      </c>
      <c r="K66" s="33" t="s">
        <v>250</v>
      </c>
      <c r="L66" s="52" t="s">
        <v>306</v>
      </c>
      <c r="M66" s="52" t="s">
        <v>36</v>
      </c>
      <c r="N66" s="45">
        <v>3.6</v>
      </c>
      <c r="O66" s="45">
        <v>2.8</v>
      </c>
      <c r="Q66" s="2">
        <v>44294</v>
      </c>
      <c r="R66" s="5">
        <v>1</v>
      </c>
      <c r="S66">
        <v>0</v>
      </c>
      <c r="T66">
        <v>1</v>
      </c>
      <c r="U66" t="s">
        <v>41</v>
      </c>
      <c r="V66">
        <v>2</v>
      </c>
      <c r="W66">
        <v>3</v>
      </c>
      <c r="X66" s="3"/>
      <c r="AO66" t="s">
        <v>308</v>
      </c>
    </row>
    <row r="67" spans="1:41">
      <c r="A67" s="149" t="s">
        <v>384</v>
      </c>
      <c r="B67" s="1">
        <v>100</v>
      </c>
      <c r="C67" s="8">
        <v>44299</v>
      </c>
      <c r="D67" s="33" t="s">
        <v>334</v>
      </c>
      <c r="E67" s="52" t="s">
        <v>341</v>
      </c>
      <c r="F67" s="46">
        <v>0</v>
      </c>
      <c r="G67" s="46">
        <v>70</v>
      </c>
      <c r="H67" s="122">
        <v>0</v>
      </c>
      <c r="I67" s="122">
        <v>0</v>
      </c>
      <c r="J67" s="6">
        <v>1</v>
      </c>
      <c r="K67" s="33" t="s">
        <v>250</v>
      </c>
      <c r="L67" s="52" t="s">
        <v>298</v>
      </c>
      <c r="M67" s="52" t="s">
        <v>20</v>
      </c>
      <c r="N67" s="48">
        <v>10</v>
      </c>
      <c r="O67" s="45">
        <v>9.5</v>
      </c>
      <c r="P67">
        <v>7.9</v>
      </c>
      <c r="Q67" s="2">
        <v>44299</v>
      </c>
      <c r="R67" s="5">
        <v>1</v>
      </c>
      <c r="S67">
        <v>1</v>
      </c>
      <c r="T67">
        <v>0</v>
      </c>
      <c r="X67" s="3"/>
      <c r="AO67" t="s">
        <v>506</v>
      </c>
    </row>
    <row r="68" spans="1:41">
      <c r="A68" s="149" t="s">
        <v>385</v>
      </c>
      <c r="B68" s="1">
        <v>101</v>
      </c>
      <c r="C68" s="8">
        <v>44300</v>
      </c>
      <c r="D68" s="33" t="s">
        <v>335</v>
      </c>
      <c r="E68" s="52" t="s">
        <v>341</v>
      </c>
      <c r="F68" s="46">
        <v>0</v>
      </c>
      <c r="G68" s="46">
        <v>75</v>
      </c>
      <c r="H68" s="122">
        <v>1</v>
      </c>
      <c r="I68" s="122">
        <v>0</v>
      </c>
      <c r="J68" s="6">
        <v>1</v>
      </c>
      <c r="K68" s="33" t="s">
        <v>250</v>
      </c>
      <c r="L68" s="52" t="s">
        <v>284</v>
      </c>
      <c r="M68" s="52" t="s">
        <v>36</v>
      </c>
      <c r="N68" s="48">
        <v>12</v>
      </c>
      <c r="O68" s="45">
        <v>12</v>
      </c>
      <c r="Q68" s="2"/>
      <c r="R68" s="5"/>
      <c r="T68">
        <v>0</v>
      </c>
      <c r="X68" s="3"/>
      <c r="AO68" t="s">
        <v>315</v>
      </c>
    </row>
    <row r="69" spans="1:41">
      <c r="A69" s="149" t="s">
        <v>386</v>
      </c>
      <c r="B69" s="1">
        <v>102</v>
      </c>
      <c r="C69" s="66">
        <v>44307</v>
      </c>
      <c r="D69" s="33" t="s">
        <v>336</v>
      </c>
      <c r="E69" s="52" t="s">
        <v>341</v>
      </c>
      <c r="F69" s="46">
        <v>0</v>
      </c>
      <c r="G69" s="46">
        <v>76</v>
      </c>
      <c r="H69" s="122">
        <v>1</v>
      </c>
      <c r="I69" s="124">
        <v>0</v>
      </c>
      <c r="J69" s="6">
        <v>1</v>
      </c>
      <c r="K69" s="33" t="s">
        <v>250</v>
      </c>
      <c r="L69" s="52" t="s">
        <v>314</v>
      </c>
      <c r="M69" s="52" t="s">
        <v>29</v>
      </c>
      <c r="N69" s="48">
        <v>4</v>
      </c>
      <c r="O69" s="45">
        <v>7</v>
      </c>
      <c r="Q69" s="2">
        <v>40060</v>
      </c>
      <c r="R69" s="5">
        <v>1</v>
      </c>
      <c r="S69">
        <v>0</v>
      </c>
      <c r="T69">
        <v>1</v>
      </c>
      <c r="X69" s="3"/>
    </row>
    <row r="70" spans="1:41">
      <c r="A70" s="149" t="s">
        <v>387</v>
      </c>
      <c r="B70" s="1">
        <v>103</v>
      </c>
      <c r="C70" s="8">
        <v>44309</v>
      </c>
      <c r="D70" s="33" t="s">
        <v>337</v>
      </c>
      <c r="E70" s="52" t="s">
        <v>341</v>
      </c>
      <c r="F70" s="46">
        <v>0</v>
      </c>
      <c r="G70" s="46">
        <v>79</v>
      </c>
      <c r="H70" s="122">
        <v>0</v>
      </c>
      <c r="I70" s="122">
        <v>0</v>
      </c>
      <c r="J70" s="37">
        <v>2</v>
      </c>
      <c r="K70" s="33" t="s">
        <v>250</v>
      </c>
      <c r="L70" s="52" t="s">
        <v>178</v>
      </c>
      <c r="M70" s="52" t="s">
        <v>22</v>
      </c>
      <c r="N70" s="48">
        <v>10.4</v>
      </c>
      <c r="O70" s="45"/>
      <c r="Q70" s="2">
        <v>44309</v>
      </c>
      <c r="R70" s="5">
        <v>1</v>
      </c>
      <c r="S70" s="130">
        <v>0</v>
      </c>
      <c r="T70">
        <v>0</v>
      </c>
      <c r="X70" s="3" t="s">
        <v>316</v>
      </c>
      <c r="Y70" t="s">
        <v>20</v>
      </c>
      <c r="Z70">
        <v>6.2</v>
      </c>
      <c r="AA70">
        <v>4.7</v>
      </c>
      <c r="AB70">
        <v>0</v>
      </c>
      <c r="AO70" t="s">
        <v>317</v>
      </c>
    </row>
    <row r="71" spans="1:41">
      <c r="A71" s="149" t="s">
        <v>388</v>
      </c>
      <c r="B71" s="1">
        <v>104</v>
      </c>
      <c r="C71" s="8">
        <v>44314</v>
      </c>
      <c r="D71" s="33" t="s">
        <v>342</v>
      </c>
      <c r="E71" s="52" t="s">
        <v>341</v>
      </c>
      <c r="F71" s="46">
        <v>0</v>
      </c>
      <c r="G71" s="46">
        <v>52</v>
      </c>
      <c r="H71" s="122">
        <v>1</v>
      </c>
      <c r="I71" s="122">
        <v>0</v>
      </c>
      <c r="J71" s="6">
        <v>1</v>
      </c>
      <c r="K71" s="33" t="s">
        <v>250</v>
      </c>
      <c r="L71" s="44" t="s">
        <v>338</v>
      </c>
      <c r="M71" s="52" t="s">
        <v>20</v>
      </c>
      <c r="N71" s="48">
        <v>3.7</v>
      </c>
      <c r="O71" s="45">
        <v>2.9</v>
      </c>
      <c r="Q71" s="2">
        <v>44313</v>
      </c>
      <c r="R71" s="5">
        <v>1</v>
      </c>
      <c r="S71">
        <v>1</v>
      </c>
      <c r="T71">
        <v>0</v>
      </c>
      <c r="X71" s="3"/>
      <c r="AO71" t="s">
        <v>348</v>
      </c>
    </row>
    <row r="72" spans="1:41">
      <c r="A72" s="149" t="s">
        <v>389</v>
      </c>
      <c r="B72" s="1">
        <v>105</v>
      </c>
      <c r="C72" s="8">
        <v>44320</v>
      </c>
      <c r="D72" s="33" t="s">
        <v>343</v>
      </c>
      <c r="E72" s="52" t="s">
        <v>341</v>
      </c>
      <c r="F72" s="46">
        <v>0</v>
      </c>
      <c r="G72" s="46">
        <v>62</v>
      </c>
      <c r="H72" s="122">
        <v>0</v>
      </c>
      <c r="I72" s="122">
        <v>0</v>
      </c>
      <c r="J72" s="6">
        <v>1</v>
      </c>
      <c r="K72" s="33" t="s">
        <v>250</v>
      </c>
      <c r="L72" s="52" t="s">
        <v>339</v>
      </c>
      <c r="M72" s="52" t="s">
        <v>35</v>
      </c>
      <c r="N72" s="48">
        <v>5.3</v>
      </c>
      <c r="O72" s="45">
        <v>4.5</v>
      </c>
      <c r="Q72" s="2">
        <v>43959</v>
      </c>
      <c r="R72" s="5">
        <v>1</v>
      </c>
      <c r="S72">
        <v>1</v>
      </c>
      <c r="T72">
        <v>0</v>
      </c>
      <c r="X72" s="3"/>
    </row>
    <row r="73" spans="1:41">
      <c r="A73" s="149" t="s">
        <v>390</v>
      </c>
      <c r="B73" s="1">
        <v>106</v>
      </c>
      <c r="C73" s="8">
        <v>44320</v>
      </c>
      <c r="D73" s="33" t="s">
        <v>344</v>
      </c>
      <c r="E73" s="52" t="s">
        <v>341</v>
      </c>
      <c r="F73" s="46">
        <v>0</v>
      </c>
      <c r="G73" s="46">
        <v>74</v>
      </c>
      <c r="H73" s="122">
        <v>0</v>
      </c>
      <c r="I73" s="122">
        <v>1</v>
      </c>
      <c r="J73" s="141">
        <v>1</v>
      </c>
      <c r="K73" s="33" t="s">
        <v>250</v>
      </c>
      <c r="L73" s="44" t="s">
        <v>347</v>
      </c>
      <c r="M73" s="52" t="s">
        <v>20</v>
      </c>
      <c r="N73" s="48">
        <v>4</v>
      </c>
      <c r="O73" s="45">
        <v>2</v>
      </c>
      <c r="Q73" s="2">
        <v>43970</v>
      </c>
      <c r="R73" s="5">
        <v>1</v>
      </c>
      <c r="S73">
        <v>1</v>
      </c>
      <c r="T73">
        <v>0</v>
      </c>
      <c r="X73" s="3"/>
      <c r="AO73" t="s">
        <v>349</v>
      </c>
    </row>
    <row r="74" spans="1:41">
      <c r="A74" s="149" t="s">
        <v>391</v>
      </c>
      <c r="B74" s="1">
        <v>107</v>
      </c>
      <c r="C74" s="8">
        <v>44321</v>
      </c>
      <c r="D74" s="33" t="s">
        <v>345</v>
      </c>
      <c r="E74" s="52" t="s">
        <v>341</v>
      </c>
      <c r="F74" s="46">
        <v>0</v>
      </c>
      <c r="G74" s="46">
        <v>61</v>
      </c>
      <c r="H74" s="122">
        <v>1</v>
      </c>
      <c r="I74" s="122">
        <v>0</v>
      </c>
      <c r="J74" s="6">
        <v>1</v>
      </c>
      <c r="K74" s="33" t="s">
        <v>250</v>
      </c>
      <c r="L74" s="52" t="s">
        <v>252</v>
      </c>
      <c r="M74" s="52" t="s">
        <v>29</v>
      </c>
      <c r="N74" s="48">
        <v>5.6</v>
      </c>
      <c r="O74" s="45">
        <v>3.3</v>
      </c>
      <c r="Q74" s="2">
        <v>40745</v>
      </c>
      <c r="R74" s="5">
        <v>1</v>
      </c>
      <c r="S74">
        <v>0</v>
      </c>
      <c r="T74">
        <v>1</v>
      </c>
      <c r="X74" s="3"/>
    </row>
    <row r="75" spans="1:41">
      <c r="A75" s="149" t="s">
        <v>392</v>
      </c>
      <c r="B75" s="1">
        <v>108</v>
      </c>
      <c r="C75" s="140">
        <v>44321</v>
      </c>
      <c r="D75" s="33" t="s">
        <v>346</v>
      </c>
      <c r="E75" s="52" t="s">
        <v>341</v>
      </c>
      <c r="F75" s="46">
        <v>0</v>
      </c>
      <c r="G75" s="46">
        <v>38</v>
      </c>
      <c r="H75" s="122">
        <v>0</v>
      </c>
      <c r="I75" s="122">
        <v>0</v>
      </c>
      <c r="J75" s="6">
        <v>3</v>
      </c>
      <c r="K75" s="33" t="s">
        <v>250</v>
      </c>
      <c r="L75" s="52" t="s">
        <v>353</v>
      </c>
      <c r="M75" s="52" t="s">
        <v>22</v>
      </c>
      <c r="N75" s="48">
        <v>6.2</v>
      </c>
      <c r="O75" s="45">
        <v>5.5</v>
      </c>
      <c r="Q75" s="2">
        <v>44320</v>
      </c>
      <c r="R75" s="5">
        <v>0</v>
      </c>
      <c r="T75">
        <v>1</v>
      </c>
      <c r="V75">
        <v>1</v>
      </c>
      <c r="W75">
        <v>2</v>
      </c>
      <c r="X75" s="3" t="s">
        <v>304</v>
      </c>
      <c r="Y75" s="3" t="s">
        <v>20</v>
      </c>
      <c r="Z75">
        <v>10</v>
      </c>
      <c r="AA75">
        <v>7</v>
      </c>
      <c r="AB75">
        <v>0</v>
      </c>
      <c r="AE75" s="3" t="s">
        <v>354</v>
      </c>
      <c r="AF75" s="3" t="s">
        <v>20</v>
      </c>
      <c r="AG75">
        <v>1.8</v>
      </c>
      <c r="AH75">
        <v>2.1</v>
      </c>
      <c r="AI75">
        <v>0</v>
      </c>
    </row>
    <row r="76" spans="1:41">
      <c r="A76" s="144" t="s">
        <v>486</v>
      </c>
      <c r="B76" s="1">
        <v>109</v>
      </c>
      <c r="C76" s="8">
        <v>44321</v>
      </c>
      <c r="D76" s="33" t="s">
        <v>460</v>
      </c>
      <c r="E76" s="33" t="s">
        <v>461</v>
      </c>
      <c r="F76" s="46">
        <v>0</v>
      </c>
      <c r="G76" s="46">
        <v>65</v>
      </c>
      <c r="H76" s="122">
        <v>1</v>
      </c>
      <c r="I76" s="122">
        <v>0</v>
      </c>
      <c r="J76" s="6">
        <v>1</v>
      </c>
      <c r="K76" s="33" t="s">
        <v>250</v>
      </c>
      <c r="L76" s="52" t="s">
        <v>351</v>
      </c>
      <c r="M76" s="52" t="s">
        <v>36</v>
      </c>
      <c r="N76" s="48">
        <v>18</v>
      </c>
      <c r="O76" s="45">
        <v>13</v>
      </c>
      <c r="Q76" s="2">
        <v>44321</v>
      </c>
      <c r="R76" s="5">
        <v>1</v>
      </c>
      <c r="S76">
        <v>1</v>
      </c>
      <c r="T76">
        <v>0</v>
      </c>
      <c r="U76" s="5"/>
      <c r="X76" s="3"/>
      <c r="AO76" t="s">
        <v>352</v>
      </c>
    </row>
    <row r="77" spans="1:41">
      <c r="A77" s="149" t="s">
        <v>487</v>
      </c>
      <c r="B77" s="1">
        <v>110</v>
      </c>
      <c r="C77" s="8">
        <v>44328</v>
      </c>
      <c r="D77" s="33" t="s">
        <v>462</v>
      </c>
      <c r="E77" s="33" t="s">
        <v>461</v>
      </c>
      <c r="F77" s="46">
        <v>0</v>
      </c>
      <c r="G77" s="46">
        <v>57</v>
      </c>
      <c r="H77" s="122">
        <v>0</v>
      </c>
      <c r="I77" s="122">
        <v>0</v>
      </c>
      <c r="J77" s="6">
        <v>1</v>
      </c>
      <c r="K77" s="33" t="s">
        <v>250</v>
      </c>
      <c r="L77" s="52" t="s">
        <v>351</v>
      </c>
      <c r="M77" s="52" t="s">
        <v>36</v>
      </c>
      <c r="N77" s="48">
        <v>7</v>
      </c>
      <c r="O77" s="45">
        <v>6.2</v>
      </c>
      <c r="Q77" s="2">
        <v>44137</v>
      </c>
      <c r="R77" s="5">
        <v>1</v>
      </c>
      <c r="S77">
        <v>0</v>
      </c>
      <c r="T77">
        <v>1</v>
      </c>
      <c r="U77" s="33" t="s">
        <v>41</v>
      </c>
      <c r="V77">
        <v>1</v>
      </c>
      <c r="W77">
        <v>3</v>
      </c>
      <c r="X77" s="3"/>
    </row>
    <row r="78" spans="1:41">
      <c r="A78" s="149" t="s">
        <v>488</v>
      </c>
      <c r="B78" s="1">
        <v>111</v>
      </c>
      <c r="C78" s="8">
        <v>44330</v>
      </c>
      <c r="D78" s="33" t="s">
        <v>463</v>
      </c>
      <c r="E78" s="33" t="s">
        <v>461</v>
      </c>
      <c r="F78" s="46">
        <v>0</v>
      </c>
      <c r="G78" s="46">
        <v>37</v>
      </c>
      <c r="H78" s="122">
        <v>0</v>
      </c>
      <c r="I78" s="122">
        <v>0</v>
      </c>
      <c r="J78" s="6">
        <v>1</v>
      </c>
      <c r="K78" s="33" t="s">
        <v>250</v>
      </c>
      <c r="L78" s="52" t="s">
        <v>444</v>
      </c>
      <c r="M78" s="52" t="s">
        <v>20</v>
      </c>
      <c r="N78" s="48">
        <v>4.2</v>
      </c>
      <c r="O78" s="45">
        <v>3.3</v>
      </c>
      <c r="Q78" s="2">
        <v>44330</v>
      </c>
      <c r="R78" s="5">
        <v>1</v>
      </c>
      <c r="S78">
        <v>1</v>
      </c>
      <c r="T78">
        <v>0</v>
      </c>
      <c r="U78" s="5"/>
      <c r="X78" s="3"/>
    </row>
    <row r="79" spans="1:41">
      <c r="A79" s="149" t="s">
        <v>489</v>
      </c>
      <c r="B79" s="1">
        <v>112</v>
      </c>
      <c r="C79" s="8">
        <v>44330</v>
      </c>
      <c r="D79" s="33" t="s">
        <v>464</v>
      </c>
      <c r="E79" s="33" t="s">
        <v>461</v>
      </c>
      <c r="F79" s="46">
        <v>0</v>
      </c>
      <c r="G79" s="46">
        <v>29</v>
      </c>
      <c r="H79" s="122">
        <v>0</v>
      </c>
      <c r="I79" s="122">
        <v>1</v>
      </c>
      <c r="J79" s="6">
        <v>1</v>
      </c>
      <c r="K79" s="33" t="s">
        <v>250</v>
      </c>
      <c r="L79" s="52" t="s">
        <v>304</v>
      </c>
      <c r="M79" s="52" t="s">
        <v>20</v>
      </c>
      <c r="N79" s="48">
        <v>4.8</v>
      </c>
      <c r="O79" s="45">
        <v>3.9</v>
      </c>
      <c r="R79" s="5"/>
      <c r="T79">
        <v>0</v>
      </c>
      <c r="U79" s="5"/>
      <c r="X79" s="3"/>
      <c r="AK79" t="s">
        <v>445</v>
      </c>
      <c r="AO79" t="s">
        <v>446</v>
      </c>
    </row>
    <row r="80" spans="1:41">
      <c r="A80" s="149" t="s">
        <v>490</v>
      </c>
      <c r="B80" s="1">
        <v>113</v>
      </c>
      <c r="C80" s="66">
        <v>44335</v>
      </c>
      <c r="D80" s="33" t="s">
        <v>465</v>
      </c>
      <c r="E80" s="33" t="s">
        <v>461</v>
      </c>
      <c r="F80" s="46">
        <v>0</v>
      </c>
      <c r="G80" s="46">
        <v>70</v>
      </c>
      <c r="H80" s="122">
        <v>1</v>
      </c>
      <c r="I80" s="122">
        <v>1</v>
      </c>
      <c r="J80" s="6">
        <v>2</v>
      </c>
      <c r="K80" s="33" t="s">
        <v>250</v>
      </c>
      <c r="L80" s="52" t="s">
        <v>184</v>
      </c>
      <c r="M80" s="52" t="s">
        <v>20</v>
      </c>
      <c r="N80" s="52">
        <v>10</v>
      </c>
      <c r="O80" s="52">
        <v>6</v>
      </c>
      <c r="P80" s="33">
        <v>7.1</v>
      </c>
      <c r="Q80" s="116">
        <v>42109</v>
      </c>
      <c r="R80" s="5">
        <v>1</v>
      </c>
      <c r="S80" s="33">
        <v>1</v>
      </c>
      <c r="T80" s="33">
        <v>0</v>
      </c>
      <c r="U80" s="33"/>
      <c r="X80" s="3" t="s">
        <v>144</v>
      </c>
      <c r="Y80" s="3" t="s">
        <v>20</v>
      </c>
      <c r="Z80">
        <v>16.899999999999999</v>
      </c>
      <c r="AA80">
        <v>8.5</v>
      </c>
      <c r="AB80">
        <v>0</v>
      </c>
      <c r="AC80" s="3" t="s">
        <v>148</v>
      </c>
      <c r="AD80">
        <v>6</v>
      </c>
    </row>
    <row r="81" spans="1:41">
      <c r="A81" s="149" t="s">
        <v>491</v>
      </c>
      <c r="B81" s="1">
        <v>114</v>
      </c>
      <c r="C81" s="66">
        <v>44335</v>
      </c>
      <c r="D81" s="33" t="s">
        <v>466</v>
      </c>
      <c r="E81" s="33" t="s">
        <v>461</v>
      </c>
      <c r="F81" s="46">
        <v>0</v>
      </c>
      <c r="G81" s="46">
        <v>54</v>
      </c>
      <c r="H81" s="122">
        <v>1</v>
      </c>
      <c r="I81" s="122">
        <v>0</v>
      </c>
      <c r="J81" s="6">
        <v>1</v>
      </c>
      <c r="K81" s="33" t="s">
        <v>250</v>
      </c>
      <c r="L81" s="52" t="s">
        <v>447</v>
      </c>
      <c r="M81" s="52" t="s">
        <v>20</v>
      </c>
      <c r="N81" s="48">
        <v>3.78</v>
      </c>
      <c r="O81" s="45">
        <v>3.28</v>
      </c>
      <c r="Q81" s="2">
        <v>41425</v>
      </c>
      <c r="R81" s="5">
        <v>1</v>
      </c>
      <c r="S81">
        <v>0</v>
      </c>
      <c r="T81">
        <v>1</v>
      </c>
      <c r="U81" s="33" t="s">
        <v>179</v>
      </c>
      <c r="V81">
        <v>4</v>
      </c>
      <c r="W81">
        <v>2</v>
      </c>
      <c r="X81" s="3"/>
      <c r="AO81" t="s">
        <v>448</v>
      </c>
    </row>
    <row r="82" spans="1:41">
      <c r="A82" s="150" t="s">
        <v>492</v>
      </c>
      <c r="B82" s="1">
        <v>115</v>
      </c>
      <c r="C82" s="66">
        <v>44340</v>
      </c>
      <c r="D82" s="33" t="s">
        <v>467</v>
      </c>
      <c r="E82" s="33" t="s">
        <v>461</v>
      </c>
      <c r="F82" s="5">
        <v>0</v>
      </c>
      <c r="G82" s="5">
        <v>60</v>
      </c>
      <c r="H82" s="6">
        <v>0</v>
      </c>
      <c r="I82" s="5">
        <v>0</v>
      </c>
      <c r="J82" s="6">
        <v>2</v>
      </c>
      <c r="K82" s="33" t="s">
        <v>250</v>
      </c>
      <c r="L82" s="44" t="s">
        <v>449</v>
      </c>
      <c r="M82" s="52" t="s">
        <v>20</v>
      </c>
      <c r="N82" s="48">
        <v>4.7</v>
      </c>
      <c r="O82" s="45">
        <v>4</v>
      </c>
      <c r="Q82" s="2">
        <v>44340</v>
      </c>
      <c r="R82" s="5">
        <v>1</v>
      </c>
      <c r="S82">
        <v>1</v>
      </c>
      <c r="T82">
        <v>0</v>
      </c>
      <c r="U82" s="5"/>
      <c r="X82" s="3" t="s">
        <v>453</v>
      </c>
      <c r="Y82" s="3" t="s">
        <v>20</v>
      </c>
      <c r="Z82">
        <v>4.8</v>
      </c>
      <c r="AA82">
        <v>3.5</v>
      </c>
      <c r="AB82">
        <v>0</v>
      </c>
    </row>
    <row r="83" spans="1:41">
      <c r="A83" s="149" t="s">
        <v>493</v>
      </c>
      <c r="B83" s="1">
        <v>116</v>
      </c>
      <c r="C83" s="66">
        <v>44342</v>
      </c>
      <c r="D83" s="33" t="s">
        <v>468</v>
      </c>
      <c r="E83" s="33" t="s">
        <v>461</v>
      </c>
      <c r="F83" s="46">
        <v>0</v>
      </c>
      <c r="G83" s="46">
        <v>77</v>
      </c>
      <c r="H83" s="6">
        <v>0</v>
      </c>
      <c r="I83" s="5">
        <v>0</v>
      </c>
      <c r="J83" s="37">
        <v>1</v>
      </c>
      <c r="K83" s="33" t="s">
        <v>250</v>
      </c>
      <c r="L83" s="52" t="s">
        <v>28</v>
      </c>
      <c r="M83" s="52" t="s">
        <v>28</v>
      </c>
      <c r="N83" s="48">
        <v>5.9</v>
      </c>
      <c r="O83" s="45">
        <v>7.3</v>
      </c>
      <c r="Q83" s="2">
        <v>44337</v>
      </c>
      <c r="R83" s="5">
        <v>1</v>
      </c>
      <c r="S83">
        <v>0</v>
      </c>
      <c r="T83">
        <v>1</v>
      </c>
      <c r="U83" s="33" t="s">
        <v>62</v>
      </c>
      <c r="V83">
        <v>1</v>
      </c>
      <c r="W83">
        <v>4</v>
      </c>
      <c r="X83" s="3"/>
    </row>
    <row r="84" spans="1:41">
      <c r="A84" s="149" t="s">
        <v>494</v>
      </c>
      <c r="B84" s="1">
        <v>117</v>
      </c>
      <c r="C84" s="66">
        <v>44342</v>
      </c>
      <c r="D84" s="33" t="s">
        <v>469</v>
      </c>
      <c r="E84" s="33" t="s">
        <v>461</v>
      </c>
      <c r="F84" s="46">
        <v>0</v>
      </c>
      <c r="G84" s="46">
        <v>75</v>
      </c>
      <c r="H84" s="6">
        <v>1</v>
      </c>
      <c r="I84" s="5">
        <v>0</v>
      </c>
      <c r="J84" s="6">
        <v>1</v>
      </c>
      <c r="K84" s="33" t="s">
        <v>250</v>
      </c>
      <c r="L84" s="52" t="s">
        <v>184</v>
      </c>
      <c r="M84" s="52" t="s">
        <v>20</v>
      </c>
      <c r="N84" s="48">
        <v>11.9</v>
      </c>
      <c r="O84" s="45">
        <v>10.1</v>
      </c>
      <c r="Q84" s="2">
        <v>43964</v>
      </c>
      <c r="R84" s="5">
        <v>1</v>
      </c>
      <c r="S84">
        <v>1</v>
      </c>
      <c r="T84">
        <v>0</v>
      </c>
      <c r="U84" s="5"/>
      <c r="X84" s="3"/>
      <c r="AO84" t="s">
        <v>452</v>
      </c>
    </row>
    <row r="85" spans="1:41">
      <c r="A85" s="149" t="s">
        <v>495</v>
      </c>
      <c r="B85" s="1">
        <v>118</v>
      </c>
      <c r="C85" s="66">
        <v>44342</v>
      </c>
      <c r="D85" s="33" t="s">
        <v>470</v>
      </c>
      <c r="E85" s="33" t="s">
        <v>461</v>
      </c>
      <c r="F85" s="46">
        <v>0</v>
      </c>
      <c r="G85" s="46">
        <v>73</v>
      </c>
      <c r="H85" s="6">
        <v>1</v>
      </c>
      <c r="I85" s="130">
        <v>0</v>
      </c>
      <c r="J85" s="6">
        <v>1</v>
      </c>
      <c r="K85" s="33" t="s">
        <v>250</v>
      </c>
      <c r="L85" s="33" t="s">
        <v>450</v>
      </c>
      <c r="M85" s="52" t="s">
        <v>20</v>
      </c>
      <c r="N85" s="45">
        <v>12.7</v>
      </c>
      <c r="O85" s="45">
        <v>10</v>
      </c>
      <c r="P85">
        <v>9.2799999999999994</v>
      </c>
      <c r="Q85" s="2">
        <v>42538</v>
      </c>
      <c r="R85" s="5">
        <v>1</v>
      </c>
      <c r="S85">
        <v>0</v>
      </c>
      <c r="T85">
        <v>0</v>
      </c>
      <c r="U85" s="33" t="s">
        <v>41</v>
      </c>
      <c r="X85" s="3"/>
      <c r="AO85" t="s">
        <v>451</v>
      </c>
    </row>
    <row r="86" spans="1:41">
      <c r="A86" s="149" t="s">
        <v>496</v>
      </c>
      <c r="B86" s="1">
        <v>119</v>
      </c>
      <c r="C86" s="155">
        <v>44344</v>
      </c>
      <c r="D86" s="33" t="s">
        <v>471</v>
      </c>
      <c r="E86" s="33" t="s">
        <v>461</v>
      </c>
      <c r="F86" s="83">
        <v>0</v>
      </c>
      <c r="G86" s="83">
        <v>56</v>
      </c>
      <c r="H86" s="6">
        <v>1</v>
      </c>
      <c r="I86" s="44">
        <v>0</v>
      </c>
      <c r="J86" s="77">
        <v>1</v>
      </c>
      <c r="K86" s="52" t="s">
        <v>250</v>
      </c>
      <c r="L86" s="162" t="s">
        <v>14</v>
      </c>
      <c r="M86" s="52" t="s">
        <v>23</v>
      </c>
      <c r="N86" s="48">
        <v>3.8</v>
      </c>
      <c r="O86" s="45">
        <v>3.7</v>
      </c>
      <c r="R86" s="5"/>
      <c r="T86">
        <v>0</v>
      </c>
      <c r="U86" s="5"/>
      <c r="X86" s="3"/>
      <c r="AO86" t="s">
        <v>457</v>
      </c>
    </row>
    <row r="87" spans="1:41">
      <c r="A87" s="149" t="s">
        <v>497</v>
      </c>
      <c r="B87" s="1">
        <v>120</v>
      </c>
      <c r="C87" s="50">
        <v>44348</v>
      </c>
      <c r="D87" s="33" t="s">
        <v>472</v>
      </c>
      <c r="E87" s="33" t="s">
        <v>461</v>
      </c>
      <c r="F87" s="83">
        <v>0</v>
      </c>
      <c r="G87" s="83">
        <v>62</v>
      </c>
      <c r="H87" s="6">
        <v>1</v>
      </c>
      <c r="I87" s="44">
        <v>0</v>
      </c>
      <c r="J87" s="77">
        <v>3</v>
      </c>
      <c r="K87" s="52" t="s">
        <v>250</v>
      </c>
      <c r="L87" s="33" t="s">
        <v>252</v>
      </c>
      <c r="M87" s="52" t="s">
        <v>29</v>
      </c>
      <c r="N87" s="45"/>
      <c r="O87" s="45"/>
      <c r="Q87" s="2">
        <v>37120</v>
      </c>
      <c r="R87" s="5">
        <v>1</v>
      </c>
      <c r="S87">
        <v>0</v>
      </c>
      <c r="T87">
        <v>1</v>
      </c>
      <c r="U87" s="33" t="s">
        <v>41</v>
      </c>
      <c r="V87" s="35"/>
      <c r="W87" s="35"/>
      <c r="X87" s="3" t="s">
        <v>70</v>
      </c>
      <c r="Y87" s="3" t="s">
        <v>29</v>
      </c>
      <c r="AB87">
        <v>0</v>
      </c>
      <c r="AC87" s="3" t="s">
        <v>148</v>
      </c>
      <c r="AE87" s="3" t="s">
        <v>283</v>
      </c>
      <c r="AF87" s="3" t="s">
        <v>22</v>
      </c>
      <c r="AG87">
        <v>1.6</v>
      </c>
      <c r="AH87">
        <v>1.6</v>
      </c>
      <c r="AI87">
        <v>0</v>
      </c>
      <c r="AO87" t="s">
        <v>508</v>
      </c>
    </row>
    <row r="88" spans="1:41">
      <c r="A88" s="149" t="s">
        <v>498</v>
      </c>
      <c r="B88" s="1">
        <v>121</v>
      </c>
      <c r="C88" s="32">
        <v>44350</v>
      </c>
      <c r="D88" s="33" t="s">
        <v>473</v>
      </c>
      <c r="E88" s="33" t="s">
        <v>461</v>
      </c>
      <c r="F88" s="77">
        <v>0</v>
      </c>
      <c r="G88" s="77">
        <v>61</v>
      </c>
      <c r="H88" s="5">
        <v>0</v>
      </c>
      <c r="I88" s="141">
        <v>0</v>
      </c>
      <c r="J88" s="44">
        <v>1</v>
      </c>
      <c r="K88" s="163" t="s">
        <v>250</v>
      </c>
      <c r="L88" s="164" t="s">
        <v>28</v>
      </c>
      <c r="M88" s="52" t="s">
        <v>28</v>
      </c>
      <c r="N88" s="48">
        <v>2.9</v>
      </c>
      <c r="O88" s="45">
        <v>4.2</v>
      </c>
      <c r="Q88" s="2">
        <v>44189</v>
      </c>
      <c r="R88" s="5">
        <v>1</v>
      </c>
      <c r="S88">
        <v>0</v>
      </c>
      <c r="T88">
        <v>1</v>
      </c>
      <c r="U88" s="5" t="s">
        <v>41</v>
      </c>
      <c r="V88">
        <v>2</v>
      </c>
      <c r="W88">
        <v>3</v>
      </c>
      <c r="X88" s="3"/>
      <c r="AO88" t="s">
        <v>458</v>
      </c>
    </row>
    <row r="89" spans="1:41">
      <c r="A89" s="149" t="s">
        <v>499</v>
      </c>
      <c r="B89" s="1">
        <v>122</v>
      </c>
      <c r="C89" s="32">
        <v>44350</v>
      </c>
      <c r="D89" s="33" t="s">
        <v>474</v>
      </c>
      <c r="E89" s="33" t="s">
        <v>461</v>
      </c>
      <c r="F89" s="5">
        <v>1</v>
      </c>
      <c r="G89" s="5">
        <v>70</v>
      </c>
      <c r="H89" s="5">
        <v>1</v>
      </c>
      <c r="I89" s="44">
        <v>0</v>
      </c>
      <c r="J89" s="6">
        <v>3</v>
      </c>
      <c r="K89" s="37" t="s">
        <v>250</v>
      </c>
      <c r="L89" s="164" t="s">
        <v>442</v>
      </c>
      <c r="M89" s="52" t="s">
        <v>22</v>
      </c>
      <c r="N89" s="45">
        <v>6.4</v>
      </c>
      <c r="O89" s="45">
        <v>2.4</v>
      </c>
      <c r="Q89" s="2">
        <v>44350</v>
      </c>
      <c r="R89" s="5">
        <v>1</v>
      </c>
      <c r="S89">
        <v>0</v>
      </c>
      <c r="T89">
        <v>0</v>
      </c>
      <c r="X89" s="33" t="s">
        <v>459</v>
      </c>
      <c r="Y89" s="33" t="s">
        <v>22</v>
      </c>
      <c r="Z89">
        <v>2.7</v>
      </c>
      <c r="AA89">
        <v>2.7</v>
      </c>
      <c r="AE89" s="33" t="s">
        <v>28</v>
      </c>
      <c r="AF89" s="33" t="s">
        <v>28</v>
      </c>
      <c r="AG89" s="33">
        <v>2</v>
      </c>
      <c r="AH89" s="33">
        <v>2</v>
      </c>
    </row>
    <row r="90" spans="1:41">
      <c r="A90" s="144" t="s">
        <v>500</v>
      </c>
      <c r="B90" s="1">
        <v>123</v>
      </c>
      <c r="C90" s="32">
        <v>44363</v>
      </c>
      <c r="D90" s="33" t="s">
        <v>475</v>
      </c>
      <c r="E90" s="33" t="s">
        <v>461</v>
      </c>
      <c r="F90" s="5">
        <v>0</v>
      </c>
      <c r="G90" s="5">
        <v>55</v>
      </c>
      <c r="H90" s="6">
        <v>1</v>
      </c>
      <c r="I90" s="130">
        <v>1</v>
      </c>
      <c r="J90" s="46">
        <v>1</v>
      </c>
      <c r="K90" s="52" t="s">
        <v>250</v>
      </c>
      <c r="L90" s="33" t="s">
        <v>28</v>
      </c>
      <c r="M90" s="52" t="s">
        <v>28</v>
      </c>
      <c r="N90" s="48">
        <v>6</v>
      </c>
      <c r="O90" s="45">
        <v>4.8</v>
      </c>
      <c r="Q90" s="2">
        <v>44353</v>
      </c>
      <c r="R90" s="5">
        <v>1</v>
      </c>
      <c r="S90">
        <v>0</v>
      </c>
      <c r="T90">
        <v>1</v>
      </c>
      <c r="U90" t="s">
        <v>297</v>
      </c>
      <c r="V90">
        <v>5</v>
      </c>
      <c r="W90">
        <v>4</v>
      </c>
      <c r="X90" s="3"/>
    </row>
    <row r="91" spans="1:41">
      <c r="A91" s="149" t="s">
        <v>501</v>
      </c>
      <c r="B91" s="1">
        <v>124</v>
      </c>
      <c r="C91" s="32">
        <v>44363</v>
      </c>
      <c r="D91" s="33" t="s">
        <v>476</v>
      </c>
      <c r="E91" s="33" t="s">
        <v>461</v>
      </c>
      <c r="F91" s="5">
        <v>0</v>
      </c>
      <c r="G91" s="5">
        <v>51</v>
      </c>
      <c r="H91" s="6">
        <v>0</v>
      </c>
      <c r="I91" s="130">
        <v>0</v>
      </c>
      <c r="J91" s="46">
        <v>1</v>
      </c>
      <c r="K91" s="52" t="s">
        <v>250</v>
      </c>
      <c r="L91" s="33" t="s">
        <v>480</v>
      </c>
      <c r="M91" s="52" t="s">
        <v>20</v>
      </c>
      <c r="N91" s="48">
        <v>4.3</v>
      </c>
      <c r="O91" s="48">
        <v>3</v>
      </c>
      <c r="Q91" s="2">
        <v>44363</v>
      </c>
      <c r="R91" s="5">
        <v>1</v>
      </c>
      <c r="S91">
        <v>1</v>
      </c>
      <c r="T91">
        <v>0</v>
      </c>
      <c r="X91" s="3"/>
    </row>
    <row r="92" spans="1:41">
      <c r="A92" s="149" t="s">
        <v>502</v>
      </c>
      <c r="B92" s="1">
        <v>125</v>
      </c>
      <c r="C92" s="32">
        <v>44365</v>
      </c>
      <c r="D92" s="33" t="s">
        <v>477</v>
      </c>
      <c r="E92" s="33" t="s">
        <v>461</v>
      </c>
      <c r="F92" s="77">
        <v>0</v>
      </c>
      <c r="G92" s="77">
        <v>61</v>
      </c>
      <c r="H92" s="5">
        <v>1</v>
      </c>
      <c r="I92" s="6">
        <v>0</v>
      </c>
      <c r="J92" s="44">
        <v>1</v>
      </c>
      <c r="K92" s="163" t="s">
        <v>250</v>
      </c>
      <c r="L92" s="77" t="s">
        <v>173</v>
      </c>
      <c r="M92" s="52" t="s">
        <v>20</v>
      </c>
      <c r="N92" s="48">
        <v>5</v>
      </c>
      <c r="O92" s="35">
        <v>5</v>
      </c>
      <c r="Q92" s="2">
        <v>44008</v>
      </c>
      <c r="R92" s="5">
        <v>1</v>
      </c>
      <c r="S92">
        <v>1</v>
      </c>
      <c r="T92">
        <v>0</v>
      </c>
      <c r="X92" s="3"/>
    </row>
    <row r="93" spans="1:41">
      <c r="A93" s="149" t="s">
        <v>503</v>
      </c>
      <c r="B93" s="1">
        <v>126</v>
      </c>
      <c r="C93" s="32">
        <v>44365</v>
      </c>
      <c r="D93" s="33" t="s">
        <v>478</v>
      </c>
      <c r="E93" s="33" t="s">
        <v>461</v>
      </c>
      <c r="F93" s="5">
        <v>1</v>
      </c>
      <c r="G93" s="5">
        <v>75</v>
      </c>
      <c r="H93" s="5">
        <v>1</v>
      </c>
      <c r="I93" s="44">
        <v>0</v>
      </c>
      <c r="J93" s="44">
        <v>3</v>
      </c>
      <c r="K93" s="52" t="s">
        <v>250</v>
      </c>
      <c r="L93" s="164" t="s">
        <v>29</v>
      </c>
      <c r="M93" s="52" t="s">
        <v>29</v>
      </c>
      <c r="N93" s="48">
        <v>18</v>
      </c>
      <c r="O93" s="48">
        <v>18</v>
      </c>
      <c r="Q93" s="2">
        <v>42449</v>
      </c>
      <c r="R93" s="5">
        <v>1</v>
      </c>
      <c r="S93">
        <v>0</v>
      </c>
      <c r="T93">
        <v>1</v>
      </c>
      <c r="U93" t="s">
        <v>297</v>
      </c>
      <c r="X93" s="33" t="s">
        <v>482</v>
      </c>
      <c r="Y93" s="33" t="s">
        <v>20</v>
      </c>
      <c r="Z93" s="33">
        <v>4</v>
      </c>
      <c r="AA93" s="33">
        <v>2</v>
      </c>
      <c r="AE93" s="3" t="s">
        <v>190</v>
      </c>
      <c r="AF93" s="3" t="s">
        <v>29</v>
      </c>
      <c r="AG93" s="3">
        <v>4</v>
      </c>
      <c r="AH93" s="3">
        <v>3</v>
      </c>
    </row>
    <row r="94" spans="1:41" ht="18">
      <c r="A94" s="149" t="s">
        <v>504</v>
      </c>
      <c r="B94" s="1">
        <v>127</v>
      </c>
      <c r="C94" s="32">
        <v>44368</v>
      </c>
      <c r="D94" s="33" t="s">
        <v>479</v>
      </c>
      <c r="E94" s="33" t="s">
        <v>461</v>
      </c>
      <c r="F94" s="5">
        <v>0</v>
      </c>
      <c r="G94" s="5">
        <v>87</v>
      </c>
      <c r="H94" s="5">
        <v>0</v>
      </c>
      <c r="I94" s="130">
        <v>0</v>
      </c>
      <c r="J94" s="161">
        <v>1</v>
      </c>
      <c r="K94" s="52" t="s">
        <v>250</v>
      </c>
      <c r="L94" s="164" t="s">
        <v>306</v>
      </c>
      <c r="M94" s="52" t="s">
        <v>36</v>
      </c>
      <c r="N94" s="48">
        <v>5</v>
      </c>
      <c r="O94" s="45">
        <v>5.8</v>
      </c>
      <c r="Q94" s="2">
        <v>44365</v>
      </c>
      <c r="R94" s="5">
        <v>1</v>
      </c>
      <c r="S94">
        <v>0</v>
      </c>
      <c r="T94">
        <v>1</v>
      </c>
      <c r="X94" s="3"/>
      <c r="AO94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C321-3A57-844C-B099-BE1CA6B9C6F9}">
  <dimension ref="A1:P148"/>
  <sheetViews>
    <sheetView tabSelected="1" workbookViewId="0">
      <selection activeCell="I128" sqref="I128"/>
    </sheetView>
  </sheetViews>
  <sheetFormatPr baseColWidth="10" defaultRowHeight="16"/>
  <cols>
    <col min="2" max="2" width="16.83203125" customWidth="1"/>
  </cols>
  <sheetData>
    <row r="1" spans="1:16">
      <c r="A1" t="s">
        <v>366</v>
      </c>
      <c r="B1" t="s">
        <v>367</v>
      </c>
      <c r="C1" s="1" t="s">
        <v>158</v>
      </c>
      <c r="D1" s="55" t="s">
        <v>98</v>
      </c>
      <c r="E1" s="54" t="s">
        <v>216</v>
      </c>
      <c r="F1" s="89" t="s">
        <v>215</v>
      </c>
      <c r="G1" s="4" t="s">
        <v>227</v>
      </c>
      <c r="H1" s="4" t="s">
        <v>229</v>
      </c>
      <c r="I1" s="1" t="s">
        <v>228</v>
      </c>
      <c r="J1" s="1" t="s">
        <v>101</v>
      </c>
      <c r="K1" s="89" t="s">
        <v>102</v>
      </c>
      <c r="L1" s="89" t="s">
        <v>103</v>
      </c>
      <c r="M1" s="90" t="s">
        <v>217</v>
      </c>
      <c r="N1" s="89" t="s">
        <v>97</v>
      </c>
      <c r="O1" s="1" t="s">
        <v>150</v>
      </c>
    </row>
    <row r="2" spans="1:16">
      <c r="A2" s="37" t="s">
        <v>112</v>
      </c>
      <c r="B2" s="3" t="s">
        <v>415</v>
      </c>
      <c r="C2" s="59">
        <v>3</v>
      </c>
      <c r="D2" s="56">
        <v>1</v>
      </c>
      <c r="E2" s="52" t="s">
        <v>6</v>
      </c>
      <c r="F2" s="52" t="s">
        <v>36</v>
      </c>
      <c r="G2" s="48">
        <v>21</v>
      </c>
      <c r="H2" s="48">
        <v>19</v>
      </c>
      <c r="I2" s="33">
        <v>19</v>
      </c>
      <c r="K2" s="3" t="s">
        <v>143</v>
      </c>
      <c r="L2" s="3" t="s">
        <v>61</v>
      </c>
      <c r="M2" s="92" t="s">
        <v>39</v>
      </c>
      <c r="N2" s="89"/>
      <c r="O2" s="1"/>
    </row>
    <row r="3" spans="1:16" ht="17">
      <c r="A3" s="47" t="s">
        <v>114</v>
      </c>
      <c r="B3" s="3" t="s">
        <v>416</v>
      </c>
      <c r="C3" s="59">
        <v>4</v>
      </c>
      <c r="D3" s="56">
        <v>1</v>
      </c>
      <c r="E3" s="52" t="s">
        <v>28</v>
      </c>
      <c r="F3" s="52" t="s">
        <v>28</v>
      </c>
      <c r="G3" s="45">
        <v>6.4</v>
      </c>
      <c r="H3" s="45">
        <v>5.9</v>
      </c>
      <c r="I3" s="76"/>
      <c r="J3" s="74">
        <v>44144</v>
      </c>
      <c r="K3" s="48" t="s">
        <v>104</v>
      </c>
      <c r="L3" s="48" t="s">
        <v>148</v>
      </c>
      <c r="M3" s="48" t="s">
        <v>39</v>
      </c>
      <c r="N3" s="89"/>
      <c r="O3" s="1"/>
    </row>
    <row r="4" spans="1:16">
      <c r="A4" s="37" t="s">
        <v>113</v>
      </c>
      <c r="B4" s="3" t="s">
        <v>417</v>
      </c>
      <c r="C4" s="59">
        <v>5</v>
      </c>
      <c r="D4" s="56">
        <v>1</v>
      </c>
      <c r="E4" s="52" t="s">
        <v>28</v>
      </c>
      <c r="F4" s="52" t="s">
        <v>28</v>
      </c>
      <c r="G4" s="52">
        <v>6.7</v>
      </c>
      <c r="H4" s="52">
        <v>5.2</v>
      </c>
      <c r="I4" s="33">
        <v>4.7</v>
      </c>
      <c r="J4" s="2">
        <v>44132</v>
      </c>
      <c r="K4" s="3" t="s">
        <v>136</v>
      </c>
      <c r="L4" s="3" t="s">
        <v>136</v>
      </c>
      <c r="M4" s="33" t="s">
        <v>39</v>
      </c>
      <c r="N4" s="89"/>
      <c r="O4" s="1"/>
    </row>
    <row r="5" spans="1:16">
      <c r="A5" s="37" t="s">
        <v>115</v>
      </c>
      <c r="B5" s="3" t="s">
        <v>418</v>
      </c>
      <c r="C5" s="59">
        <v>6</v>
      </c>
      <c r="D5" s="56">
        <v>1</v>
      </c>
      <c r="E5" s="52" t="s">
        <v>65</v>
      </c>
      <c r="F5" s="52" t="s">
        <v>20</v>
      </c>
      <c r="G5" s="44">
        <v>7.2</v>
      </c>
      <c r="H5" s="44">
        <v>4.7</v>
      </c>
      <c r="J5" s="2">
        <v>44146</v>
      </c>
      <c r="K5" s="33" t="s">
        <v>104</v>
      </c>
      <c r="L5" s="33" t="s">
        <v>61</v>
      </c>
      <c r="M5" s="104" t="s">
        <v>39</v>
      </c>
      <c r="N5" s="89"/>
      <c r="O5" s="1"/>
    </row>
    <row r="6" spans="1:16">
      <c r="A6" s="37" t="s">
        <v>115</v>
      </c>
      <c r="B6" s="3" t="s">
        <v>418</v>
      </c>
      <c r="C6" s="59">
        <v>6</v>
      </c>
      <c r="D6" s="56">
        <v>2</v>
      </c>
      <c r="E6" s="3" t="s">
        <v>67</v>
      </c>
      <c r="F6" s="3" t="s">
        <v>20</v>
      </c>
      <c r="G6" s="33">
        <v>3.2</v>
      </c>
      <c r="H6" s="33">
        <v>2.9</v>
      </c>
      <c r="I6" s="3"/>
      <c r="J6" s="3"/>
      <c r="K6" s="33" t="s">
        <v>104</v>
      </c>
      <c r="L6" s="33" t="s">
        <v>61</v>
      </c>
      <c r="M6" s="104" t="s">
        <v>39</v>
      </c>
      <c r="N6" s="89"/>
      <c r="O6" s="1"/>
    </row>
    <row r="7" spans="1:16">
      <c r="A7" s="37" t="s">
        <v>116</v>
      </c>
      <c r="B7" s="3" t="s">
        <v>419</v>
      </c>
      <c r="C7" s="33">
        <v>7</v>
      </c>
      <c r="D7" s="56">
        <v>1</v>
      </c>
      <c r="E7" s="52" t="s">
        <v>42</v>
      </c>
      <c r="F7" s="52" t="s">
        <v>20</v>
      </c>
      <c r="G7" s="44">
        <v>6.3</v>
      </c>
      <c r="H7" s="44">
        <v>5.2</v>
      </c>
      <c r="I7" s="1"/>
      <c r="J7" s="1"/>
      <c r="K7" s="33" t="s">
        <v>100</v>
      </c>
      <c r="L7" s="33" t="s">
        <v>100</v>
      </c>
      <c r="M7" s="91" t="s">
        <v>39</v>
      </c>
      <c r="N7" s="89"/>
      <c r="O7" s="1"/>
    </row>
    <row r="8" spans="1:16">
      <c r="A8" s="37" t="s">
        <v>116</v>
      </c>
      <c r="B8" s="3" t="s">
        <v>419</v>
      </c>
      <c r="C8" s="33">
        <v>7</v>
      </c>
      <c r="D8" s="56">
        <v>2</v>
      </c>
      <c r="E8" t="s">
        <v>72</v>
      </c>
      <c r="F8" s="3" t="s">
        <v>20</v>
      </c>
      <c r="G8" s="5">
        <v>2.5</v>
      </c>
      <c r="H8" s="33">
        <v>2.2000000000000002</v>
      </c>
      <c r="I8" s="1"/>
      <c r="J8" s="1"/>
      <c r="K8" s="33" t="s">
        <v>100</v>
      </c>
      <c r="L8" s="33" t="s">
        <v>100</v>
      </c>
      <c r="M8" s="91" t="s">
        <v>39</v>
      </c>
      <c r="N8" s="89"/>
      <c r="O8" s="1"/>
    </row>
    <row r="9" spans="1:16">
      <c r="A9" s="37" t="s">
        <v>116</v>
      </c>
      <c r="B9" s="3" t="s">
        <v>419</v>
      </c>
      <c r="C9" s="33">
        <v>7</v>
      </c>
      <c r="D9" s="56">
        <v>3</v>
      </c>
      <c r="E9" s="3" t="s">
        <v>71</v>
      </c>
      <c r="F9" s="3" t="s">
        <v>20</v>
      </c>
      <c r="G9" s="105"/>
      <c r="H9" s="105"/>
      <c r="I9" s="1"/>
      <c r="J9" s="1"/>
      <c r="K9" s="33" t="s">
        <v>100</v>
      </c>
      <c r="L9" s="33" t="s">
        <v>100</v>
      </c>
      <c r="M9" s="91" t="s">
        <v>39</v>
      </c>
      <c r="N9" s="89"/>
      <c r="O9" s="1"/>
    </row>
    <row r="10" spans="1:16">
      <c r="A10" s="37" t="s">
        <v>116</v>
      </c>
      <c r="B10" s="3" t="s">
        <v>419</v>
      </c>
      <c r="C10" s="33">
        <v>7</v>
      </c>
      <c r="D10" s="56">
        <v>4</v>
      </c>
      <c r="E10" s="3"/>
      <c r="F10" s="3" t="s">
        <v>22</v>
      </c>
      <c r="G10" s="105"/>
      <c r="H10" s="105"/>
      <c r="I10" s="1"/>
      <c r="J10" s="1"/>
      <c r="K10" s="33" t="s">
        <v>136</v>
      </c>
      <c r="L10" s="33" t="s">
        <v>136</v>
      </c>
      <c r="M10" s="104" t="s">
        <v>39</v>
      </c>
      <c r="N10" s="89"/>
      <c r="O10" s="1"/>
    </row>
    <row r="11" spans="1:16" ht="17">
      <c r="A11" s="47" t="s">
        <v>118</v>
      </c>
      <c r="B11" s="3" t="s">
        <v>420</v>
      </c>
      <c r="C11" s="33">
        <v>8</v>
      </c>
      <c r="D11" s="52">
        <v>1</v>
      </c>
      <c r="E11" s="52" t="s">
        <v>64</v>
      </c>
      <c r="F11" s="52" t="s">
        <v>23</v>
      </c>
      <c r="G11" s="44">
        <v>8</v>
      </c>
      <c r="H11" s="44">
        <v>4</v>
      </c>
      <c r="I11" s="76"/>
      <c r="J11" s="74">
        <v>44143</v>
      </c>
      <c r="K11" s="44" t="s">
        <v>104</v>
      </c>
      <c r="L11" s="48" t="s">
        <v>441</v>
      </c>
      <c r="M11" s="48" t="s">
        <v>40</v>
      </c>
      <c r="N11" s="48" t="s">
        <v>62</v>
      </c>
      <c r="O11" s="1"/>
    </row>
    <row r="12" spans="1:16" ht="17">
      <c r="A12" s="47" t="s">
        <v>117</v>
      </c>
      <c r="B12" s="3" t="s">
        <v>421</v>
      </c>
      <c r="C12" s="52">
        <v>9</v>
      </c>
      <c r="D12" s="94">
        <v>1</v>
      </c>
      <c r="E12" s="52" t="s">
        <v>64</v>
      </c>
      <c r="F12" s="52" t="s">
        <v>23</v>
      </c>
      <c r="G12" s="44">
        <v>8</v>
      </c>
      <c r="H12" s="44">
        <v>4</v>
      </c>
      <c r="I12" s="76"/>
      <c r="J12" s="74">
        <v>44143</v>
      </c>
      <c r="K12" s="48" t="s">
        <v>104</v>
      </c>
      <c r="L12" s="48" t="s">
        <v>148</v>
      </c>
      <c r="M12" s="104" t="s">
        <v>39</v>
      </c>
      <c r="N12" s="52" t="s">
        <v>62</v>
      </c>
      <c r="O12" s="36"/>
      <c r="P12" s="167"/>
    </row>
    <row r="13" spans="1:16">
      <c r="A13" s="37" t="s">
        <v>119</v>
      </c>
      <c r="B13" s="3" t="s">
        <v>422</v>
      </c>
      <c r="C13" s="60">
        <v>10</v>
      </c>
      <c r="D13" s="56">
        <v>1</v>
      </c>
      <c r="E13" s="52" t="s">
        <v>25</v>
      </c>
      <c r="F13" s="52" t="s">
        <v>20</v>
      </c>
      <c r="G13" s="44">
        <v>4</v>
      </c>
      <c r="H13" s="130">
        <v>4</v>
      </c>
      <c r="J13" s="2">
        <v>43791</v>
      </c>
      <c r="K13" s="33" t="s">
        <v>104</v>
      </c>
      <c r="L13" s="33" t="s">
        <v>61</v>
      </c>
      <c r="M13" s="91" t="s">
        <v>39</v>
      </c>
      <c r="N13" s="89"/>
      <c r="O13" s="1"/>
    </row>
    <row r="14" spans="1:16">
      <c r="A14" s="37" t="s">
        <v>119</v>
      </c>
      <c r="B14" s="3" t="s">
        <v>422</v>
      </c>
      <c r="C14" s="60">
        <v>10</v>
      </c>
      <c r="D14" s="56">
        <v>2</v>
      </c>
      <c r="E14" s="3" t="s">
        <v>18</v>
      </c>
      <c r="F14" s="33" t="s">
        <v>29</v>
      </c>
      <c r="G14" s="33">
        <v>2</v>
      </c>
      <c r="H14" s="130">
        <v>2</v>
      </c>
      <c r="I14" s="1"/>
      <c r="J14" s="1"/>
      <c r="K14" s="33" t="s">
        <v>100</v>
      </c>
      <c r="L14" s="33" t="s">
        <v>100</v>
      </c>
      <c r="M14" s="91" t="s">
        <v>39</v>
      </c>
      <c r="N14" s="89"/>
      <c r="O14" s="84" t="s">
        <v>507</v>
      </c>
    </row>
    <row r="15" spans="1:16" ht="17">
      <c r="A15" s="37" t="s">
        <v>120</v>
      </c>
      <c r="B15" s="3" t="s">
        <v>423</v>
      </c>
      <c r="C15" s="60">
        <v>11</v>
      </c>
      <c r="D15" s="56">
        <v>1</v>
      </c>
      <c r="E15" s="52" t="s">
        <v>24</v>
      </c>
      <c r="F15" s="52" t="s">
        <v>21</v>
      </c>
      <c r="G15" s="44">
        <v>5.2</v>
      </c>
      <c r="H15" s="44">
        <v>3.6</v>
      </c>
      <c r="I15" s="9"/>
      <c r="J15" s="2">
        <v>44006</v>
      </c>
      <c r="K15" s="33" t="s">
        <v>104</v>
      </c>
      <c r="L15" s="33" t="s">
        <v>148</v>
      </c>
      <c r="M15" s="91" t="s">
        <v>40</v>
      </c>
      <c r="N15" s="89"/>
      <c r="O15" s="1"/>
    </row>
    <row r="16" spans="1:16">
      <c r="A16" s="47" t="s">
        <v>124</v>
      </c>
      <c r="B16" s="3" t="s">
        <v>427</v>
      </c>
      <c r="C16" s="60">
        <v>16</v>
      </c>
      <c r="D16" s="56">
        <v>1</v>
      </c>
      <c r="E16" s="48" t="s">
        <v>26</v>
      </c>
      <c r="F16" s="52" t="s">
        <v>20</v>
      </c>
      <c r="G16" s="44">
        <v>17</v>
      </c>
      <c r="H16" s="44">
        <v>13</v>
      </c>
      <c r="I16" s="44">
        <v>10</v>
      </c>
      <c r="J16" s="72">
        <v>43767</v>
      </c>
      <c r="K16" s="52" t="s">
        <v>104</v>
      </c>
      <c r="L16" s="52" t="s">
        <v>148</v>
      </c>
      <c r="M16" s="92" t="s">
        <v>40</v>
      </c>
      <c r="N16" s="52" t="s">
        <v>41</v>
      </c>
    </row>
    <row r="17" spans="1:15">
      <c r="A17" s="47" t="s">
        <v>124</v>
      </c>
      <c r="B17" s="3" t="s">
        <v>427</v>
      </c>
      <c r="C17" s="60">
        <v>16</v>
      </c>
      <c r="D17" s="56">
        <v>2</v>
      </c>
      <c r="E17" s="48" t="s">
        <v>140</v>
      </c>
      <c r="F17" s="52" t="s">
        <v>29</v>
      </c>
      <c r="G17" s="52">
        <v>3</v>
      </c>
      <c r="H17" s="44"/>
      <c r="I17" s="45"/>
      <c r="J17" s="72"/>
      <c r="K17" s="52" t="s">
        <v>100</v>
      </c>
      <c r="L17" s="52" t="s">
        <v>100</v>
      </c>
      <c r="M17" s="104" t="s">
        <v>39</v>
      </c>
      <c r="N17" s="44"/>
    </row>
    <row r="18" spans="1:15">
      <c r="A18" s="37" t="s">
        <v>125</v>
      </c>
      <c r="B18" s="3" t="s">
        <v>428</v>
      </c>
      <c r="C18" s="60">
        <v>17</v>
      </c>
      <c r="D18" s="56">
        <v>1</v>
      </c>
      <c r="E18" s="48" t="s">
        <v>27</v>
      </c>
      <c r="F18" s="52" t="s">
        <v>21</v>
      </c>
      <c r="G18" s="44">
        <v>8</v>
      </c>
      <c r="H18" s="44">
        <v>4.3</v>
      </c>
      <c r="I18" s="3"/>
      <c r="J18" s="2">
        <v>42807</v>
      </c>
      <c r="K18" s="34" t="s">
        <v>104</v>
      </c>
      <c r="L18" s="33" t="s">
        <v>61</v>
      </c>
      <c r="M18" s="91" t="s">
        <v>39</v>
      </c>
      <c r="N18" s="89"/>
      <c r="O18" t="s">
        <v>182</v>
      </c>
    </row>
    <row r="19" spans="1:15">
      <c r="A19" s="37" t="s">
        <v>125</v>
      </c>
      <c r="B19" s="3" t="s">
        <v>428</v>
      </c>
      <c r="C19" s="60">
        <v>17</v>
      </c>
      <c r="D19" s="56">
        <v>2</v>
      </c>
      <c r="E19" s="3" t="s">
        <v>28</v>
      </c>
      <c r="F19" s="33" t="s">
        <v>28</v>
      </c>
      <c r="G19" s="5">
        <v>8.3000000000000007</v>
      </c>
      <c r="H19" s="33">
        <v>6</v>
      </c>
      <c r="I19" s="3"/>
      <c r="J19" s="2"/>
      <c r="K19" s="33" t="s">
        <v>136</v>
      </c>
      <c r="L19" s="33" t="s">
        <v>136</v>
      </c>
      <c r="M19" s="91" t="s">
        <v>39</v>
      </c>
      <c r="N19" s="89"/>
    </row>
    <row r="20" spans="1:15">
      <c r="A20" s="37" t="s">
        <v>125</v>
      </c>
      <c r="B20" s="3" t="s">
        <v>428</v>
      </c>
      <c r="C20" s="60">
        <v>17</v>
      </c>
      <c r="D20" s="56">
        <v>3</v>
      </c>
      <c r="E20" s="3" t="s">
        <v>183</v>
      </c>
      <c r="F20" s="33" t="s">
        <v>22</v>
      </c>
      <c r="G20" s="5">
        <v>6</v>
      </c>
      <c r="H20" s="5">
        <v>4</v>
      </c>
      <c r="I20" s="3"/>
      <c r="J20" s="2"/>
      <c r="K20" s="33" t="s">
        <v>100</v>
      </c>
      <c r="L20" s="33" t="s">
        <v>100</v>
      </c>
      <c r="M20" s="91" t="s">
        <v>39</v>
      </c>
      <c r="N20" s="89"/>
    </row>
    <row r="21" spans="1:15">
      <c r="A21" s="47" t="s">
        <v>127</v>
      </c>
      <c r="B21" s="3" t="s">
        <v>430</v>
      </c>
      <c r="C21" s="60">
        <v>19</v>
      </c>
      <c r="D21" s="45">
        <v>1</v>
      </c>
      <c r="E21" s="52" t="s">
        <v>16</v>
      </c>
      <c r="F21" s="52" t="s">
        <v>20</v>
      </c>
      <c r="G21" s="48">
        <v>6.5</v>
      </c>
      <c r="H21" s="48">
        <v>7.1</v>
      </c>
      <c r="I21" s="3"/>
      <c r="J21" s="2"/>
      <c r="K21" s="33" t="s">
        <v>100</v>
      </c>
      <c r="L21" s="33" t="s">
        <v>100</v>
      </c>
      <c r="M21" s="91" t="s">
        <v>39</v>
      </c>
      <c r="N21" s="89"/>
    </row>
    <row r="22" spans="1:15">
      <c r="A22" s="47" t="s">
        <v>128</v>
      </c>
      <c r="B22" s="3" t="s">
        <v>431</v>
      </c>
      <c r="C22" s="60">
        <v>20</v>
      </c>
      <c r="D22" s="94">
        <v>1</v>
      </c>
      <c r="E22" s="52" t="s">
        <v>14</v>
      </c>
      <c r="F22" s="52" t="s">
        <v>23</v>
      </c>
      <c r="G22" s="48">
        <v>15</v>
      </c>
      <c r="H22" s="48">
        <v>14</v>
      </c>
      <c r="I22" s="48"/>
      <c r="J22" s="74">
        <v>43771</v>
      </c>
      <c r="K22" s="44" t="s">
        <v>104</v>
      </c>
      <c r="L22" s="48" t="s">
        <v>148</v>
      </c>
      <c r="M22" s="48" t="s">
        <v>39</v>
      </c>
      <c r="N22" s="89"/>
    </row>
    <row r="23" spans="1:15">
      <c r="A23" s="37" t="s">
        <v>129</v>
      </c>
      <c r="B23" s="3" t="s">
        <v>432</v>
      </c>
      <c r="C23" s="60">
        <v>21</v>
      </c>
      <c r="D23" s="56">
        <v>1</v>
      </c>
      <c r="E23" s="3" t="s">
        <v>13</v>
      </c>
      <c r="F23" s="33" t="s">
        <v>22</v>
      </c>
      <c r="G23" s="33">
        <v>3</v>
      </c>
      <c r="H23" s="33">
        <v>4</v>
      </c>
      <c r="I23" s="3"/>
      <c r="J23" s="2">
        <v>40942</v>
      </c>
      <c r="K23" s="33" t="s">
        <v>104</v>
      </c>
      <c r="L23" s="33" t="s">
        <v>148</v>
      </c>
      <c r="M23" s="91" t="s">
        <v>40</v>
      </c>
      <c r="N23" s="89"/>
    </row>
    <row r="24" spans="1:15">
      <c r="A24" s="47" t="s">
        <v>130</v>
      </c>
      <c r="B24" s="3" t="s">
        <v>433</v>
      </c>
      <c r="C24" s="60">
        <v>23</v>
      </c>
      <c r="D24" s="56">
        <v>1</v>
      </c>
      <c r="E24" s="3" t="s">
        <v>12</v>
      </c>
      <c r="F24" s="33" t="s">
        <v>29</v>
      </c>
      <c r="G24" s="53">
        <v>8.3000000000000007</v>
      </c>
      <c r="H24" s="53">
        <v>4.7</v>
      </c>
      <c r="J24" s="2">
        <v>44166</v>
      </c>
      <c r="K24" s="33" t="s">
        <v>104</v>
      </c>
      <c r="L24" s="33" t="s">
        <v>61</v>
      </c>
      <c r="M24" s="91" t="s">
        <v>39</v>
      </c>
      <c r="N24" s="5"/>
      <c r="O24" t="s">
        <v>11</v>
      </c>
    </row>
    <row r="25" spans="1:15">
      <c r="A25" s="47" t="s">
        <v>130</v>
      </c>
      <c r="B25" s="3" t="s">
        <v>433</v>
      </c>
      <c r="C25" s="60">
        <v>23</v>
      </c>
      <c r="D25" s="56">
        <v>2</v>
      </c>
      <c r="E25" s="3" t="s">
        <v>60</v>
      </c>
      <c r="F25" s="33" t="s">
        <v>22</v>
      </c>
      <c r="G25" s="53">
        <v>5.8</v>
      </c>
      <c r="H25" s="53">
        <v>2.6</v>
      </c>
      <c r="I25" s="3"/>
      <c r="J25" s="1"/>
      <c r="K25" s="33" t="s">
        <v>104</v>
      </c>
      <c r="L25" s="33" t="s">
        <v>61</v>
      </c>
      <c r="M25" s="104" t="s">
        <v>39</v>
      </c>
      <c r="N25" s="89"/>
    </row>
    <row r="26" spans="1:15">
      <c r="A26" s="47" t="s">
        <v>130</v>
      </c>
      <c r="B26" s="3" t="s">
        <v>433</v>
      </c>
      <c r="C26" s="60">
        <v>23</v>
      </c>
      <c r="D26" s="56">
        <v>3</v>
      </c>
      <c r="E26" s="33"/>
      <c r="F26" s="33" t="s">
        <v>22</v>
      </c>
      <c r="G26" s="53">
        <v>3.8</v>
      </c>
      <c r="H26" s="53">
        <v>3.2</v>
      </c>
      <c r="I26" s="1"/>
      <c r="J26" s="1"/>
      <c r="K26" s="33" t="s">
        <v>100</v>
      </c>
      <c r="L26" s="33" t="s">
        <v>100</v>
      </c>
      <c r="M26" s="104" t="s">
        <v>39</v>
      </c>
      <c r="N26" s="89"/>
    </row>
    <row r="27" spans="1:15" ht="17">
      <c r="A27" s="47" t="s">
        <v>131</v>
      </c>
      <c r="B27" s="3" t="s">
        <v>434</v>
      </c>
      <c r="C27" s="60">
        <v>24</v>
      </c>
      <c r="D27" s="56">
        <v>1</v>
      </c>
      <c r="E27" s="48" t="s">
        <v>28</v>
      </c>
      <c r="F27" s="52" t="s">
        <v>28</v>
      </c>
      <c r="G27" s="52">
        <v>10.199999999999999</v>
      </c>
      <c r="H27" s="52">
        <v>5.9</v>
      </c>
      <c r="I27" s="76"/>
      <c r="J27" s="74">
        <v>43984</v>
      </c>
      <c r="K27" s="52" t="s">
        <v>104</v>
      </c>
      <c r="L27" s="52" t="s">
        <v>148</v>
      </c>
      <c r="M27" s="92" t="s">
        <v>39</v>
      </c>
      <c r="N27" s="89"/>
    </row>
    <row r="28" spans="1:15" ht="17">
      <c r="A28" s="37" t="s">
        <v>132</v>
      </c>
      <c r="B28" s="3" t="s">
        <v>435</v>
      </c>
      <c r="C28" s="59">
        <v>25</v>
      </c>
      <c r="D28" s="79">
        <v>1</v>
      </c>
      <c r="E28" s="48" t="s">
        <v>173</v>
      </c>
      <c r="F28" s="52" t="s">
        <v>20</v>
      </c>
      <c r="G28" s="52">
        <v>5.8</v>
      </c>
      <c r="H28" s="52">
        <v>2</v>
      </c>
      <c r="I28" s="78"/>
      <c r="J28" s="114">
        <v>44201</v>
      </c>
      <c r="K28" s="52" t="s">
        <v>104</v>
      </c>
      <c r="L28" s="52" t="s">
        <v>61</v>
      </c>
      <c r="M28" s="92" t="s">
        <v>39</v>
      </c>
      <c r="N28" s="4"/>
      <c r="O28" s="6" t="s">
        <v>180</v>
      </c>
    </row>
    <row r="29" spans="1:15">
      <c r="A29" s="37" t="s">
        <v>133</v>
      </c>
      <c r="B29" s="3" t="s">
        <v>436</v>
      </c>
      <c r="C29" s="59">
        <v>26</v>
      </c>
      <c r="D29" s="79">
        <v>1</v>
      </c>
      <c r="E29" s="48" t="s">
        <v>174</v>
      </c>
      <c r="F29" s="52" t="s">
        <v>20</v>
      </c>
      <c r="G29" s="52">
        <v>7.1</v>
      </c>
      <c r="H29" s="52">
        <v>5</v>
      </c>
      <c r="I29" s="3"/>
      <c r="J29" s="2">
        <v>44167</v>
      </c>
      <c r="K29" s="33" t="s">
        <v>104</v>
      </c>
      <c r="L29" s="33" t="s">
        <v>61</v>
      </c>
      <c r="M29" s="91" t="s">
        <v>39</v>
      </c>
      <c r="N29" s="4"/>
      <c r="O29" s="117" t="s">
        <v>11</v>
      </c>
    </row>
    <row r="30" spans="1:15">
      <c r="A30" s="37" t="s">
        <v>134</v>
      </c>
      <c r="B30" s="62" t="s">
        <v>437</v>
      </c>
      <c r="C30" s="59">
        <v>27</v>
      </c>
      <c r="D30" s="79">
        <v>1</v>
      </c>
      <c r="E30" s="52" t="s">
        <v>178</v>
      </c>
      <c r="F30" s="52" t="s">
        <v>22</v>
      </c>
      <c r="G30" s="48">
        <v>4.7</v>
      </c>
      <c r="H30" s="48">
        <v>4.4000000000000004</v>
      </c>
      <c r="I30" s="3"/>
      <c r="J30" s="2">
        <v>44167</v>
      </c>
      <c r="K30" s="33" t="s">
        <v>136</v>
      </c>
      <c r="L30" s="33" t="s">
        <v>136</v>
      </c>
      <c r="M30" s="91" t="s">
        <v>39</v>
      </c>
      <c r="N30" s="4"/>
      <c r="O30" s="117"/>
    </row>
    <row r="31" spans="1:15" ht="17">
      <c r="A31" s="37" t="s">
        <v>134</v>
      </c>
      <c r="B31" s="62" t="s">
        <v>437</v>
      </c>
      <c r="C31" s="59">
        <v>27</v>
      </c>
      <c r="D31" s="5">
        <v>2</v>
      </c>
      <c r="E31" s="3" t="s">
        <v>442</v>
      </c>
      <c r="F31" s="3" t="s">
        <v>22</v>
      </c>
      <c r="G31" s="3">
        <v>4.5</v>
      </c>
      <c r="H31" s="3">
        <v>3.2</v>
      </c>
      <c r="I31" s="9"/>
      <c r="J31" s="2">
        <v>44139</v>
      </c>
      <c r="K31" s="33" t="s">
        <v>136</v>
      </c>
      <c r="L31" s="33" t="s">
        <v>136</v>
      </c>
      <c r="M31" s="92" t="s">
        <v>39</v>
      </c>
      <c r="N31" s="5"/>
    </row>
    <row r="32" spans="1:15" ht="17">
      <c r="A32" s="37" t="s">
        <v>134</v>
      </c>
      <c r="B32" s="62" t="s">
        <v>437</v>
      </c>
      <c r="C32" s="59">
        <v>27</v>
      </c>
      <c r="D32" s="5">
        <v>3</v>
      </c>
      <c r="E32" s="3" t="s">
        <v>70</v>
      </c>
      <c r="F32" s="3" t="s">
        <v>29</v>
      </c>
      <c r="G32" s="52">
        <v>4</v>
      </c>
      <c r="H32" s="34">
        <v>4</v>
      </c>
      <c r="I32" s="9"/>
      <c r="J32" s="2">
        <v>44139</v>
      </c>
      <c r="K32" s="33" t="s">
        <v>136</v>
      </c>
      <c r="L32" s="33" t="s">
        <v>136</v>
      </c>
      <c r="M32" s="92" t="s">
        <v>39</v>
      </c>
      <c r="N32" s="5"/>
    </row>
    <row r="33" spans="1:15">
      <c r="A33" s="37" t="s">
        <v>135</v>
      </c>
      <c r="B33" s="3" t="s">
        <v>438</v>
      </c>
      <c r="C33" s="60">
        <v>28</v>
      </c>
      <c r="D33" s="5">
        <v>1</v>
      </c>
      <c r="E33" s="3" t="s">
        <v>28</v>
      </c>
      <c r="F33" s="33" t="s">
        <v>28</v>
      </c>
      <c r="G33" s="5">
        <v>2</v>
      </c>
      <c r="H33" s="5">
        <v>2</v>
      </c>
      <c r="J33" s="2">
        <v>43989</v>
      </c>
      <c r="K33" s="33" t="s">
        <v>104</v>
      </c>
      <c r="L33" s="33" t="s">
        <v>61</v>
      </c>
      <c r="M33" s="91" t="s">
        <v>40</v>
      </c>
      <c r="N33" s="5"/>
    </row>
    <row r="34" spans="1:15">
      <c r="A34" s="37" t="s">
        <v>122</v>
      </c>
      <c r="B34" s="3" t="s">
        <v>425</v>
      </c>
      <c r="C34" s="60">
        <v>29</v>
      </c>
      <c r="D34" s="5">
        <v>1</v>
      </c>
      <c r="E34" s="3" t="s">
        <v>86</v>
      </c>
      <c r="F34" s="33" t="s">
        <v>20</v>
      </c>
      <c r="G34" s="33">
        <v>23</v>
      </c>
      <c r="H34" s="33">
        <v>22</v>
      </c>
      <c r="J34" s="2">
        <v>43868</v>
      </c>
      <c r="K34" s="33" t="s">
        <v>104</v>
      </c>
      <c r="L34" s="33" t="s">
        <v>148</v>
      </c>
      <c r="M34" s="91" t="s">
        <v>40</v>
      </c>
      <c r="N34" s="5"/>
    </row>
    <row r="35" spans="1:15">
      <c r="A35" s="37" t="s">
        <v>122</v>
      </c>
      <c r="B35" s="3" t="s">
        <v>425</v>
      </c>
      <c r="C35" s="60">
        <v>29</v>
      </c>
      <c r="D35" s="5">
        <v>2</v>
      </c>
      <c r="E35" s="3" t="s">
        <v>159</v>
      </c>
      <c r="F35" s="33" t="s">
        <v>20</v>
      </c>
      <c r="G35" s="33">
        <v>5</v>
      </c>
      <c r="H35" s="33">
        <v>5</v>
      </c>
      <c r="J35" s="2">
        <v>44168</v>
      </c>
      <c r="K35" s="33" t="s">
        <v>104</v>
      </c>
      <c r="L35" s="33" t="s">
        <v>61</v>
      </c>
      <c r="M35" s="91" t="s">
        <v>39</v>
      </c>
      <c r="N35" s="5"/>
    </row>
    <row r="36" spans="1:15">
      <c r="A36" s="37" t="s">
        <v>121</v>
      </c>
      <c r="B36" s="3" t="s">
        <v>424</v>
      </c>
      <c r="C36" s="59">
        <v>32</v>
      </c>
      <c r="D36" s="5">
        <v>1</v>
      </c>
      <c r="E36" s="3" t="s">
        <v>29</v>
      </c>
      <c r="F36" s="33" t="s">
        <v>29</v>
      </c>
      <c r="G36" s="5">
        <v>7.6</v>
      </c>
      <c r="H36" s="5">
        <v>4.5999999999999996</v>
      </c>
      <c r="I36" s="5"/>
      <c r="J36" s="2">
        <v>44082</v>
      </c>
      <c r="K36" s="33" t="s">
        <v>104</v>
      </c>
      <c r="L36" s="33" t="s">
        <v>148</v>
      </c>
      <c r="M36" s="91" t="s">
        <v>40</v>
      </c>
      <c r="N36" s="5"/>
    </row>
    <row r="37" spans="1:15">
      <c r="A37" s="37" t="s">
        <v>123</v>
      </c>
      <c r="B37" s="3" t="s">
        <v>426</v>
      </c>
      <c r="C37" s="60">
        <v>35</v>
      </c>
      <c r="D37" s="5">
        <v>1</v>
      </c>
      <c r="E37" s="3" t="s">
        <v>19</v>
      </c>
      <c r="F37" s="33" t="s">
        <v>20</v>
      </c>
      <c r="G37" s="33">
        <v>8.3000000000000007</v>
      </c>
      <c r="H37" s="33">
        <v>7.9</v>
      </c>
      <c r="I37" s="3"/>
      <c r="J37" s="2">
        <v>43805</v>
      </c>
      <c r="K37" s="33" t="s">
        <v>104</v>
      </c>
      <c r="L37" s="33" t="s">
        <v>61</v>
      </c>
      <c r="M37" s="93" t="s">
        <v>39</v>
      </c>
      <c r="N37" s="5"/>
    </row>
    <row r="38" spans="1:15">
      <c r="A38" s="144" t="s">
        <v>126</v>
      </c>
      <c r="B38" s="3" t="s">
        <v>429</v>
      </c>
      <c r="C38" s="60">
        <v>36</v>
      </c>
      <c r="D38" s="5">
        <v>1</v>
      </c>
      <c r="E38" s="3" t="s">
        <v>28</v>
      </c>
      <c r="F38" s="33" t="s">
        <v>28</v>
      </c>
      <c r="G38" s="5">
        <v>10.199999999999999</v>
      </c>
      <c r="H38" s="5">
        <v>6.5</v>
      </c>
      <c r="J38" s="2">
        <v>43983</v>
      </c>
      <c r="K38" s="33" t="s">
        <v>104</v>
      </c>
      <c r="L38" s="33" t="s">
        <v>148</v>
      </c>
      <c r="M38" s="91" t="s">
        <v>40</v>
      </c>
      <c r="N38" s="5"/>
    </row>
    <row r="39" spans="1:15">
      <c r="A39" s="37" t="s">
        <v>258</v>
      </c>
      <c r="B39" s="151" t="s">
        <v>393</v>
      </c>
      <c r="C39" s="60">
        <v>37</v>
      </c>
      <c r="D39" s="5">
        <v>1</v>
      </c>
      <c r="E39" s="37" t="s">
        <v>28</v>
      </c>
      <c r="F39" s="33" t="s">
        <v>28</v>
      </c>
      <c r="G39" s="53">
        <v>6</v>
      </c>
      <c r="H39" s="53">
        <v>7</v>
      </c>
      <c r="I39" s="3">
        <v>7</v>
      </c>
      <c r="J39" s="2">
        <v>44174</v>
      </c>
      <c r="K39" s="33" t="s">
        <v>136</v>
      </c>
      <c r="L39" s="33" t="s">
        <v>136</v>
      </c>
      <c r="M39" s="93" t="s">
        <v>39</v>
      </c>
      <c r="N39" s="5"/>
    </row>
    <row r="40" spans="1:15">
      <c r="A40" s="37" t="s">
        <v>259</v>
      </c>
      <c r="B40" s="152" t="s">
        <v>394</v>
      </c>
      <c r="C40" s="60">
        <v>38</v>
      </c>
      <c r="D40" s="5">
        <v>1</v>
      </c>
      <c r="E40" s="62" t="s">
        <v>28</v>
      </c>
      <c r="F40" s="37" t="s">
        <v>28</v>
      </c>
      <c r="G40" s="65">
        <v>3.5</v>
      </c>
      <c r="H40" s="65">
        <v>2.7</v>
      </c>
      <c r="I40" s="37"/>
      <c r="J40" s="63">
        <v>44179</v>
      </c>
      <c r="K40" s="37" t="s">
        <v>136</v>
      </c>
      <c r="L40" s="37" t="s">
        <v>136</v>
      </c>
      <c r="M40" s="104" t="s">
        <v>39</v>
      </c>
      <c r="N40" s="5"/>
      <c r="O40" t="s">
        <v>181</v>
      </c>
    </row>
    <row r="41" spans="1:15">
      <c r="A41" s="37" t="s">
        <v>260</v>
      </c>
      <c r="B41" s="152" t="s">
        <v>395</v>
      </c>
      <c r="C41" s="60">
        <v>40</v>
      </c>
      <c r="D41" s="5">
        <v>1</v>
      </c>
      <c r="E41" s="48" t="s">
        <v>48</v>
      </c>
      <c r="F41" s="52" t="s">
        <v>20</v>
      </c>
      <c r="G41" s="52">
        <v>3.5</v>
      </c>
      <c r="H41" s="52">
        <v>3</v>
      </c>
      <c r="I41" s="33"/>
      <c r="J41" s="74">
        <v>44200</v>
      </c>
      <c r="K41" s="33" t="s">
        <v>104</v>
      </c>
      <c r="L41" s="33" t="s">
        <v>61</v>
      </c>
      <c r="M41" s="91" t="s">
        <v>39</v>
      </c>
      <c r="N41" s="5"/>
      <c r="O41" t="s">
        <v>149</v>
      </c>
    </row>
    <row r="42" spans="1:15">
      <c r="A42" s="37" t="s">
        <v>261</v>
      </c>
      <c r="B42" s="152" t="s">
        <v>396</v>
      </c>
      <c r="C42" s="60">
        <v>41</v>
      </c>
      <c r="D42" s="5">
        <v>1</v>
      </c>
      <c r="E42" s="3" t="s">
        <v>50</v>
      </c>
      <c r="F42" s="33" t="s">
        <v>50</v>
      </c>
      <c r="G42" s="33">
        <v>3</v>
      </c>
      <c r="H42" s="33">
        <v>3</v>
      </c>
      <c r="I42" s="3"/>
      <c r="J42" s="2">
        <v>43991</v>
      </c>
      <c r="K42" s="33" t="s">
        <v>104</v>
      </c>
      <c r="L42" s="33" t="s">
        <v>61</v>
      </c>
      <c r="M42" s="91" t="s">
        <v>39</v>
      </c>
      <c r="N42" s="5"/>
    </row>
    <row r="43" spans="1:15">
      <c r="A43" s="37" t="s">
        <v>261</v>
      </c>
      <c r="B43" s="152" t="s">
        <v>396</v>
      </c>
      <c r="C43" s="60">
        <v>41</v>
      </c>
      <c r="D43" s="5">
        <v>2</v>
      </c>
      <c r="E43" s="3" t="s">
        <v>188</v>
      </c>
      <c r="F43" s="33" t="s">
        <v>20</v>
      </c>
      <c r="G43" s="5">
        <v>3</v>
      </c>
      <c r="H43" s="33">
        <v>3</v>
      </c>
      <c r="I43" s="3"/>
      <c r="J43" s="2"/>
      <c r="K43" s="33" t="s">
        <v>100</v>
      </c>
      <c r="L43" s="33" t="s">
        <v>100</v>
      </c>
      <c r="M43" s="91" t="s">
        <v>39</v>
      </c>
      <c r="N43" s="5"/>
    </row>
    <row r="44" spans="1:15" ht="17">
      <c r="A44" s="37" t="s">
        <v>263</v>
      </c>
      <c r="B44" s="152" t="s">
        <v>398</v>
      </c>
      <c r="C44" s="88">
        <v>43</v>
      </c>
      <c r="D44" s="40"/>
      <c r="E44" s="69" t="s">
        <v>175</v>
      </c>
      <c r="F44" s="52" t="s">
        <v>20</v>
      </c>
      <c r="G44" s="44">
        <v>7</v>
      </c>
      <c r="H44" s="44">
        <v>5</v>
      </c>
      <c r="I44" s="76"/>
      <c r="J44" s="74">
        <v>43802</v>
      </c>
      <c r="K44" s="52" t="s">
        <v>104</v>
      </c>
      <c r="L44" s="52" t="s">
        <v>61</v>
      </c>
      <c r="M44" s="92" t="s">
        <v>39</v>
      </c>
      <c r="N44" s="5"/>
    </row>
    <row r="45" spans="1:15" ht="17">
      <c r="A45" s="37" t="s">
        <v>263</v>
      </c>
      <c r="B45" s="152" t="s">
        <v>398</v>
      </c>
      <c r="C45" s="60">
        <v>43</v>
      </c>
      <c r="D45" s="5">
        <v>1</v>
      </c>
      <c r="E45" s="38" t="s">
        <v>175</v>
      </c>
      <c r="F45" s="33" t="s">
        <v>20</v>
      </c>
      <c r="G45" s="53">
        <v>7</v>
      </c>
      <c r="H45" s="53">
        <v>5</v>
      </c>
      <c r="I45" s="9"/>
      <c r="J45" s="2">
        <v>43802</v>
      </c>
      <c r="K45" s="33" t="s">
        <v>104</v>
      </c>
      <c r="L45" s="33" t="s">
        <v>61</v>
      </c>
      <c r="M45" s="104" t="s">
        <v>39</v>
      </c>
      <c r="N45" s="5"/>
    </row>
    <row r="46" spans="1:15">
      <c r="A46" s="37" t="s">
        <v>264</v>
      </c>
      <c r="B46" s="153" t="s">
        <v>399</v>
      </c>
      <c r="C46" s="60">
        <v>44</v>
      </c>
      <c r="D46" s="5">
        <v>1</v>
      </c>
      <c r="E46" s="47" t="s">
        <v>65</v>
      </c>
      <c r="F46" s="52" t="s">
        <v>20</v>
      </c>
      <c r="G46" s="44">
        <v>5.7</v>
      </c>
      <c r="H46" s="44">
        <v>6.3</v>
      </c>
      <c r="I46" s="37"/>
      <c r="J46" s="37"/>
      <c r="K46" s="33" t="s">
        <v>100</v>
      </c>
      <c r="L46" s="33" t="s">
        <v>100</v>
      </c>
      <c r="M46" s="91" t="s">
        <v>39</v>
      </c>
      <c r="N46" s="5"/>
    </row>
    <row r="47" spans="1:15">
      <c r="A47" s="37" t="s">
        <v>264</v>
      </c>
      <c r="B47" s="153" t="s">
        <v>399</v>
      </c>
      <c r="C47" s="60">
        <v>44</v>
      </c>
      <c r="D47" s="5">
        <v>2</v>
      </c>
      <c r="E47" s="48" t="s">
        <v>19</v>
      </c>
      <c r="F47" s="52" t="s">
        <v>20</v>
      </c>
      <c r="G47" s="52">
        <v>5.4</v>
      </c>
      <c r="H47" s="52">
        <v>6.3</v>
      </c>
      <c r="I47" s="37"/>
      <c r="J47" s="63"/>
      <c r="K47" s="37" t="s">
        <v>100</v>
      </c>
      <c r="L47" s="37" t="s">
        <v>100</v>
      </c>
      <c r="M47" s="91" t="s">
        <v>39</v>
      </c>
      <c r="N47" s="5"/>
    </row>
    <row r="48" spans="1:15">
      <c r="A48" s="52" t="s">
        <v>265</v>
      </c>
      <c r="B48" s="152" t="s">
        <v>400</v>
      </c>
      <c r="C48" s="61">
        <v>48</v>
      </c>
      <c r="D48" s="57">
        <v>1</v>
      </c>
      <c r="E48" s="33" t="s">
        <v>146</v>
      </c>
      <c r="F48" s="52" t="s">
        <v>20</v>
      </c>
      <c r="G48" s="53">
        <v>9</v>
      </c>
      <c r="H48" s="53">
        <v>4.5</v>
      </c>
      <c r="J48" s="2">
        <v>44180</v>
      </c>
      <c r="K48" s="33" t="s">
        <v>104</v>
      </c>
      <c r="L48" s="33" t="s">
        <v>148</v>
      </c>
      <c r="M48" s="91" t="s">
        <v>40</v>
      </c>
      <c r="N48" s="33" t="s">
        <v>41</v>
      </c>
    </row>
    <row r="49" spans="1:14">
      <c r="A49" s="52" t="s">
        <v>265</v>
      </c>
      <c r="B49" s="152" t="s">
        <v>400</v>
      </c>
      <c r="C49" s="61">
        <v>48</v>
      </c>
      <c r="D49" s="58">
        <v>2</v>
      </c>
      <c r="E49" s="33" t="s">
        <v>146</v>
      </c>
      <c r="F49" s="52" t="s">
        <v>20</v>
      </c>
      <c r="G49" s="53">
        <v>20</v>
      </c>
      <c r="H49" s="53">
        <v>12</v>
      </c>
      <c r="K49" s="33" t="s">
        <v>100</v>
      </c>
      <c r="L49" s="33" t="s">
        <v>100</v>
      </c>
      <c r="M49" s="91" t="s">
        <v>39</v>
      </c>
      <c r="N49" s="33"/>
    </row>
    <row r="50" spans="1:14">
      <c r="A50" s="52" t="s">
        <v>265</v>
      </c>
      <c r="B50" s="152" t="s">
        <v>400</v>
      </c>
      <c r="C50" s="61">
        <v>48</v>
      </c>
      <c r="D50" s="58">
        <v>3</v>
      </c>
      <c r="E50" s="33" t="s">
        <v>99</v>
      </c>
      <c r="F50" s="33" t="s">
        <v>20</v>
      </c>
      <c r="G50" s="53">
        <v>5.6</v>
      </c>
      <c r="H50" s="53">
        <v>5</v>
      </c>
      <c r="K50" s="33" t="s">
        <v>100</v>
      </c>
      <c r="L50" s="33" t="s">
        <v>100</v>
      </c>
      <c r="M50" s="91" t="s">
        <v>39</v>
      </c>
      <c r="N50" s="33"/>
    </row>
    <row r="51" spans="1:14">
      <c r="A51" s="52" t="s">
        <v>266</v>
      </c>
      <c r="B51" s="152" t="s">
        <v>401</v>
      </c>
      <c r="C51" s="61">
        <v>49</v>
      </c>
      <c r="D51" s="46">
        <v>1</v>
      </c>
      <c r="E51" s="37" t="s">
        <v>137</v>
      </c>
      <c r="F51" s="52" t="s">
        <v>20</v>
      </c>
      <c r="G51" s="5">
        <v>10</v>
      </c>
      <c r="H51" s="5">
        <v>7</v>
      </c>
      <c r="I51" s="5"/>
      <c r="J51" s="66">
        <v>43788</v>
      </c>
      <c r="K51" s="33" t="s">
        <v>104</v>
      </c>
      <c r="L51" s="33" t="s">
        <v>61</v>
      </c>
      <c r="M51" s="91" t="s">
        <v>39</v>
      </c>
      <c r="N51" s="33"/>
    </row>
    <row r="52" spans="1:14">
      <c r="A52" s="52" t="s">
        <v>267</v>
      </c>
      <c r="B52" s="152" t="s">
        <v>402</v>
      </c>
      <c r="C52" s="61">
        <v>52</v>
      </c>
      <c r="D52" s="46">
        <v>1</v>
      </c>
      <c r="E52" s="44" t="s">
        <v>146</v>
      </c>
      <c r="F52" s="52" t="s">
        <v>20</v>
      </c>
      <c r="G52" s="44">
        <v>12</v>
      </c>
      <c r="H52" s="44">
        <v>11</v>
      </c>
      <c r="J52" s="66">
        <v>44183</v>
      </c>
      <c r="K52" s="33" t="s">
        <v>104</v>
      </c>
      <c r="L52" s="33" t="s">
        <v>61</v>
      </c>
      <c r="M52" s="91" t="s">
        <v>39</v>
      </c>
      <c r="N52" s="33"/>
    </row>
    <row r="53" spans="1:14">
      <c r="A53" s="52" t="s">
        <v>267</v>
      </c>
      <c r="B53" s="152" t="s">
        <v>402</v>
      </c>
      <c r="C53" s="61">
        <v>52</v>
      </c>
      <c r="D53" s="46">
        <v>2</v>
      </c>
      <c r="E53" s="3" t="s">
        <v>189</v>
      </c>
      <c r="F53" s="33" t="s">
        <v>20</v>
      </c>
      <c r="G53" s="5">
        <v>2.6</v>
      </c>
      <c r="H53" s="130">
        <v>2.6</v>
      </c>
      <c r="I53" s="5"/>
      <c r="J53" s="66">
        <v>44183</v>
      </c>
      <c r="K53" s="33" t="s">
        <v>104</v>
      </c>
      <c r="L53" s="33" t="s">
        <v>61</v>
      </c>
      <c r="M53" s="91" t="s">
        <v>39</v>
      </c>
      <c r="N53" s="33"/>
    </row>
    <row r="54" spans="1:14">
      <c r="A54" s="52" t="s">
        <v>268</v>
      </c>
      <c r="B54" s="152" t="s">
        <v>403</v>
      </c>
      <c r="C54" s="61">
        <v>54</v>
      </c>
      <c r="D54" s="40">
        <v>1</v>
      </c>
      <c r="E54" s="48" t="s">
        <v>144</v>
      </c>
      <c r="F54" s="52" t="s">
        <v>20</v>
      </c>
      <c r="G54" s="44">
        <v>3</v>
      </c>
      <c r="H54" s="44">
        <v>4.5</v>
      </c>
      <c r="I54" s="45"/>
      <c r="J54" s="74">
        <v>41157</v>
      </c>
      <c r="K54" s="52" t="s">
        <v>104</v>
      </c>
      <c r="L54" s="52" t="s">
        <v>148</v>
      </c>
      <c r="M54" s="92" t="s">
        <v>39</v>
      </c>
      <c r="N54" s="44" t="s">
        <v>41</v>
      </c>
    </row>
    <row r="55" spans="1:14">
      <c r="A55" s="52" t="s">
        <v>268</v>
      </c>
      <c r="B55" s="152" t="s">
        <v>403</v>
      </c>
      <c r="C55" s="61">
        <v>54</v>
      </c>
      <c r="D55" s="40">
        <v>2</v>
      </c>
      <c r="E55" s="48" t="s">
        <v>28</v>
      </c>
      <c r="F55" s="52" t="s">
        <v>28</v>
      </c>
      <c r="G55" s="44">
        <v>4.5999999999999996</v>
      </c>
      <c r="H55" s="44"/>
      <c r="I55" s="45"/>
      <c r="J55" s="73">
        <v>40777</v>
      </c>
      <c r="K55" s="33" t="s">
        <v>104</v>
      </c>
      <c r="L55" s="33" t="s">
        <v>148</v>
      </c>
      <c r="M55" s="91" t="s">
        <v>39</v>
      </c>
      <c r="N55" s="33"/>
    </row>
    <row r="56" spans="1:14">
      <c r="A56" s="52" t="s">
        <v>268</v>
      </c>
      <c r="B56" s="152" t="s">
        <v>403</v>
      </c>
      <c r="C56" s="61">
        <v>54</v>
      </c>
      <c r="D56" s="40">
        <v>3</v>
      </c>
      <c r="E56" s="48" t="s">
        <v>145</v>
      </c>
      <c r="F56" s="52" t="s">
        <v>44</v>
      </c>
      <c r="G56" s="44">
        <v>7</v>
      </c>
      <c r="H56" s="44">
        <v>4</v>
      </c>
      <c r="K56" s="33" t="s">
        <v>136</v>
      </c>
      <c r="L56" s="33" t="s">
        <v>136</v>
      </c>
      <c r="M56" s="104" t="s">
        <v>39</v>
      </c>
      <c r="N56" s="33"/>
    </row>
    <row r="57" spans="1:14">
      <c r="A57" s="52" t="s">
        <v>269</v>
      </c>
      <c r="B57" s="152" t="s">
        <v>404</v>
      </c>
      <c r="C57" s="61">
        <v>55</v>
      </c>
      <c r="D57" s="40">
        <v>1</v>
      </c>
      <c r="E57" s="48" t="s">
        <v>28</v>
      </c>
      <c r="F57" s="52" t="s">
        <v>28</v>
      </c>
      <c r="G57" s="44">
        <v>3.1</v>
      </c>
      <c r="H57" s="44">
        <v>2.9</v>
      </c>
      <c r="J57" s="2">
        <v>44197</v>
      </c>
      <c r="K57" s="33" t="s">
        <v>104</v>
      </c>
      <c r="L57" s="33" t="s">
        <v>148</v>
      </c>
      <c r="M57" s="91" t="s">
        <v>40</v>
      </c>
      <c r="N57" s="33" t="s">
        <v>41</v>
      </c>
    </row>
    <row r="58" spans="1:14">
      <c r="A58" s="52" t="s">
        <v>270</v>
      </c>
      <c r="B58" s="152" t="s">
        <v>405</v>
      </c>
      <c r="C58" s="61">
        <v>56</v>
      </c>
      <c r="D58" s="40">
        <v>1</v>
      </c>
      <c r="E58" s="52" t="s">
        <v>28</v>
      </c>
      <c r="F58" s="37" t="s">
        <v>28</v>
      </c>
      <c r="G58" s="6">
        <v>7</v>
      </c>
      <c r="H58" s="44">
        <v>4.8</v>
      </c>
      <c r="I58" s="5"/>
      <c r="J58" s="66">
        <v>44014</v>
      </c>
      <c r="K58" s="33" t="s">
        <v>104</v>
      </c>
      <c r="L58" s="33" t="s">
        <v>148</v>
      </c>
      <c r="M58" s="91" t="s">
        <v>40</v>
      </c>
      <c r="N58" s="33" t="s">
        <v>41</v>
      </c>
    </row>
    <row r="59" spans="1:14">
      <c r="A59" s="52" t="s">
        <v>281</v>
      </c>
      <c r="B59" s="152" t="s">
        <v>414</v>
      </c>
      <c r="C59" s="61">
        <v>59</v>
      </c>
      <c r="D59" s="59">
        <v>1</v>
      </c>
      <c r="E59" s="84" t="s">
        <v>153</v>
      </c>
      <c r="F59" s="33" t="s">
        <v>20</v>
      </c>
      <c r="G59" s="44">
        <v>4.2</v>
      </c>
      <c r="H59" s="44">
        <v>4.8</v>
      </c>
      <c r="J59" s="2">
        <v>44209</v>
      </c>
      <c r="K59" s="33" t="s">
        <v>136</v>
      </c>
      <c r="L59" s="33" t="s">
        <v>136</v>
      </c>
      <c r="M59" s="91" t="s">
        <v>39</v>
      </c>
      <c r="N59" s="33"/>
    </row>
    <row r="60" spans="1:14">
      <c r="A60" s="52" t="s">
        <v>273</v>
      </c>
      <c r="B60" s="152" t="s">
        <v>406</v>
      </c>
      <c r="C60" s="61">
        <v>68</v>
      </c>
      <c r="D60" s="40">
        <v>1</v>
      </c>
      <c r="E60" s="5" t="s">
        <v>190</v>
      </c>
      <c r="F60" s="52" t="s">
        <v>29</v>
      </c>
      <c r="G60" s="44">
        <v>14</v>
      </c>
      <c r="H60" s="45">
        <v>11</v>
      </c>
      <c r="J60" s="10"/>
      <c r="L60" s="33" t="s">
        <v>100</v>
      </c>
      <c r="M60" s="104" t="s">
        <v>39</v>
      </c>
      <c r="N60" s="33"/>
    </row>
    <row r="61" spans="1:14">
      <c r="A61" s="52" t="s">
        <v>274</v>
      </c>
      <c r="B61" s="152" t="s">
        <v>407</v>
      </c>
      <c r="C61" s="60">
        <v>70</v>
      </c>
      <c r="D61" s="40">
        <v>1</v>
      </c>
      <c r="E61" s="33" t="s">
        <v>195</v>
      </c>
      <c r="F61" s="52" t="s">
        <v>23</v>
      </c>
      <c r="G61" s="44">
        <v>5</v>
      </c>
      <c r="H61" s="45">
        <v>4</v>
      </c>
      <c r="J61" s="2">
        <v>43091</v>
      </c>
      <c r="K61" s="33" t="s">
        <v>104</v>
      </c>
      <c r="L61" s="33" t="s">
        <v>61</v>
      </c>
      <c r="M61" s="33" t="s">
        <v>39</v>
      </c>
      <c r="N61" s="33"/>
    </row>
    <row r="62" spans="1:14">
      <c r="A62" s="52" t="s">
        <v>275</v>
      </c>
      <c r="B62" s="152" t="s">
        <v>408</v>
      </c>
      <c r="C62" s="60">
        <v>71</v>
      </c>
      <c r="D62" s="40">
        <v>1</v>
      </c>
      <c r="E62" s="33" t="s">
        <v>28</v>
      </c>
      <c r="F62" s="52" t="s">
        <v>28</v>
      </c>
      <c r="G62" s="53">
        <v>9</v>
      </c>
      <c r="H62" s="53">
        <v>7</v>
      </c>
      <c r="K62" s="33" t="s">
        <v>100</v>
      </c>
      <c r="L62" s="33" t="s">
        <v>100</v>
      </c>
      <c r="M62" s="104" t="s">
        <v>39</v>
      </c>
      <c r="N62" s="33"/>
    </row>
    <row r="63" spans="1:14">
      <c r="A63" s="52" t="s">
        <v>276</v>
      </c>
      <c r="B63" s="152" t="s">
        <v>409</v>
      </c>
      <c r="C63" s="60">
        <v>72</v>
      </c>
      <c r="D63" s="40">
        <v>1</v>
      </c>
      <c r="E63" s="33" t="s">
        <v>30</v>
      </c>
      <c r="F63" s="52" t="s">
        <v>22</v>
      </c>
      <c r="G63" s="64">
        <v>4.7</v>
      </c>
      <c r="H63" s="45">
        <v>4.8</v>
      </c>
      <c r="K63" s="33" t="s">
        <v>100</v>
      </c>
      <c r="L63" s="33" t="s">
        <v>100</v>
      </c>
      <c r="M63" s="33" t="s">
        <v>39</v>
      </c>
      <c r="N63" s="33"/>
    </row>
    <row r="64" spans="1:14">
      <c r="A64" s="52" t="s">
        <v>276</v>
      </c>
      <c r="B64" s="152" t="s">
        <v>409</v>
      </c>
      <c r="C64" s="60">
        <v>72</v>
      </c>
      <c r="D64" s="40">
        <v>2</v>
      </c>
      <c r="E64" s="33" t="s">
        <v>196</v>
      </c>
      <c r="F64" s="33" t="s">
        <v>20</v>
      </c>
      <c r="G64">
        <v>1.9</v>
      </c>
      <c r="H64">
        <v>2.5</v>
      </c>
      <c r="K64" s="33" t="s">
        <v>100</v>
      </c>
      <c r="L64" s="33" t="s">
        <v>100</v>
      </c>
      <c r="M64" s="91" t="s">
        <v>39</v>
      </c>
      <c r="N64" s="33"/>
    </row>
    <row r="65" spans="1:15">
      <c r="A65" s="52" t="s">
        <v>277</v>
      </c>
      <c r="B65" s="152" t="s">
        <v>410</v>
      </c>
      <c r="C65" s="60">
        <v>73</v>
      </c>
      <c r="D65" s="40">
        <v>1</v>
      </c>
      <c r="E65" s="52" t="s">
        <v>28</v>
      </c>
      <c r="F65" s="52" t="s">
        <v>28</v>
      </c>
      <c r="G65" s="64">
        <v>12</v>
      </c>
      <c r="H65" s="45">
        <v>10</v>
      </c>
      <c r="I65" s="45"/>
      <c r="J65" s="2">
        <v>44092</v>
      </c>
      <c r="K65" s="33" t="s">
        <v>104</v>
      </c>
      <c r="L65" s="33" t="s">
        <v>148</v>
      </c>
      <c r="M65" s="3" t="s">
        <v>39</v>
      </c>
      <c r="N65" t="s">
        <v>220</v>
      </c>
    </row>
    <row r="66" spans="1:15">
      <c r="A66" s="52" t="s">
        <v>278</v>
      </c>
      <c r="B66" s="152" t="s">
        <v>411</v>
      </c>
      <c r="C66" s="60">
        <v>74</v>
      </c>
      <c r="D66" s="5">
        <v>1</v>
      </c>
      <c r="E66" s="33" t="s">
        <v>195</v>
      </c>
      <c r="F66" s="52" t="s">
        <v>23</v>
      </c>
      <c r="G66" s="64">
        <v>8</v>
      </c>
      <c r="H66" s="35">
        <v>8</v>
      </c>
      <c r="I66" s="10"/>
      <c r="J66" s="2">
        <v>42589</v>
      </c>
      <c r="K66" s="3" t="s">
        <v>104</v>
      </c>
      <c r="L66" s="33" t="s">
        <v>61</v>
      </c>
      <c r="M66" s="3" t="s">
        <v>40</v>
      </c>
      <c r="N66" t="s">
        <v>62</v>
      </c>
      <c r="O66" s="2"/>
    </row>
    <row r="67" spans="1:15">
      <c r="A67" s="52" t="s">
        <v>279</v>
      </c>
      <c r="B67" s="152" t="s">
        <v>412</v>
      </c>
      <c r="C67" s="60">
        <v>75</v>
      </c>
      <c r="D67" s="40">
        <v>1</v>
      </c>
      <c r="E67" s="33" t="s">
        <v>253</v>
      </c>
      <c r="F67" s="52" t="s">
        <v>20</v>
      </c>
      <c r="G67" s="44">
        <v>6.5</v>
      </c>
      <c r="H67" s="44">
        <v>5.0999999999999996</v>
      </c>
      <c r="J67" s="66">
        <v>44239</v>
      </c>
      <c r="K67" s="33" t="s">
        <v>104</v>
      </c>
      <c r="L67" s="33" t="s">
        <v>148</v>
      </c>
      <c r="M67" s="33" t="s">
        <v>39</v>
      </c>
      <c r="N67" s="5" t="s">
        <v>62</v>
      </c>
    </row>
    <row r="68" spans="1:15">
      <c r="A68" s="52" t="s">
        <v>279</v>
      </c>
      <c r="B68" s="152" t="s">
        <v>412</v>
      </c>
      <c r="C68" s="60">
        <v>75</v>
      </c>
      <c r="D68" s="40">
        <v>2</v>
      </c>
      <c r="E68" s="33" t="s">
        <v>252</v>
      </c>
      <c r="F68" s="33" t="s">
        <v>29</v>
      </c>
      <c r="G68" s="5">
        <v>3</v>
      </c>
      <c r="H68" s="5">
        <v>2</v>
      </c>
      <c r="K68" s="33" t="s">
        <v>100</v>
      </c>
      <c r="L68" s="33" t="s">
        <v>100</v>
      </c>
      <c r="M68" s="91"/>
      <c r="N68" s="33"/>
    </row>
    <row r="69" spans="1:15">
      <c r="A69" s="52" t="s">
        <v>318</v>
      </c>
      <c r="B69" s="144" t="s">
        <v>368</v>
      </c>
      <c r="C69" s="60">
        <v>78</v>
      </c>
      <c r="D69" s="40">
        <v>1</v>
      </c>
      <c r="E69" s="52" t="s">
        <v>250</v>
      </c>
      <c r="F69" s="52" t="s">
        <v>283</v>
      </c>
      <c r="G69" s="52" t="s">
        <v>22</v>
      </c>
      <c r="H69" s="44">
        <v>6.7</v>
      </c>
      <c r="I69" s="45">
        <v>2.9</v>
      </c>
      <c r="J69" s="66">
        <v>44256</v>
      </c>
      <c r="K69" s="33" t="s">
        <v>136</v>
      </c>
      <c r="L69" s="33" t="s">
        <v>136</v>
      </c>
      <c r="M69" s="3" t="s">
        <v>39</v>
      </c>
    </row>
    <row r="70" spans="1:15">
      <c r="A70" s="52" t="s">
        <v>280</v>
      </c>
      <c r="B70" s="152" t="s">
        <v>413</v>
      </c>
      <c r="C70" s="53">
        <v>82</v>
      </c>
      <c r="D70" s="128">
        <v>1</v>
      </c>
      <c r="E70" s="33" t="s">
        <v>256</v>
      </c>
      <c r="F70" s="33" t="s">
        <v>21</v>
      </c>
      <c r="G70" s="44">
        <v>6.1</v>
      </c>
      <c r="H70" s="44">
        <v>4.4000000000000004</v>
      </c>
      <c r="I70" s="44"/>
      <c r="J70" s="66">
        <v>44250</v>
      </c>
      <c r="K70" s="116" t="s">
        <v>104</v>
      </c>
      <c r="L70" s="33" t="s">
        <v>148</v>
      </c>
      <c r="M70" s="33" t="s">
        <v>40</v>
      </c>
      <c r="N70" s="5" t="s">
        <v>41</v>
      </c>
      <c r="O70" s="5"/>
    </row>
    <row r="71" spans="1:15">
      <c r="A71" s="33" t="s">
        <v>321</v>
      </c>
      <c r="B71" s="149" t="s">
        <v>371</v>
      </c>
      <c r="C71" s="60">
        <v>83</v>
      </c>
      <c r="D71" s="33">
        <v>1</v>
      </c>
      <c r="E71" s="52" t="s">
        <v>284</v>
      </c>
      <c r="F71" s="33" t="s">
        <v>36</v>
      </c>
      <c r="G71" s="52">
        <v>3.6</v>
      </c>
      <c r="H71" s="52">
        <v>3</v>
      </c>
      <c r="I71" s="52"/>
      <c r="J71" s="2">
        <v>43973</v>
      </c>
      <c r="K71" s="33" t="s">
        <v>104</v>
      </c>
      <c r="L71" s="3" t="s">
        <v>148</v>
      </c>
      <c r="M71" s="3" t="s">
        <v>40</v>
      </c>
      <c r="N71" t="s">
        <v>41</v>
      </c>
    </row>
    <row r="72" spans="1:15">
      <c r="A72" s="33" t="s">
        <v>322</v>
      </c>
      <c r="B72" s="149" t="s">
        <v>372</v>
      </c>
      <c r="C72" s="59">
        <v>85</v>
      </c>
      <c r="D72" s="133">
        <v>1</v>
      </c>
      <c r="E72" s="52" t="s">
        <v>293</v>
      </c>
      <c r="F72" s="33" t="s">
        <v>22</v>
      </c>
      <c r="G72" s="52">
        <v>4</v>
      </c>
      <c r="H72" s="52">
        <v>7.3</v>
      </c>
      <c r="I72" s="3"/>
      <c r="J72" s="134">
        <v>44266</v>
      </c>
      <c r="K72" s="33" t="s">
        <v>104</v>
      </c>
      <c r="L72" s="33" t="s">
        <v>148</v>
      </c>
      <c r="M72" s="138" t="s">
        <v>40</v>
      </c>
      <c r="N72" s="33"/>
      <c r="O72" s="33" t="s">
        <v>294</v>
      </c>
    </row>
    <row r="73" spans="1:15">
      <c r="A73" s="33" t="s">
        <v>323</v>
      </c>
      <c r="B73" s="149" t="s">
        <v>373</v>
      </c>
      <c r="C73" s="59">
        <v>86</v>
      </c>
      <c r="D73" s="133">
        <v>1</v>
      </c>
      <c r="E73" s="52" t="s">
        <v>28</v>
      </c>
      <c r="F73" s="52" t="s">
        <v>28</v>
      </c>
      <c r="G73" s="52">
        <v>4.4000000000000004</v>
      </c>
      <c r="H73" s="52">
        <v>3.7</v>
      </c>
      <c r="I73" s="3"/>
      <c r="J73" s="2">
        <v>44279</v>
      </c>
      <c r="K73" s="33" t="s">
        <v>136</v>
      </c>
      <c r="L73" s="33" t="s">
        <v>136</v>
      </c>
      <c r="M73" s="3" t="s">
        <v>39</v>
      </c>
      <c r="N73" s="33"/>
    </row>
    <row r="74" spans="1:15">
      <c r="A74" s="33" t="s">
        <v>324</v>
      </c>
      <c r="B74" s="150" t="s">
        <v>374</v>
      </c>
      <c r="C74" s="59">
        <v>87</v>
      </c>
      <c r="D74" s="133">
        <v>1</v>
      </c>
      <c r="E74" s="33" t="s">
        <v>12</v>
      </c>
      <c r="F74" s="52" t="s">
        <v>29</v>
      </c>
      <c r="G74" s="45">
        <v>1.9</v>
      </c>
      <c r="H74" s="45">
        <v>5.6</v>
      </c>
      <c r="J74" s="2">
        <v>44267</v>
      </c>
      <c r="K74" s="33" t="s">
        <v>104</v>
      </c>
      <c r="L74" s="33" t="s">
        <v>148</v>
      </c>
      <c r="M74" s="3" t="s">
        <v>40</v>
      </c>
      <c r="N74" s="33"/>
    </row>
    <row r="75" spans="1:15">
      <c r="A75" s="33" t="s">
        <v>324</v>
      </c>
      <c r="B75" s="150" t="s">
        <v>374</v>
      </c>
      <c r="C75" s="59">
        <v>87</v>
      </c>
      <c r="D75" s="133">
        <v>2</v>
      </c>
      <c r="E75" s="3" t="s">
        <v>359</v>
      </c>
      <c r="F75" s="3" t="s">
        <v>20</v>
      </c>
      <c r="G75">
        <v>2.1</v>
      </c>
      <c r="H75">
        <v>2.5</v>
      </c>
      <c r="J75" s="134">
        <v>44267</v>
      </c>
      <c r="K75" s="33" t="s">
        <v>104</v>
      </c>
      <c r="L75" s="3" t="s">
        <v>148</v>
      </c>
      <c r="M75" s="3" t="s">
        <v>39</v>
      </c>
      <c r="N75" s="33"/>
    </row>
    <row r="76" spans="1:15">
      <c r="A76" s="33" t="s">
        <v>324</v>
      </c>
      <c r="B76" s="150" t="s">
        <v>374</v>
      </c>
      <c r="C76" s="59">
        <v>87</v>
      </c>
      <c r="D76" s="133">
        <v>3</v>
      </c>
      <c r="E76" s="3" t="s">
        <v>296</v>
      </c>
      <c r="F76" s="3" t="s">
        <v>20</v>
      </c>
      <c r="G76">
        <v>2.5</v>
      </c>
      <c r="H76">
        <v>2.5</v>
      </c>
      <c r="I76" s="3"/>
      <c r="J76" s="2"/>
      <c r="K76" s="33" t="s">
        <v>100</v>
      </c>
      <c r="L76" s="33" t="s">
        <v>100</v>
      </c>
      <c r="M76" s="3" t="s">
        <v>39</v>
      </c>
      <c r="N76" s="33"/>
    </row>
    <row r="77" spans="1:15">
      <c r="A77" s="33" t="s">
        <v>325</v>
      </c>
      <c r="B77" s="149" t="s">
        <v>375</v>
      </c>
      <c r="C77" s="59">
        <v>91</v>
      </c>
      <c r="D77" s="133">
        <v>1</v>
      </c>
      <c r="E77" s="33" t="s">
        <v>304</v>
      </c>
      <c r="F77" s="33" t="s">
        <v>20</v>
      </c>
      <c r="G77">
        <v>2.6</v>
      </c>
      <c r="H77">
        <v>4.4000000000000004</v>
      </c>
      <c r="I77" s="3"/>
      <c r="J77" s="134"/>
      <c r="K77" s="33" t="s">
        <v>100</v>
      </c>
      <c r="L77" s="33" t="s">
        <v>100</v>
      </c>
      <c r="M77" s="3" t="s">
        <v>39</v>
      </c>
      <c r="N77" s="33"/>
    </row>
    <row r="78" spans="1:15">
      <c r="A78" s="33" t="s">
        <v>326</v>
      </c>
      <c r="B78" s="149" t="s">
        <v>376</v>
      </c>
      <c r="C78" s="59">
        <v>92</v>
      </c>
      <c r="D78" s="133">
        <v>1</v>
      </c>
      <c r="E78" s="33" t="s">
        <v>184</v>
      </c>
      <c r="F78" s="33" t="s">
        <v>20</v>
      </c>
      <c r="G78">
        <v>57</v>
      </c>
      <c r="H78">
        <v>47</v>
      </c>
      <c r="I78" s="3"/>
      <c r="J78" s="166"/>
      <c r="K78" s="33" t="s">
        <v>100</v>
      </c>
      <c r="L78" s="33" t="s">
        <v>100</v>
      </c>
      <c r="M78" s="3" t="s">
        <v>39</v>
      </c>
      <c r="N78" s="33"/>
    </row>
    <row r="79" spans="1:15">
      <c r="A79" s="33" t="s">
        <v>327</v>
      </c>
      <c r="B79" s="149" t="s">
        <v>377</v>
      </c>
      <c r="C79" s="59">
        <v>93</v>
      </c>
      <c r="D79" s="133">
        <v>1</v>
      </c>
      <c r="E79" s="52" t="s">
        <v>302</v>
      </c>
      <c r="F79" s="52" t="s">
        <v>21</v>
      </c>
      <c r="G79" s="45">
        <v>4</v>
      </c>
      <c r="H79" s="45">
        <v>5</v>
      </c>
      <c r="I79" s="3"/>
      <c r="J79" s="2">
        <v>43411</v>
      </c>
      <c r="K79" s="33" t="s">
        <v>104</v>
      </c>
      <c r="L79" s="33" t="s">
        <v>148</v>
      </c>
      <c r="M79" s="3" t="s">
        <v>39</v>
      </c>
      <c r="N79" s="3" t="s">
        <v>297</v>
      </c>
    </row>
    <row r="80" spans="1:15">
      <c r="A80" s="33" t="s">
        <v>328</v>
      </c>
      <c r="B80" s="149" t="s">
        <v>378</v>
      </c>
      <c r="C80" s="60">
        <v>94</v>
      </c>
      <c r="D80" s="40">
        <v>1</v>
      </c>
      <c r="E80" s="3" t="s">
        <v>28</v>
      </c>
      <c r="F80" s="33" t="s">
        <v>28</v>
      </c>
      <c r="G80" s="45">
        <v>3.5</v>
      </c>
      <c r="H80" s="45">
        <v>4.5</v>
      </c>
      <c r="J80" s="2">
        <v>43787</v>
      </c>
      <c r="K80" s="33" t="s">
        <v>104</v>
      </c>
      <c r="L80" s="33" t="s">
        <v>148</v>
      </c>
      <c r="M80" s="33" t="s">
        <v>40</v>
      </c>
      <c r="N80" s="3" t="s">
        <v>41</v>
      </c>
    </row>
    <row r="81" spans="1:15">
      <c r="A81" s="33" t="s">
        <v>329</v>
      </c>
      <c r="B81" s="149" t="s">
        <v>379</v>
      </c>
      <c r="C81" s="59">
        <v>95</v>
      </c>
      <c r="D81" s="37">
        <v>1</v>
      </c>
      <c r="E81" s="52" t="s">
        <v>307</v>
      </c>
      <c r="F81" s="52" t="s">
        <v>20</v>
      </c>
      <c r="G81" s="45">
        <v>11</v>
      </c>
      <c r="H81" s="45">
        <v>8</v>
      </c>
      <c r="I81" s="45"/>
      <c r="J81" s="2">
        <v>44295</v>
      </c>
      <c r="K81" s="134" t="s">
        <v>104</v>
      </c>
      <c r="L81" s="5"/>
      <c r="M81" s="3" t="s">
        <v>39</v>
      </c>
    </row>
    <row r="82" spans="1:15">
      <c r="A82" s="33" t="s">
        <v>330</v>
      </c>
      <c r="B82" s="149" t="s">
        <v>380</v>
      </c>
      <c r="C82" s="59">
        <v>96</v>
      </c>
      <c r="D82" s="40">
        <v>1</v>
      </c>
      <c r="E82" s="52" t="s">
        <v>252</v>
      </c>
      <c r="F82" s="52" t="s">
        <v>29</v>
      </c>
      <c r="G82" s="52">
        <v>5.8</v>
      </c>
      <c r="H82" s="52">
        <v>3.7</v>
      </c>
      <c r="J82" s="116">
        <v>43192</v>
      </c>
      <c r="K82" s="33" t="s">
        <v>104</v>
      </c>
      <c r="L82" s="33" t="s">
        <v>148</v>
      </c>
      <c r="M82" s="33" t="s">
        <v>39</v>
      </c>
      <c r="N82" s="33" t="s">
        <v>41</v>
      </c>
    </row>
    <row r="83" spans="1:15">
      <c r="A83" s="33" t="s">
        <v>331</v>
      </c>
      <c r="B83" s="149" t="s">
        <v>381</v>
      </c>
      <c r="C83" s="59">
        <v>97</v>
      </c>
      <c r="D83" s="40">
        <v>1</v>
      </c>
      <c r="E83" s="52" t="s">
        <v>184</v>
      </c>
      <c r="F83" s="52" t="s">
        <v>20</v>
      </c>
      <c r="G83" s="45">
        <v>3.6</v>
      </c>
      <c r="H83" s="45">
        <v>3.5</v>
      </c>
      <c r="K83" s="33" t="s">
        <v>100</v>
      </c>
      <c r="L83" s="33" t="s">
        <v>100</v>
      </c>
      <c r="M83" s="91" t="s">
        <v>39</v>
      </c>
      <c r="N83" s="33"/>
    </row>
    <row r="84" spans="1:15">
      <c r="A84" s="33" t="s">
        <v>332</v>
      </c>
      <c r="B84" s="144" t="s">
        <v>382</v>
      </c>
      <c r="C84" s="59">
        <v>98</v>
      </c>
      <c r="D84" s="40">
        <v>1</v>
      </c>
      <c r="E84" s="52" t="s">
        <v>28</v>
      </c>
      <c r="F84" s="52" t="s">
        <v>28</v>
      </c>
      <c r="G84" s="45">
        <v>3.1</v>
      </c>
      <c r="H84" s="45">
        <v>2.5</v>
      </c>
      <c r="J84" s="74">
        <v>44328</v>
      </c>
      <c r="K84" s="33" t="s">
        <v>136</v>
      </c>
      <c r="L84" s="33" t="s">
        <v>136</v>
      </c>
      <c r="M84" s="91" t="s">
        <v>39</v>
      </c>
      <c r="N84" s="33"/>
    </row>
    <row r="85" spans="1:15">
      <c r="A85" s="33" t="s">
        <v>333</v>
      </c>
      <c r="B85" s="149" t="s">
        <v>383</v>
      </c>
      <c r="C85" s="59">
        <v>99</v>
      </c>
      <c r="D85" s="40">
        <v>1</v>
      </c>
      <c r="E85" s="52" t="s">
        <v>306</v>
      </c>
      <c r="F85" s="52" t="s">
        <v>36</v>
      </c>
      <c r="G85" s="45">
        <v>3.6</v>
      </c>
      <c r="H85" s="45">
        <v>2.8</v>
      </c>
      <c r="J85" s="2">
        <v>44294</v>
      </c>
      <c r="K85" s="33" t="s">
        <v>104</v>
      </c>
      <c r="L85" s="33" t="s">
        <v>148</v>
      </c>
      <c r="M85" s="91" t="s">
        <v>40</v>
      </c>
      <c r="N85" s="33"/>
    </row>
    <row r="86" spans="1:15">
      <c r="A86" s="33" t="s">
        <v>334</v>
      </c>
      <c r="B86" s="149" t="s">
        <v>384</v>
      </c>
      <c r="C86" s="59">
        <v>100</v>
      </c>
      <c r="D86" s="40">
        <v>1</v>
      </c>
      <c r="E86" s="37" t="s">
        <v>298</v>
      </c>
      <c r="F86" s="37" t="s">
        <v>20</v>
      </c>
      <c r="G86" s="62">
        <v>10</v>
      </c>
      <c r="H86" s="142">
        <v>9.5</v>
      </c>
      <c r="I86" s="142">
        <v>7.9</v>
      </c>
      <c r="J86" s="2">
        <v>44299</v>
      </c>
      <c r="K86" s="33" t="s">
        <v>104</v>
      </c>
      <c r="L86" s="3" t="s">
        <v>148</v>
      </c>
      <c r="M86" s="38" t="s">
        <v>39</v>
      </c>
      <c r="N86" s="33"/>
      <c r="O86" t="s">
        <v>11</v>
      </c>
    </row>
    <row r="87" spans="1:15">
      <c r="A87" s="33" t="s">
        <v>335</v>
      </c>
      <c r="B87" s="149" t="s">
        <v>385</v>
      </c>
      <c r="C87" s="59">
        <v>101</v>
      </c>
      <c r="D87" s="40">
        <v>1</v>
      </c>
      <c r="E87" s="52" t="s">
        <v>284</v>
      </c>
      <c r="F87" s="52" t="s">
        <v>36</v>
      </c>
      <c r="G87" s="48">
        <v>12</v>
      </c>
      <c r="H87" s="45">
        <v>12</v>
      </c>
      <c r="K87" s="34" t="s">
        <v>100</v>
      </c>
      <c r="L87" s="34" t="s">
        <v>100</v>
      </c>
      <c r="M87" s="139" t="s">
        <v>39</v>
      </c>
      <c r="N87" s="33"/>
      <c r="O87" t="s">
        <v>357</v>
      </c>
    </row>
    <row r="88" spans="1:15">
      <c r="A88" s="33" t="s">
        <v>336</v>
      </c>
      <c r="B88" s="149" t="s">
        <v>386</v>
      </c>
      <c r="C88" s="59">
        <v>102</v>
      </c>
      <c r="D88" s="40">
        <v>1</v>
      </c>
      <c r="E88" s="52" t="s">
        <v>314</v>
      </c>
      <c r="F88" s="52" t="s">
        <v>29</v>
      </c>
      <c r="G88" s="48">
        <v>4</v>
      </c>
      <c r="H88" s="45">
        <v>7</v>
      </c>
      <c r="J88" s="2">
        <v>40060</v>
      </c>
      <c r="K88" s="33" t="s">
        <v>104</v>
      </c>
      <c r="L88" s="3" t="s">
        <v>148</v>
      </c>
      <c r="M88" s="139" t="s">
        <v>40</v>
      </c>
      <c r="N88" s="33"/>
    </row>
    <row r="89" spans="1:15">
      <c r="A89" s="33" t="s">
        <v>337</v>
      </c>
      <c r="B89" s="149" t="s">
        <v>387</v>
      </c>
      <c r="C89" s="59">
        <v>103</v>
      </c>
      <c r="D89" s="40">
        <v>1</v>
      </c>
      <c r="E89" s="37" t="s">
        <v>178</v>
      </c>
      <c r="F89" s="37" t="s">
        <v>22</v>
      </c>
      <c r="G89" s="62">
        <v>10.4</v>
      </c>
      <c r="H89" s="143">
        <v>10.4</v>
      </c>
      <c r="I89" s="142"/>
      <c r="J89" s="63">
        <v>44309</v>
      </c>
      <c r="K89" s="34" t="s">
        <v>100</v>
      </c>
      <c r="L89" s="33" t="s">
        <v>100</v>
      </c>
      <c r="M89" s="139" t="s">
        <v>39</v>
      </c>
      <c r="N89" s="33"/>
      <c r="O89" t="s">
        <v>356</v>
      </c>
    </row>
    <row r="90" spans="1:15">
      <c r="A90" s="33" t="s">
        <v>337</v>
      </c>
      <c r="B90" s="149" t="s">
        <v>387</v>
      </c>
      <c r="C90" s="59">
        <v>103</v>
      </c>
      <c r="D90" s="40">
        <v>2</v>
      </c>
      <c r="E90" s="62" t="s">
        <v>316</v>
      </c>
      <c r="F90" s="62" t="s">
        <v>20</v>
      </c>
      <c r="G90" s="142">
        <v>6.2</v>
      </c>
      <c r="H90" s="142">
        <v>4.7</v>
      </c>
      <c r="I90" s="142"/>
      <c r="J90" s="63"/>
      <c r="K90" s="33" t="s">
        <v>100</v>
      </c>
      <c r="L90" s="33" t="s">
        <v>100</v>
      </c>
      <c r="M90" s="139" t="s">
        <v>39</v>
      </c>
      <c r="N90" s="33"/>
    </row>
    <row r="91" spans="1:15">
      <c r="A91" s="33" t="s">
        <v>342</v>
      </c>
      <c r="B91" s="149" t="s">
        <v>388</v>
      </c>
      <c r="C91" s="59">
        <v>104</v>
      </c>
      <c r="D91" s="40">
        <v>1</v>
      </c>
      <c r="E91" s="44" t="s">
        <v>338</v>
      </c>
      <c r="F91" s="52" t="s">
        <v>20</v>
      </c>
      <c r="G91" s="48">
        <v>3.7</v>
      </c>
      <c r="H91" s="45">
        <v>2.9</v>
      </c>
      <c r="J91" s="2">
        <v>44313</v>
      </c>
      <c r="K91" s="33" t="s">
        <v>104</v>
      </c>
      <c r="L91" s="3" t="s">
        <v>61</v>
      </c>
      <c r="M91" s="139" t="s">
        <v>39</v>
      </c>
      <c r="N91" s="33"/>
    </row>
    <row r="92" spans="1:15">
      <c r="A92" s="33" t="s">
        <v>343</v>
      </c>
      <c r="B92" s="149" t="s">
        <v>389</v>
      </c>
      <c r="C92" s="59">
        <v>105</v>
      </c>
      <c r="D92" s="40">
        <v>1</v>
      </c>
      <c r="E92" s="52" t="s">
        <v>339</v>
      </c>
      <c r="F92" s="52" t="s">
        <v>35</v>
      </c>
      <c r="G92" s="48">
        <v>5.3</v>
      </c>
      <c r="H92" s="45">
        <v>4.5</v>
      </c>
      <c r="J92" s="2">
        <v>43959</v>
      </c>
      <c r="K92" s="33" t="s">
        <v>104</v>
      </c>
      <c r="L92" s="3" t="s">
        <v>61</v>
      </c>
      <c r="M92" s="3" t="s">
        <v>39</v>
      </c>
      <c r="N92" s="33"/>
    </row>
    <row r="93" spans="1:15">
      <c r="A93" s="33" t="s">
        <v>344</v>
      </c>
      <c r="B93" s="149" t="s">
        <v>390</v>
      </c>
      <c r="C93" s="59">
        <v>106</v>
      </c>
      <c r="D93" s="40">
        <v>1</v>
      </c>
      <c r="E93" s="44" t="s">
        <v>347</v>
      </c>
      <c r="F93" s="52" t="s">
        <v>20</v>
      </c>
      <c r="G93" s="48">
        <v>4</v>
      </c>
      <c r="H93" s="45">
        <v>2</v>
      </c>
      <c r="I93" s="45"/>
      <c r="J93" s="2">
        <v>43970</v>
      </c>
      <c r="K93" s="33" t="s">
        <v>104</v>
      </c>
      <c r="L93" s="3" t="s">
        <v>61</v>
      </c>
      <c r="M93" s="139" t="s">
        <v>39</v>
      </c>
    </row>
    <row r="94" spans="1:15">
      <c r="A94" s="33" t="s">
        <v>345</v>
      </c>
      <c r="B94" s="149" t="s">
        <v>391</v>
      </c>
      <c r="C94" s="59">
        <v>107</v>
      </c>
      <c r="D94" s="40">
        <v>1</v>
      </c>
      <c r="E94" s="52" t="s">
        <v>252</v>
      </c>
      <c r="F94" s="52" t="s">
        <v>29</v>
      </c>
      <c r="G94" s="48">
        <v>5.6</v>
      </c>
      <c r="H94" s="45">
        <v>3.3</v>
      </c>
      <c r="J94" s="2">
        <v>40745</v>
      </c>
      <c r="K94" s="33" t="s">
        <v>104</v>
      </c>
      <c r="L94" s="33" t="s">
        <v>148</v>
      </c>
      <c r="M94" s="139" t="s">
        <v>40</v>
      </c>
      <c r="N94" s="33"/>
    </row>
    <row r="95" spans="1:15">
      <c r="A95" s="33" t="s">
        <v>346</v>
      </c>
      <c r="B95" s="149" t="s">
        <v>392</v>
      </c>
      <c r="C95" s="59">
        <v>108</v>
      </c>
      <c r="D95" s="40">
        <v>1</v>
      </c>
      <c r="E95" s="52" t="s">
        <v>353</v>
      </c>
      <c r="F95" s="52" t="s">
        <v>22</v>
      </c>
      <c r="G95" s="48">
        <v>6.2</v>
      </c>
      <c r="H95" s="45">
        <v>5.5</v>
      </c>
      <c r="J95" s="2">
        <v>44320</v>
      </c>
      <c r="K95" s="33" t="s">
        <v>136</v>
      </c>
      <c r="L95" s="33" t="s">
        <v>136</v>
      </c>
      <c r="M95" s="3" t="s">
        <v>40</v>
      </c>
      <c r="N95" s="33"/>
    </row>
    <row r="96" spans="1:15">
      <c r="A96" s="33" t="s">
        <v>346</v>
      </c>
      <c r="B96" s="149" t="s">
        <v>392</v>
      </c>
      <c r="C96" s="59">
        <v>108</v>
      </c>
      <c r="D96" s="40">
        <v>2</v>
      </c>
      <c r="E96" s="3" t="s">
        <v>304</v>
      </c>
      <c r="F96" s="3" t="s">
        <v>20</v>
      </c>
      <c r="G96">
        <v>10</v>
      </c>
      <c r="H96">
        <v>7</v>
      </c>
      <c r="K96" s="33" t="s">
        <v>100</v>
      </c>
      <c r="L96" s="33" t="s">
        <v>100</v>
      </c>
      <c r="M96" s="91" t="s">
        <v>39</v>
      </c>
      <c r="N96" s="33"/>
    </row>
    <row r="97" spans="1:15">
      <c r="A97" s="33" t="s">
        <v>346</v>
      </c>
      <c r="B97" s="149" t="s">
        <v>392</v>
      </c>
      <c r="C97" s="59">
        <v>108</v>
      </c>
      <c r="D97" s="40">
        <v>3</v>
      </c>
      <c r="E97" s="3" t="s">
        <v>354</v>
      </c>
      <c r="F97" s="3" t="s">
        <v>20</v>
      </c>
      <c r="G97">
        <v>1.8</v>
      </c>
      <c r="H97">
        <v>2.1</v>
      </c>
      <c r="K97" s="33" t="s">
        <v>100</v>
      </c>
      <c r="L97" s="33" t="s">
        <v>100</v>
      </c>
      <c r="M97" s="91" t="s">
        <v>39</v>
      </c>
      <c r="N97" s="33"/>
    </row>
    <row r="98" spans="1:15">
      <c r="A98" s="33" t="s">
        <v>460</v>
      </c>
      <c r="B98" s="144" t="s">
        <v>486</v>
      </c>
      <c r="C98" s="59">
        <v>109</v>
      </c>
      <c r="D98" s="40">
        <v>1</v>
      </c>
      <c r="E98" s="52" t="s">
        <v>351</v>
      </c>
      <c r="F98" s="52" t="s">
        <v>36</v>
      </c>
      <c r="G98" s="48">
        <v>18</v>
      </c>
      <c r="H98" s="45">
        <v>13</v>
      </c>
      <c r="J98" s="2">
        <v>44321</v>
      </c>
      <c r="K98" s="33" t="s">
        <v>104</v>
      </c>
      <c r="L98" s="3" t="s">
        <v>61</v>
      </c>
      <c r="M98" s="3" t="s">
        <v>39</v>
      </c>
      <c r="N98" s="33"/>
      <c r="O98" t="s">
        <v>11</v>
      </c>
    </row>
    <row r="99" spans="1:15">
      <c r="A99" s="33" t="s">
        <v>462</v>
      </c>
      <c r="B99" s="149" t="s">
        <v>487</v>
      </c>
      <c r="C99" s="59">
        <v>110</v>
      </c>
      <c r="D99" s="40">
        <v>1</v>
      </c>
      <c r="E99" s="52" t="s">
        <v>351</v>
      </c>
      <c r="F99" s="52" t="s">
        <v>36</v>
      </c>
      <c r="G99" s="48">
        <v>7</v>
      </c>
      <c r="H99" s="45">
        <v>6.2</v>
      </c>
      <c r="J99" s="2">
        <v>44137</v>
      </c>
      <c r="K99" s="33" t="s">
        <v>104</v>
      </c>
      <c r="L99" s="3" t="s">
        <v>148</v>
      </c>
      <c r="M99" s="3" t="s">
        <v>40</v>
      </c>
      <c r="N99" s="33" t="s">
        <v>297</v>
      </c>
      <c r="O99" t="s">
        <v>361</v>
      </c>
    </row>
    <row r="100" spans="1:15">
      <c r="A100" s="33" t="s">
        <v>463</v>
      </c>
      <c r="B100" s="149" t="s">
        <v>488</v>
      </c>
      <c r="C100" s="59">
        <v>111</v>
      </c>
      <c r="D100" s="40">
        <v>1</v>
      </c>
      <c r="E100" s="52" t="s">
        <v>444</v>
      </c>
      <c r="F100" s="52" t="s">
        <v>20</v>
      </c>
      <c r="G100" s="48">
        <v>4.2</v>
      </c>
      <c r="H100" s="45">
        <v>3.3</v>
      </c>
      <c r="J100" s="2">
        <v>44330</v>
      </c>
      <c r="K100" s="33" t="s">
        <v>104</v>
      </c>
      <c r="L100" s="3" t="s">
        <v>61</v>
      </c>
      <c r="M100" s="3" t="s">
        <v>39</v>
      </c>
      <c r="N100" s="33"/>
    </row>
    <row r="101" spans="1:15">
      <c r="A101" s="33" t="s">
        <v>464</v>
      </c>
      <c r="B101" s="149" t="s">
        <v>489</v>
      </c>
      <c r="C101" s="59">
        <v>112</v>
      </c>
      <c r="D101" s="6">
        <v>1</v>
      </c>
      <c r="E101" s="52" t="s">
        <v>304</v>
      </c>
      <c r="F101" s="52" t="s">
        <v>20</v>
      </c>
      <c r="G101" s="48">
        <v>4.8</v>
      </c>
      <c r="H101" s="45">
        <v>3.9</v>
      </c>
      <c r="I101" s="45"/>
      <c r="K101" s="33" t="s">
        <v>100</v>
      </c>
      <c r="L101" s="33" t="s">
        <v>100</v>
      </c>
      <c r="M101" s="91" t="s">
        <v>39</v>
      </c>
      <c r="N101" s="33"/>
    </row>
    <row r="102" spans="1:15">
      <c r="A102" s="33" t="s">
        <v>465</v>
      </c>
      <c r="B102" s="149" t="s">
        <v>490</v>
      </c>
      <c r="C102" s="59">
        <v>113</v>
      </c>
      <c r="D102" s="40">
        <v>1</v>
      </c>
      <c r="E102" s="52" t="s">
        <v>184</v>
      </c>
      <c r="F102" s="52" t="s">
        <v>20</v>
      </c>
      <c r="G102" s="52">
        <v>10</v>
      </c>
      <c r="H102" s="52">
        <v>6</v>
      </c>
      <c r="I102" s="33">
        <v>7.1</v>
      </c>
      <c r="J102" s="116">
        <v>42109</v>
      </c>
      <c r="K102" s="33" t="s">
        <v>104</v>
      </c>
      <c r="L102" s="33" t="s">
        <v>61</v>
      </c>
      <c r="M102" s="33" t="s">
        <v>39</v>
      </c>
      <c r="N102" s="33"/>
    </row>
    <row r="103" spans="1:15">
      <c r="A103" s="33" t="s">
        <v>465</v>
      </c>
      <c r="B103" s="149" t="s">
        <v>490</v>
      </c>
      <c r="C103" s="59">
        <v>113</v>
      </c>
      <c r="D103" s="40">
        <v>2</v>
      </c>
      <c r="E103" s="3" t="s">
        <v>144</v>
      </c>
      <c r="F103" s="3" t="s">
        <v>20</v>
      </c>
      <c r="G103">
        <v>12.5</v>
      </c>
      <c r="H103">
        <v>6.4</v>
      </c>
      <c r="J103" s="2">
        <v>42095</v>
      </c>
      <c r="K103" s="33" t="s">
        <v>104</v>
      </c>
      <c r="L103" s="33" t="s">
        <v>148</v>
      </c>
      <c r="M103" s="91" t="s">
        <v>39</v>
      </c>
      <c r="N103" s="33" t="s">
        <v>62</v>
      </c>
    </row>
    <row r="104" spans="1:15">
      <c r="A104" s="33" t="s">
        <v>466</v>
      </c>
      <c r="B104" s="149" t="s">
        <v>491</v>
      </c>
      <c r="C104" s="59">
        <v>114</v>
      </c>
      <c r="D104" s="40">
        <v>1</v>
      </c>
      <c r="E104" s="52" t="s">
        <v>447</v>
      </c>
      <c r="F104" s="52" t="s">
        <v>20</v>
      </c>
      <c r="G104" s="48">
        <v>3.78</v>
      </c>
      <c r="H104" s="45">
        <v>3.28</v>
      </c>
      <c r="J104" s="2">
        <v>41425</v>
      </c>
      <c r="K104" s="33" t="s">
        <v>104</v>
      </c>
      <c r="L104" s="3" t="s">
        <v>148</v>
      </c>
      <c r="M104" s="3" t="s">
        <v>40</v>
      </c>
      <c r="N104" s="33"/>
    </row>
    <row r="105" spans="1:15">
      <c r="A105" s="33" t="s">
        <v>467</v>
      </c>
      <c r="B105" s="150" t="s">
        <v>492</v>
      </c>
      <c r="C105" s="59">
        <v>115</v>
      </c>
      <c r="D105" s="40">
        <v>1</v>
      </c>
      <c r="E105" s="44" t="s">
        <v>449</v>
      </c>
      <c r="F105" s="52" t="s">
        <v>20</v>
      </c>
      <c r="G105" s="48">
        <v>4.7</v>
      </c>
      <c r="H105" s="45">
        <v>4</v>
      </c>
      <c r="J105" s="2">
        <v>44340</v>
      </c>
      <c r="K105" s="33" t="s">
        <v>104</v>
      </c>
      <c r="L105" s="3" t="s">
        <v>61</v>
      </c>
      <c r="M105" s="3" t="s">
        <v>39</v>
      </c>
      <c r="N105" s="33"/>
    </row>
    <row r="106" spans="1:15">
      <c r="A106" s="33" t="s">
        <v>468</v>
      </c>
      <c r="B106" s="150" t="s">
        <v>492</v>
      </c>
      <c r="C106" s="59">
        <v>115</v>
      </c>
      <c r="D106" s="40">
        <v>2</v>
      </c>
      <c r="E106" s="3" t="s">
        <v>453</v>
      </c>
      <c r="F106" s="33" t="s">
        <v>20</v>
      </c>
      <c r="G106">
        <v>4.8</v>
      </c>
      <c r="H106">
        <v>3.5</v>
      </c>
      <c r="K106" s="33" t="s">
        <v>100</v>
      </c>
      <c r="L106" s="3" t="s">
        <v>100</v>
      </c>
      <c r="M106" s="3" t="s">
        <v>39</v>
      </c>
      <c r="N106" s="33"/>
    </row>
    <row r="107" spans="1:15">
      <c r="A107" s="33" t="s">
        <v>468</v>
      </c>
      <c r="B107" s="149" t="s">
        <v>493</v>
      </c>
      <c r="C107" s="59">
        <v>116</v>
      </c>
      <c r="D107" s="40">
        <v>1</v>
      </c>
      <c r="E107" s="52" t="s">
        <v>28</v>
      </c>
      <c r="F107" s="52" t="s">
        <v>28</v>
      </c>
      <c r="G107" s="48">
        <v>5.9</v>
      </c>
      <c r="H107" s="45">
        <v>7.3</v>
      </c>
      <c r="J107" s="2">
        <v>44337</v>
      </c>
      <c r="K107" s="33" t="s">
        <v>104</v>
      </c>
      <c r="L107" s="3" t="s">
        <v>148</v>
      </c>
      <c r="M107" s="3" t="s">
        <v>40</v>
      </c>
      <c r="N107" s="3" t="s">
        <v>62</v>
      </c>
    </row>
    <row r="108" spans="1:15">
      <c r="A108" s="33" t="s">
        <v>469</v>
      </c>
      <c r="B108" s="149" t="s">
        <v>494</v>
      </c>
      <c r="C108" s="59">
        <v>117</v>
      </c>
      <c r="D108" s="40">
        <v>1</v>
      </c>
      <c r="E108" s="52" t="s">
        <v>184</v>
      </c>
      <c r="F108" s="52" t="s">
        <v>20</v>
      </c>
      <c r="G108" s="48">
        <v>11.9</v>
      </c>
      <c r="H108" s="45">
        <v>10.1</v>
      </c>
      <c r="J108" s="2">
        <v>43964</v>
      </c>
      <c r="K108" s="33" t="s">
        <v>104</v>
      </c>
      <c r="L108" s="3" t="s">
        <v>61</v>
      </c>
      <c r="M108" s="3" t="s">
        <v>39</v>
      </c>
      <c r="N108" s="33"/>
    </row>
    <row r="109" spans="1:15">
      <c r="A109" s="33" t="s">
        <v>470</v>
      </c>
      <c r="B109" s="149" t="s">
        <v>495</v>
      </c>
      <c r="C109" s="59">
        <v>118</v>
      </c>
      <c r="D109" s="40">
        <v>1</v>
      </c>
      <c r="E109" s="33" t="s">
        <v>450</v>
      </c>
      <c r="F109" s="52" t="s">
        <v>20</v>
      </c>
      <c r="G109" s="45">
        <v>12.7</v>
      </c>
      <c r="H109" s="45">
        <v>10</v>
      </c>
      <c r="I109">
        <v>9.2799999999999994</v>
      </c>
      <c r="J109" s="2">
        <v>42538</v>
      </c>
      <c r="K109" s="33" t="s">
        <v>104</v>
      </c>
      <c r="L109" s="3" t="s">
        <v>148</v>
      </c>
      <c r="M109" s="3" t="s">
        <v>39</v>
      </c>
      <c r="N109" s="3" t="s">
        <v>41</v>
      </c>
    </row>
    <row r="110" spans="1:15">
      <c r="A110" s="33" t="s">
        <v>471</v>
      </c>
      <c r="B110" s="149" t="s">
        <v>496</v>
      </c>
      <c r="C110" s="59">
        <v>119</v>
      </c>
      <c r="D110" s="40">
        <v>1</v>
      </c>
      <c r="E110" s="162" t="s">
        <v>14</v>
      </c>
      <c r="F110" s="52" t="s">
        <v>23</v>
      </c>
      <c r="G110" s="48">
        <v>3.8</v>
      </c>
      <c r="H110" s="45">
        <v>3.7</v>
      </c>
      <c r="J110" s="2"/>
      <c r="K110" s="33" t="s">
        <v>100</v>
      </c>
      <c r="L110" s="33" t="s">
        <v>100</v>
      </c>
      <c r="M110" s="3" t="s">
        <v>39</v>
      </c>
      <c r="N110" s="3"/>
    </row>
    <row r="111" spans="1:15">
      <c r="A111" s="33" t="s">
        <v>472</v>
      </c>
      <c r="B111" s="149" t="s">
        <v>497</v>
      </c>
      <c r="C111" s="59">
        <v>120</v>
      </c>
      <c r="D111" s="40">
        <v>1</v>
      </c>
      <c r="E111" s="33" t="s">
        <v>252</v>
      </c>
      <c r="F111" s="52" t="s">
        <v>29</v>
      </c>
      <c r="G111" s="53"/>
      <c r="H111" s="53"/>
      <c r="J111" s="2">
        <v>37120</v>
      </c>
      <c r="K111" s="33" t="s">
        <v>104</v>
      </c>
      <c r="L111" s="33" t="s">
        <v>148</v>
      </c>
      <c r="M111" s="91" t="s">
        <v>40</v>
      </c>
      <c r="N111" s="33" t="s">
        <v>41</v>
      </c>
      <c r="O111" s="84" t="s">
        <v>505</v>
      </c>
    </row>
    <row r="112" spans="1:15">
      <c r="A112" s="33" t="s">
        <v>472</v>
      </c>
      <c r="B112" s="149" t="s">
        <v>497</v>
      </c>
      <c r="C112" s="59">
        <v>120</v>
      </c>
      <c r="D112" s="40">
        <v>2</v>
      </c>
      <c r="E112" s="3" t="s">
        <v>70</v>
      </c>
      <c r="F112" s="3" t="s">
        <v>29</v>
      </c>
      <c r="J112" s="2">
        <v>37120</v>
      </c>
      <c r="K112" s="33" t="s">
        <v>104</v>
      </c>
      <c r="L112" s="33" t="s">
        <v>148</v>
      </c>
      <c r="M112" s="91" t="s">
        <v>39</v>
      </c>
      <c r="N112" s="33" t="s">
        <v>62</v>
      </c>
      <c r="O112" s="84" t="s">
        <v>505</v>
      </c>
    </row>
    <row r="113" spans="1:15">
      <c r="A113" s="33" t="s">
        <v>472</v>
      </c>
      <c r="B113" s="149" t="s">
        <v>497</v>
      </c>
      <c r="C113" s="59">
        <v>120</v>
      </c>
      <c r="D113" s="40">
        <v>3</v>
      </c>
      <c r="E113" s="3" t="s">
        <v>283</v>
      </c>
      <c r="F113" s="3" t="s">
        <v>22</v>
      </c>
      <c r="G113">
        <v>1.6</v>
      </c>
      <c r="H113">
        <v>1.6</v>
      </c>
      <c r="J113" s="45"/>
      <c r="K113" s="33" t="s">
        <v>100</v>
      </c>
      <c r="L113" s="116" t="s">
        <v>100</v>
      </c>
      <c r="M113" s="33" t="s">
        <v>39</v>
      </c>
    </row>
    <row r="114" spans="1:15">
      <c r="A114" s="33" t="s">
        <v>473</v>
      </c>
      <c r="B114" s="149" t="s">
        <v>498</v>
      </c>
      <c r="C114" s="59">
        <v>121</v>
      </c>
      <c r="D114" s="40">
        <v>1</v>
      </c>
      <c r="E114" s="164" t="s">
        <v>28</v>
      </c>
      <c r="F114" s="52" t="s">
        <v>28</v>
      </c>
      <c r="G114" s="48">
        <v>2.9</v>
      </c>
      <c r="H114" s="45">
        <v>4.2</v>
      </c>
      <c r="J114" s="2">
        <v>44189</v>
      </c>
      <c r="K114" s="33" t="s">
        <v>104</v>
      </c>
      <c r="L114" s="33" t="s">
        <v>148</v>
      </c>
      <c r="M114" s="33" t="s">
        <v>40</v>
      </c>
      <c r="N114" s="5" t="s">
        <v>41</v>
      </c>
    </row>
    <row r="115" spans="1:15">
      <c r="A115" s="33" t="s">
        <v>474</v>
      </c>
      <c r="B115" s="149" t="s">
        <v>499</v>
      </c>
      <c r="C115" s="59">
        <v>122</v>
      </c>
      <c r="D115" s="128">
        <v>1</v>
      </c>
      <c r="E115" s="164" t="s">
        <v>442</v>
      </c>
      <c r="F115" s="52" t="s">
        <v>22</v>
      </c>
      <c r="G115" s="45">
        <v>6.4</v>
      </c>
      <c r="H115" s="45">
        <v>2.4</v>
      </c>
      <c r="J115" s="2">
        <v>44350</v>
      </c>
      <c r="K115" s="33" t="s">
        <v>104</v>
      </c>
      <c r="L115" s="33" t="s">
        <v>148</v>
      </c>
      <c r="M115" s="33" t="s">
        <v>39</v>
      </c>
      <c r="N115" s="33"/>
      <c r="O115" s="84" t="s">
        <v>361</v>
      </c>
    </row>
    <row r="116" spans="1:15">
      <c r="A116" s="33" t="s">
        <v>474</v>
      </c>
      <c r="B116" s="149" t="s">
        <v>499</v>
      </c>
      <c r="C116" s="59">
        <v>122</v>
      </c>
      <c r="D116" s="128">
        <v>2</v>
      </c>
      <c r="E116" s="33" t="s">
        <v>459</v>
      </c>
      <c r="F116" s="33" t="s">
        <v>22</v>
      </c>
      <c r="G116">
        <v>2.7</v>
      </c>
      <c r="H116" s="35">
        <v>2.7</v>
      </c>
      <c r="K116" s="33" t="s">
        <v>100</v>
      </c>
      <c r="L116" s="33" t="s">
        <v>100</v>
      </c>
      <c r="M116" s="33" t="s">
        <v>39</v>
      </c>
      <c r="N116" s="33"/>
    </row>
    <row r="117" spans="1:15">
      <c r="A117" s="33" t="s">
        <v>474</v>
      </c>
      <c r="B117" s="149" t="s">
        <v>499</v>
      </c>
      <c r="C117" s="59">
        <v>122</v>
      </c>
      <c r="D117" s="128">
        <v>3</v>
      </c>
      <c r="E117" s="33" t="s">
        <v>28</v>
      </c>
      <c r="F117" s="33" t="s">
        <v>28</v>
      </c>
      <c r="G117" s="33">
        <v>2</v>
      </c>
      <c r="H117" s="34">
        <v>2</v>
      </c>
      <c r="K117" s="33" t="s">
        <v>100</v>
      </c>
      <c r="L117" s="33" t="s">
        <v>100</v>
      </c>
      <c r="M117" s="33" t="s">
        <v>39</v>
      </c>
      <c r="N117" s="33"/>
    </row>
    <row r="118" spans="1:15">
      <c r="A118" s="33" t="s">
        <v>475</v>
      </c>
      <c r="B118" s="144" t="s">
        <v>500</v>
      </c>
      <c r="C118" s="59">
        <v>123</v>
      </c>
      <c r="D118" s="40">
        <v>1</v>
      </c>
      <c r="E118" s="33" t="s">
        <v>28</v>
      </c>
      <c r="F118" s="52" t="s">
        <v>28</v>
      </c>
      <c r="G118" s="48">
        <v>6</v>
      </c>
      <c r="H118" s="45">
        <v>4.8</v>
      </c>
      <c r="J118" s="66">
        <v>44353</v>
      </c>
      <c r="K118" s="33" t="s">
        <v>104</v>
      </c>
      <c r="L118" s="33" t="s">
        <v>148</v>
      </c>
      <c r="M118" s="33" t="s">
        <v>40</v>
      </c>
      <c r="N118" t="s">
        <v>297</v>
      </c>
    </row>
    <row r="119" spans="1:15">
      <c r="A119" s="33" t="s">
        <v>476</v>
      </c>
      <c r="B119" s="149" t="s">
        <v>501</v>
      </c>
      <c r="C119" s="59">
        <v>124</v>
      </c>
      <c r="D119" s="40">
        <v>1</v>
      </c>
      <c r="E119" s="33" t="s">
        <v>480</v>
      </c>
      <c r="F119" s="52" t="s">
        <v>20</v>
      </c>
      <c r="G119" s="48">
        <v>4.3</v>
      </c>
      <c r="H119" s="48">
        <v>3</v>
      </c>
      <c r="I119" s="48"/>
      <c r="J119" s="2">
        <v>44363</v>
      </c>
      <c r="K119" s="33" t="s">
        <v>104</v>
      </c>
      <c r="L119" s="33" t="s">
        <v>61</v>
      </c>
      <c r="M119" s="33" t="s">
        <v>39</v>
      </c>
      <c r="O119" s="84" t="s">
        <v>481</v>
      </c>
    </row>
    <row r="120" spans="1:15">
      <c r="A120" s="33" t="s">
        <v>477</v>
      </c>
      <c r="B120" s="149" t="s">
        <v>502</v>
      </c>
      <c r="C120" s="59">
        <v>125</v>
      </c>
      <c r="D120" s="40">
        <v>1</v>
      </c>
      <c r="E120" s="77" t="s">
        <v>173</v>
      </c>
      <c r="F120" s="52" t="s">
        <v>20</v>
      </c>
      <c r="G120" s="48">
        <v>5</v>
      </c>
      <c r="H120" s="35">
        <v>5</v>
      </c>
      <c r="J120" s="2">
        <v>44008</v>
      </c>
      <c r="K120" s="33" t="s">
        <v>104</v>
      </c>
      <c r="L120" s="33" t="s">
        <v>148</v>
      </c>
      <c r="M120" s="33" t="s">
        <v>39</v>
      </c>
      <c r="N120" s="33"/>
    </row>
    <row r="121" spans="1:15">
      <c r="A121" s="33" t="s">
        <v>478</v>
      </c>
      <c r="B121" s="149" t="s">
        <v>503</v>
      </c>
      <c r="C121" s="59">
        <v>126</v>
      </c>
      <c r="D121" s="40">
        <v>1</v>
      </c>
      <c r="E121" s="164" t="s">
        <v>29</v>
      </c>
      <c r="F121" s="52" t="s">
        <v>29</v>
      </c>
      <c r="G121" s="48">
        <v>18</v>
      </c>
      <c r="H121" s="48">
        <v>18</v>
      </c>
      <c r="J121" s="2">
        <v>42449</v>
      </c>
      <c r="K121" s="33" t="s">
        <v>104</v>
      </c>
      <c r="L121" s="3" t="s">
        <v>61</v>
      </c>
      <c r="M121" s="33" t="s">
        <v>40</v>
      </c>
      <c r="N121" t="s">
        <v>297</v>
      </c>
      <c r="O121" s="165">
        <v>43994</v>
      </c>
    </row>
    <row r="122" spans="1:15">
      <c r="A122" s="33" t="s">
        <v>478</v>
      </c>
      <c r="B122" s="149" t="s">
        <v>503</v>
      </c>
      <c r="C122" s="59">
        <v>126</v>
      </c>
      <c r="D122" s="40">
        <v>2</v>
      </c>
      <c r="E122" s="33" t="s">
        <v>482</v>
      </c>
      <c r="F122" s="33" t="s">
        <v>20</v>
      </c>
      <c r="G122" s="33">
        <v>4</v>
      </c>
      <c r="H122" s="33">
        <v>2</v>
      </c>
      <c r="J122" s="2">
        <v>44002</v>
      </c>
      <c r="K122" s="33" t="s">
        <v>104</v>
      </c>
      <c r="L122" s="33" t="s">
        <v>61</v>
      </c>
      <c r="M122" s="33" t="s">
        <v>39</v>
      </c>
      <c r="N122" s="33"/>
      <c r="O122" s="84" t="s">
        <v>481</v>
      </c>
    </row>
    <row r="123" spans="1:15">
      <c r="A123" s="33" t="s">
        <v>478</v>
      </c>
      <c r="B123" s="149" t="s">
        <v>503</v>
      </c>
      <c r="C123" s="59">
        <v>126</v>
      </c>
      <c r="D123" s="40">
        <v>3</v>
      </c>
      <c r="E123" s="3" t="s">
        <v>190</v>
      </c>
      <c r="F123" s="3" t="s">
        <v>29</v>
      </c>
      <c r="G123" s="3">
        <v>4</v>
      </c>
      <c r="H123" s="3">
        <v>3</v>
      </c>
      <c r="J123" s="2">
        <v>44002</v>
      </c>
      <c r="K123" s="33" t="s">
        <v>104</v>
      </c>
      <c r="L123" s="33" t="s">
        <v>61</v>
      </c>
      <c r="M123" s="33" t="s">
        <v>39</v>
      </c>
      <c r="N123" s="33"/>
      <c r="O123" s="84" t="s">
        <v>481</v>
      </c>
    </row>
    <row r="124" spans="1:15">
      <c r="A124" s="33" t="s">
        <v>479</v>
      </c>
      <c r="B124" s="149" t="s">
        <v>504</v>
      </c>
      <c r="C124" s="59">
        <v>127</v>
      </c>
      <c r="D124" s="40">
        <v>1</v>
      </c>
      <c r="E124" s="164" t="s">
        <v>306</v>
      </c>
      <c r="F124" s="52" t="s">
        <v>36</v>
      </c>
      <c r="G124" s="48">
        <v>5</v>
      </c>
      <c r="H124" s="45">
        <v>5.8</v>
      </c>
      <c r="I124" s="45"/>
      <c r="J124" s="2">
        <v>44365</v>
      </c>
      <c r="K124" s="33" t="s">
        <v>104</v>
      </c>
      <c r="L124" s="3" t="s">
        <v>483</v>
      </c>
      <c r="M124" s="33" t="s">
        <v>40</v>
      </c>
      <c r="O124" t="s">
        <v>484</v>
      </c>
    </row>
    <row r="125" spans="1:15">
      <c r="B125" s="16"/>
    </row>
    <row r="127" spans="1:15">
      <c r="A127" s="16"/>
      <c r="B127" s="16"/>
      <c r="C127" s="16"/>
    </row>
    <row r="128" spans="1:15">
      <c r="A128" s="16"/>
      <c r="B128" s="144"/>
      <c r="C128" s="16"/>
    </row>
    <row r="129" spans="1:3">
      <c r="A129" s="16"/>
      <c r="B129" s="149"/>
      <c r="C129" s="16"/>
    </row>
    <row r="130" spans="1:3">
      <c r="A130" s="16"/>
      <c r="B130" s="149"/>
      <c r="C130" s="16"/>
    </row>
    <row r="131" spans="1:3">
      <c r="A131" s="16"/>
      <c r="B131" s="149"/>
      <c r="C131" s="16"/>
    </row>
    <row r="132" spans="1:3">
      <c r="A132" s="16"/>
      <c r="B132" s="149"/>
      <c r="C132" s="16"/>
    </row>
    <row r="133" spans="1:3">
      <c r="A133" s="16"/>
      <c r="B133" s="149"/>
      <c r="C133" s="16"/>
    </row>
    <row r="134" spans="1:3">
      <c r="A134" s="16"/>
      <c r="B134" s="150"/>
      <c r="C134" s="16"/>
    </row>
    <row r="135" spans="1:3">
      <c r="A135" s="16"/>
      <c r="B135" s="149"/>
      <c r="C135" s="16"/>
    </row>
    <row r="136" spans="1:3">
      <c r="A136" s="16"/>
      <c r="B136" s="149"/>
      <c r="C136" s="16"/>
    </row>
    <row r="137" spans="1:3">
      <c r="A137" s="16"/>
      <c r="B137" s="149"/>
      <c r="C137" s="16"/>
    </row>
    <row r="138" spans="1:3">
      <c r="A138" s="16"/>
      <c r="B138" s="149"/>
      <c r="C138" s="16"/>
    </row>
    <row r="139" spans="1:3">
      <c r="A139" s="16"/>
      <c r="B139" s="149"/>
      <c r="C139" s="16"/>
    </row>
    <row r="140" spans="1:3">
      <c r="A140" s="16"/>
      <c r="B140" s="149"/>
      <c r="C140" s="16"/>
    </row>
    <row r="141" spans="1:3">
      <c r="A141" s="16"/>
      <c r="B141" s="149"/>
      <c r="C141" s="16"/>
    </row>
    <row r="142" spans="1:3">
      <c r="A142" s="16"/>
      <c r="B142" s="144"/>
      <c r="C142" s="16"/>
    </row>
    <row r="143" spans="1:3">
      <c r="A143" s="16"/>
      <c r="B143" s="149"/>
      <c r="C143" s="16"/>
    </row>
    <row r="144" spans="1:3">
      <c r="A144" s="16"/>
      <c r="B144" s="149"/>
      <c r="C144" s="16"/>
    </row>
    <row r="145" spans="1:3">
      <c r="A145" s="16"/>
      <c r="B145" s="149"/>
      <c r="C145" s="16"/>
    </row>
    <row r="146" spans="1:3">
      <c r="A146" s="16"/>
      <c r="B146" s="149"/>
      <c r="C146" s="16"/>
    </row>
    <row r="147" spans="1:3">
      <c r="A147" s="16"/>
      <c r="B147" s="16"/>
      <c r="C147" s="16"/>
    </row>
    <row r="148" spans="1:3">
      <c r="A148" s="16"/>
      <c r="B148" s="16"/>
      <c r="C14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0D70-4B91-A545-8A16-36EB7B961DBC}">
  <sheetPr codeName="Sheet4"/>
  <dimension ref="C2:N57"/>
  <sheetViews>
    <sheetView topLeftCell="A23" zoomScale="89" zoomScaleNormal="120" workbookViewId="0">
      <selection activeCell="D67" sqref="D67"/>
    </sheetView>
  </sheetViews>
  <sheetFormatPr baseColWidth="10" defaultRowHeight="16"/>
  <cols>
    <col min="3" max="3" width="36.33203125" style="5" customWidth="1"/>
    <col min="4" max="4" width="17.5" customWidth="1"/>
    <col min="5" max="6" width="13.5" customWidth="1"/>
    <col min="11" max="11" width="24.33203125" customWidth="1"/>
    <col min="12" max="12" width="17.6640625" customWidth="1"/>
    <col min="13" max="13" width="15.5" customWidth="1"/>
    <col min="14" max="14" width="23.5" customWidth="1"/>
  </cols>
  <sheetData>
    <row r="2" spans="3:14" ht="25" thickBot="1">
      <c r="C2" s="106" t="s">
        <v>38</v>
      </c>
      <c r="J2" s="28"/>
    </row>
    <row r="3" spans="3:14" ht="24" thickBot="1">
      <c r="C3" s="156" t="s">
        <v>156</v>
      </c>
      <c r="D3" s="157"/>
      <c r="E3" s="157"/>
      <c r="F3" s="157"/>
      <c r="G3" s="158"/>
      <c r="H3" s="25"/>
      <c r="J3" s="115"/>
      <c r="K3" s="115"/>
      <c r="L3" s="115"/>
      <c r="M3" s="115"/>
      <c r="N3" s="115"/>
    </row>
    <row r="4" spans="3:14" ht="21">
      <c r="C4" s="107"/>
      <c r="D4" s="11"/>
      <c r="E4" s="12"/>
      <c r="F4" s="12"/>
      <c r="G4" s="13"/>
      <c r="H4" s="15"/>
      <c r="J4" s="15"/>
      <c r="K4" s="11"/>
      <c r="L4" s="12"/>
      <c r="M4" s="12"/>
      <c r="N4" s="15"/>
    </row>
    <row r="5" spans="3:14" ht="21">
      <c r="C5" s="107"/>
      <c r="D5" s="11"/>
      <c r="E5" s="12"/>
      <c r="F5" s="12"/>
      <c r="G5" s="13"/>
      <c r="H5" s="15"/>
      <c r="J5" s="15"/>
      <c r="K5" s="11"/>
      <c r="L5" s="12"/>
      <c r="M5" s="12"/>
      <c r="N5" s="15"/>
    </row>
    <row r="6" spans="3:14" ht="23">
      <c r="C6" s="23" t="s">
        <v>32</v>
      </c>
      <c r="D6" s="11" t="s">
        <v>33</v>
      </c>
      <c r="E6" s="11" t="e">
        <f>COUNTIF(#REF!,"0")</f>
        <v>#REF!</v>
      </c>
      <c r="F6" s="26"/>
      <c r="G6" s="14"/>
      <c r="H6" s="26"/>
      <c r="J6" s="25"/>
      <c r="K6" s="11"/>
      <c r="L6" s="11"/>
      <c r="M6" s="26"/>
      <c r="N6" s="26"/>
    </row>
    <row r="7" spans="3:14" ht="21">
      <c r="C7" s="107"/>
      <c r="D7" s="11" t="s">
        <v>34</v>
      </c>
      <c r="E7" s="11" t="e">
        <f>COUNTIF(#REF!,"1")</f>
        <v>#REF!</v>
      </c>
      <c r="F7" s="26"/>
      <c r="G7" s="14"/>
      <c r="H7" s="26"/>
      <c r="J7" s="15"/>
      <c r="K7" s="11"/>
      <c r="L7" s="11"/>
      <c r="M7" s="26"/>
      <c r="N7" s="26"/>
    </row>
    <row r="8" spans="3:14" ht="22" thickBot="1">
      <c r="C8" s="108"/>
      <c r="D8" s="19"/>
      <c r="E8" s="19" t="e">
        <f>E6+E7</f>
        <v>#REF!</v>
      </c>
      <c r="F8" s="19"/>
      <c r="G8" s="20"/>
      <c r="H8" s="15"/>
      <c r="J8" s="15"/>
      <c r="K8" s="15"/>
      <c r="L8" s="15"/>
      <c r="M8" s="15"/>
      <c r="N8" s="15"/>
    </row>
    <row r="9" spans="3:14" ht="22" thickTop="1">
      <c r="C9" s="107"/>
      <c r="D9" s="15"/>
      <c r="E9" s="15"/>
      <c r="F9" s="15"/>
      <c r="G9" s="13"/>
      <c r="H9" s="15"/>
      <c r="J9" s="15"/>
      <c r="K9" s="15"/>
      <c r="L9" s="15"/>
      <c r="M9" s="15"/>
      <c r="N9" s="15"/>
    </row>
    <row r="10" spans="3:14" ht="23">
      <c r="C10" s="23" t="s">
        <v>154</v>
      </c>
      <c r="D10" s="15"/>
      <c r="E10" s="86" t="e">
        <f>AVERAGE(#REF!)</f>
        <v>#REF!</v>
      </c>
      <c r="F10" s="87"/>
      <c r="G10" s="13"/>
      <c r="H10" s="15"/>
      <c r="J10" s="15"/>
      <c r="K10" s="15"/>
      <c r="L10" s="15"/>
      <c r="M10" s="15"/>
      <c r="N10" s="15"/>
    </row>
    <row r="11" spans="3:14" ht="22" thickBot="1">
      <c r="C11" s="108"/>
      <c r="D11" s="19"/>
      <c r="E11" s="19"/>
      <c r="F11" s="19"/>
      <c r="G11" s="20"/>
      <c r="H11" s="15"/>
      <c r="J11" s="15"/>
      <c r="K11" s="15"/>
      <c r="L11" s="15"/>
      <c r="M11" s="15"/>
      <c r="N11" s="15"/>
    </row>
    <row r="12" spans="3:14" ht="22" thickTop="1">
      <c r="C12" s="107"/>
      <c r="D12" s="15"/>
      <c r="E12" s="15"/>
      <c r="F12" s="15"/>
      <c r="G12" s="13"/>
      <c r="H12" s="15"/>
      <c r="J12" s="15"/>
      <c r="K12" s="15"/>
      <c r="L12" s="15"/>
      <c r="M12" s="15"/>
      <c r="N12" s="15"/>
    </row>
    <row r="13" spans="3:14" ht="21">
      <c r="C13" s="109" t="s">
        <v>167</v>
      </c>
      <c r="D13" s="15" t="s">
        <v>169</v>
      </c>
      <c r="E13" s="15" t="e">
        <f>SUM(#REF!)</f>
        <v>#REF!</v>
      </c>
      <c r="F13" s="15"/>
      <c r="G13" s="13"/>
      <c r="H13" s="15"/>
      <c r="J13" s="15"/>
      <c r="K13" s="15"/>
      <c r="L13" s="15"/>
      <c r="M13" s="15"/>
      <c r="N13" s="15"/>
    </row>
    <row r="14" spans="3:14" ht="21">
      <c r="C14" s="109"/>
      <c r="D14" s="15" t="s">
        <v>170</v>
      </c>
      <c r="E14" s="15">
        <f>COUNTIF('Sequenced Patient Database'!AF2:AF16, "0")</f>
        <v>0</v>
      </c>
      <c r="F14" s="15"/>
      <c r="G14" s="13"/>
      <c r="H14" s="15"/>
      <c r="J14" s="29"/>
      <c r="K14" s="15"/>
      <c r="L14" s="15"/>
      <c r="M14" s="15"/>
      <c r="N14" s="15"/>
    </row>
    <row r="15" spans="3:14" ht="22" thickBot="1">
      <c r="C15" s="108"/>
      <c r="D15" s="19"/>
      <c r="E15" s="19"/>
      <c r="F15" s="19"/>
      <c r="G15" s="20"/>
      <c r="H15" s="15"/>
      <c r="J15" s="15"/>
      <c r="K15" s="15"/>
      <c r="L15" s="15"/>
      <c r="M15" s="15"/>
      <c r="N15" s="15"/>
    </row>
    <row r="16" spans="3:14" ht="22" thickTop="1">
      <c r="C16" s="107"/>
      <c r="D16" s="15"/>
      <c r="E16" s="15"/>
      <c r="F16" s="15"/>
      <c r="G16" s="13"/>
      <c r="H16" s="15"/>
      <c r="J16" s="15"/>
      <c r="K16" s="15"/>
      <c r="L16" s="15"/>
      <c r="M16" s="15"/>
      <c r="N16" s="15"/>
    </row>
    <row r="17" spans="3:14" ht="24">
      <c r="C17" s="109" t="s">
        <v>168</v>
      </c>
      <c r="D17" s="11" t="s">
        <v>171</v>
      </c>
      <c r="E17" s="15" t="e">
        <f>COUNTIF(#REF!, "0")</f>
        <v>#REF!</v>
      </c>
      <c r="F17" s="15"/>
      <c r="G17" s="13"/>
      <c r="H17" s="15"/>
      <c r="J17" s="30"/>
      <c r="K17" s="15"/>
      <c r="L17" s="15"/>
      <c r="M17" s="15"/>
      <c r="N17" s="15"/>
    </row>
    <row r="18" spans="3:14" ht="21">
      <c r="C18" s="107"/>
      <c r="D18" s="11" t="s">
        <v>172</v>
      </c>
      <c r="E18" s="15" t="e">
        <f>COUNTIF(#REF!, "1")</f>
        <v>#REF!</v>
      </c>
      <c r="F18" s="27"/>
      <c r="G18" s="24"/>
      <c r="H18" s="27"/>
      <c r="J18" s="15"/>
      <c r="K18" s="15"/>
      <c r="L18" s="15"/>
      <c r="M18" s="27"/>
      <c r="N18" s="27"/>
    </row>
    <row r="19" spans="3:14" ht="17" thickBot="1">
      <c r="C19" s="96"/>
      <c r="D19" s="17"/>
      <c r="E19" s="17"/>
      <c r="F19" s="17"/>
      <c r="G19" s="18"/>
      <c r="H19" s="16"/>
      <c r="J19" s="16"/>
      <c r="K19" s="16"/>
      <c r="L19" s="16"/>
      <c r="M19" s="16"/>
      <c r="N19" s="16"/>
    </row>
    <row r="20" spans="3:14">
      <c r="J20" s="16"/>
      <c r="K20" s="16"/>
      <c r="L20" s="16"/>
      <c r="M20" s="16"/>
      <c r="N20" s="16"/>
    </row>
    <row r="21" spans="3:14">
      <c r="J21" s="16"/>
      <c r="K21" s="16"/>
      <c r="M21" s="16"/>
      <c r="N21" s="16"/>
    </row>
    <row r="22" spans="3:14" ht="24" thickBot="1">
      <c r="C22" s="106" t="s">
        <v>45</v>
      </c>
    </row>
    <row r="23" spans="3:14" ht="24" thickBot="1">
      <c r="C23" s="156" t="s">
        <v>46</v>
      </c>
      <c r="D23" s="157"/>
      <c r="E23" s="157"/>
      <c r="F23" s="157"/>
      <c r="G23" s="158"/>
    </row>
    <row r="24" spans="3:14" ht="21">
      <c r="C24" s="107"/>
      <c r="D24" s="11"/>
      <c r="E24" s="12"/>
      <c r="F24" s="12"/>
      <c r="G24" s="13"/>
    </row>
    <row r="25" spans="3:14" ht="21">
      <c r="C25" s="107"/>
      <c r="D25" s="15"/>
      <c r="E25" s="15"/>
      <c r="F25" s="15"/>
      <c r="G25" s="13"/>
    </row>
    <row r="26" spans="3:14" ht="21">
      <c r="C26" s="160" t="s">
        <v>162</v>
      </c>
      <c r="D26" s="15"/>
      <c r="E26" s="15"/>
      <c r="F26" s="15"/>
      <c r="G26" s="13"/>
    </row>
    <row r="27" spans="3:14" ht="21">
      <c r="C27" s="160"/>
      <c r="D27" s="15"/>
      <c r="E27" s="15"/>
      <c r="F27" s="15"/>
      <c r="G27" s="13"/>
    </row>
    <row r="28" spans="3:14" ht="21">
      <c r="C28" s="111"/>
      <c r="D28" s="11" t="s">
        <v>21</v>
      </c>
      <c r="E28" s="11" t="e">
        <f>COUNTIF(#REF!, "ACA")</f>
        <v>#REF!</v>
      </c>
      <c r="F28" s="15"/>
      <c r="G28" s="13"/>
    </row>
    <row r="29" spans="3:14" ht="21">
      <c r="C29" s="111"/>
      <c r="D29" s="11" t="s">
        <v>28</v>
      </c>
      <c r="E29" s="11" t="e">
        <f>COUNTIF(#REF!, "Acomm")</f>
        <v>#REF!</v>
      </c>
      <c r="F29" s="15"/>
      <c r="G29" s="13"/>
    </row>
    <row r="30" spans="3:14" ht="21">
      <c r="C30" s="111"/>
      <c r="D30" s="11" t="s">
        <v>20</v>
      </c>
      <c r="E30" s="11" t="e">
        <f>COUNTIF(#REF!, "ICA")</f>
        <v>#REF!</v>
      </c>
      <c r="F30" s="15"/>
      <c r="G30" s="13"/>
    </row>
    <row r="31" spans="3:14" ht="21">
      <c r="C31" s="111"/>
      <c r="D31" s="11" t="s">
        <v>22</v>
      </c>
      <c r="E31" s="11" t="e">
        <f>COUNTIF(#REF!, "MCA")</f>
        <v>#REF!</v>
      </c>
      <c r="F31" s="15"/>
      <c r="G31" s="13"/>
    </row>
    <row r="32" spans="3:14" ht="21">
      <c r="C32" s="111"/>
      <c r="D32" s="11" t="s">
        <v>29</v>
      </c>
      <c r="E32" s="11" t="e">
        <f>COUNTIF(#REF!, "Pcomm")</f>
        <v>#REF!</v>
      </c>
      <c r="F32" s="15"/>
      <c r="G32" s="13"/>
    </row>
    <row r="33" spans="3:7" ht="21">
      <c r="C33" s="107"/>
      <c r="D33" s="11" t="s">
        <v>35</v>
      </c>
      <c r="E33" s="11" t="e">
        <f>COUNTIF(#REF!, "PCA")</f>
        <v>#REF!</v>
      </c>
      <c r="F33" s="15"/>
      <c r="G33" s="13"/>
    </row>
    <row r="34" spans="3:7" ht="21">
      <c r="C34" s="109"/>
      <c r="D34" s="11" t="s">
        <v>36</v>
      </c>
      <c r="E34" s="11" t="e">
        <f>COUNTIF(#REF!, "Basilar")</f>
        <v>#REF!</v>
      </c>
      <c r="F34" s="15"/>
      <c r="G34" s="13"/>
    </row>
    <row r="35" spans="3:7" ht="21">
      <c r="C35" s="109"/>
      <c r="D35" s="11" t="s">
        <v>44</v>
      </c>
      <c r="E35" s="11" t="e">
        <f>COUNTIF(#REF!, "SCA")</f>
        <v>#REF!</v>
      </c>
      <c r="F35" s="15"/>
      <c r="G35" s="13"/>
    </row>
    <row r="36" spans="3:7" ht="21">
      <c r="C36" s="109"/>
      <c r="D36" s="11"/>
      <c r="E36" s="11"/>
      <c r="F36" s="15"/>
      <c r="G36" s="13"/>
    </row>
    <row r="37" spans="3:7" ht="22" thickBot="1">
      <c r="C37" s="108"/>
      <c r="D37" s="119" t="s">
        <v>165</v>
      </c>
      <c r="E37" s="119" t="e">
        <f>SUM(E28:E35)</f>
        <v>#REF!</v>
      </c>
      <c r="F37" s="19"/>
      <c r="G37" s="20"/>
    </row>
    <row r="38" spans="3:7" ht="22" thickTop="1">
      <c r="C38" s="107"/>
      <c r="D38" s="15"/>
      <c r="E38" s="15"/>
      <c r="F38" s="15"/>
      <c r="G38" s="13"/>
    </row>
    <row r="39" spans="3:7" ht="23">
      <c r="C39" s="23" t="s">
        <v>37</v>
      </c>
      <c r="D39" s="15"/>
      <c r="E39" s="15"/>
      <c r="F39" s="15"/>
      <c r="G39" s="13"/>
    </row>
    <row r="40" spans="3:7" ht="21">
      <c r="C40" s="95"/>
      <c r="D40" s="118" t="s">
        <v>104</v>
      </c>
      <c r="E40" s="11" t="e">
        <f>COUNTIF(#REF!,"Endovascular")</f>
        <v>#REF!</v>
      </c>
      <c r="F40" s="27"/>
      <c r="G40" s="24"/>
    </row>
    <row r="41" spans="3:7" ht="21">
      <c r="C41" s="95"/>
      <c r="D41" s="118" t="s">
        <v>148</v>
      </c>
      <c r="E41" s="11" t="e">
        <f>COUNTIF(#REF!,"Coiling")</f>
        <v>#REF!</v>
      </c>
      <c r="F41" s="27"/>
      <c r="G41" s="24"/>
    </row>
    <row r="42" spans="3:7" ht="21">
      <c r="C42" s="95"/>
      <c r="D42" s="118" t="s">
        <v>163</v>
      </c>
      <c r="E42" s="11" t="e">
        <f>COUNTIF(#REF!,"Pipeline")</f>
        <v>#REF!</v>
      </c>
      <c r="F42" s="27"/>
      <c r="G42" s="24"/>
    </row>
    <row r="43" spans="3:7" ht="21">
      <c r="C43" s="95"/>
      <c r="D43" s="118"/>
      <c r="E43" s="11"/>
      <c r="F43" s="27"/>
      <c r="G43" s="24"/>
    </row>
    <row r="44" spans="3:7" ht="21">
      <c r="C44" s="95"/>
      <c r="D44" s="12"/>
      <c r="E44" s="11"/>
      <c r="F44" s="27"/>
      <c r="G44" s="24"/>
    </row>
    <row r="45" spans="3:7" ht="21">
      <c r="C45" s="107"/>
      <c r="D45" s="118" t="s">
        <v>161</v>
      </c>
      <c r="E45" s="11" t="e">
        <f>COUNTIF(#REF!,"Surgical")</f>
        <v>#REF!</v>
      </c>
      <c r="F45" s="27"/>
      <c r="G45" s="24"/>
    </row>
    <row r="46" spans="3:7" ht="21">
      <c r="C46" s="107"/>
      <c r="D46" s="11"/>
      <c r="E46" s="11"/>
      <c r="F46" s="27"/>
      <c r="G46" s="24"/>
    </row>
    <row r="47" spans="3:7" ht="21">
      <c r="C47" s="107"/>
      <c r="D47" s="11" t="s">
        <v>100</v>
      </c>
      <c r="E47" s="11" t="e">
        <f>COUNTIF(#REF!,"Untreated")</f>
        <v>#REF!</v>
      </c>
      <c r="F47" s="27"/>
      <c r="G47" s="24"/>
    </row>
    <row r="48" spans="3:7" ht="21">
      <c r="C48" s="107"/>
      <c r="D48" s="11"/>
      <c r="E48" s="11"/>
      <c r="F48" s="27"/>
      <c r="G48" s="24"/>
    </row>
    <row r="49" spans="3:7" ht="21" thickBot="1">
      <c r="C49" s="110"/>
      <c r="D49" s="119" t="s">
        <v>166</v>
      </c>
      <c r="E49" s="119" t="e">
        <f>E40+E45+E47</f>
        <v>#REF!</v>
      </c>
      <c r="F49" s="21"/>
      <c r="G49" s="22"/>
    </row>
    <row r="50" spans="3:7" ht="18">
      <c r="C50" s="97"/>
      <c r="D50" s="98"/>
      <c r="E50" s="98"/>
      <c r="F50" s="98"/>
      <c r="G50" s="99"/>
    </row>
    <row r="51" spans="3:7" ht="19">
      <c r="C51" s="159" t="s">
        <v>58</v>
      </c>
      <c r="D51" s="113"/>
      <c r="E51" s="113"/>
      <c r="F51" s="98"/>
      <c r="G51" s="99"/>
    </row>
    <row r="52" spans="3:7" ht="20">
      <c r="C52" s="159"/>
      <c r="D52" s="11"/>
      <c r="E52" s="11">
        <f>COUNT(#REF!)</f>
        <v>0</v>
      </c>
      <c r="F52" s="98"/>
      <c r="G52" s="99"/>
    </row>
    <row r="53" spans="3:7" ht="20">
      <c r="C53" s="100"/>
      <c r="D53" s="12"/>
      <c r="E53" s="11"/>
      <c r="F53" s="98"/>
      <c r="G53" s="99"/>
    </row>
    <row r="54" spans="3:7" ht="20">
      <c r="C54" s="100"/>
      <c r="D54" s="12" t="s">
        <v>39</v>
      </c>
      <c r="E54" s="11" t="e">
        <f>COUNTIF(#REF!,"Unruptured")</f>
        <v>#REF!</v>
      </c>
      <c r="F54" s="98"/>
      <c r="G54" s="99">
        <v>15</v>
      </c>
    </row>
    <row r="55" spans="3:7" ht="20">
      <c r="C55" s="100"/>
      <c r="D55" s="12" t="s">
        <v>40</v>
      </c>
      <c r="E55" s="11" t="e">
        <f>COUNTIF(#REF!,"Ruptured")</f>
        <v>#REF!</v>
      </c>
      <c r="F55" s="98"/>
      <c r="G55" s="99"/>
    </row>
    <row r="56" spans="3:7" ht="21">
      <c r="C56" s="100"/>
      <c r="D56" s="80"/>
      <c r="E56" s="15"/>
      <c r="F56" s="98"/>
      <c r="G56" s="99"/>
    </row>
    <row r="57" spans="3:7" ht="18">
      <c r="C57" s="101"/>
      <c r="D57" s="102"/>
      <c r="E57" s="102"/>
      <c r="F57" s="102"/>
      <c r="G57" s="103"/>
    </row>
  </sheetData>
  <mergeCells count="4">
    <mergeCell ref="C3:G3"/>
    <mergeCell ref="C51:C52"/>
    <mergeCell ref="C23:G23"/>
    <mergeCell ref="C26:C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Sequenced Patient Database</vt:lpstr>
      <vt:lpstr>Sequenced Aneurysm Database</vt:lpstr>
      <vt:lpstr>Tables All 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2020-08-31T15:32:00Z</dcterms:created>
  <dcterms:modified xsi:type="dcterms:W3CDTF">2021-06-23T14:51:12Z</dcterms:modified>
</cp:coreProperties>
</file>