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gend" sheetId="1" state="visible" r:id="rId2"/>
    <sheet name="Sequenced Patient Database" sheetId="2" state="visible" r:id="rId3"/>
    <sheet name="Sequenced Aneurysm Database" sheetId="3" state="visible" r:id="rId4"/>
    <sheet name="Tables Sequences Pt" sheetId="4" state="visible" r:id="rId5"/>
    <sheet name="Negative Screening Log" sheetId="5" state="visible" r:id="rId6"/>
    <sheet name="IRB Deviations" sheetId="6" state="visible" r:id="rId7"/>
  </sheets>
  <definedNames>
    <definedName function="false" hidden="false" name="HighlightRow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<sst xmlns="http://schemas.openxmlformats.org/spreadsheetml/2006/main" count="1540" uniqueCount="451">
  <si>
    <t xml:space="preserve">Subject Number </t>
  </si>
  <si>
    <t xml:space="preserve">Subject Number - Corresponds to labelling of the subject in the biobank at the CRC </t>
  </si>
  <si>
    <t xml:space="preserve">Not applicable</t>
  </si>
  <si>
    <t xml:space="preserve">Date_SampleCollected </t>
  </si>
  <si>
    <t xml:space="preserve">Date on which blood sample collected </t>
  </si>
  <si>
    <t xml:space="preserve">Pt to be excluded</t>
  </si>
  <si>
    <t xml:space="preserve">No aneurysm detected, fusiform, and infundibulum. </t>
  </si>
  <si>
    <t xml:space="preserve">BIDMC_MRN</t>
  </si>
  <si>
    <t xml:space="preserve">BIDMC MRN </t>
  </si>
  <si>
    <t xml:space="preserve">Fusiform aneurysm.</t>
  </si>
  <si>
    <t xml:space="preserve">Notes about reason for ambiguity are in the comments section. </t>
  </si>
  <si>
    <t xml:space="preserve">BROAD BarCode</t>
  </si>
  <si>
    <t xml:space="preserve">Barcode on the Broad Sticker attached to the tube </t>
  </si>
  <si>
    <t xml:space="preserve">Duplicate sample. Collected due to concern for degradation. </t>
  </si>
  <si>
    <t xml:space="preserve">batchnum</t>
  </si>
  <si>
    <t xml:space="preserve">Code of batch number of sequences at the Broad</t>
  </si>
  <si>
    <t xml:space="preserve">DOB</t>
  </si>
  <si>
    <t xml:space="preserve">Patient's Date of birth</t>
  </si>
  <si>
    <t xml:space="preserve">Sex</t>
  </si>
  <si>
    <t xml:space="preserve">Biological Sex (0 = Female, 1 = Male) </t>
  </si>
  <si>
    <t xml:space="preserve">Age</t>
  </si>
  <si>
    <t xml:space="preserve">Age in years (calculated using formula from date of birth and date sample collected)</t>
  </si>
  <si>
    <t xml:space="preserve">smokingstatus  </t>
  </si>
  <si>
    <t xml:space="preserve">History of smoking (0 = No, 1  = Yes) </t>
  </si>
  <si>
    <t xml:space="preserve">familyhistory </t>
  </si>
  <si>
    <t xml:space="preserve">Binary family history (0=No, 1 = Yes)</t>
  </si>
  <si>
    <t xml:space="preserve">numaneurysms </t>
  </si>
  <si>
    <t xml:space="preserve">Total number of aneurysms found</t>
  </si>
  <si>
    <t xml:space="preserve"> an1Loc</t>
  </si>
  <si>
    <t xml:space="preserve">Specific location of the aneurysm </t>
  </si>
  <si>
    <t xml:space="preserve">an1vessel</t>
  </si>
  <si>
    <t xml:space="preserve">Aneurysm 1 vessel on which aneurysm located </t>
  </si>
  <si>
    <t xml:space="preserve">an1sizedim1</t>
  </si>
  <si>
    <t xml:space="preserve">Aneurysm 1 dimension  1 (mm) </t>
  </si>
  <si>
    <t xml:space="preserve">an1sizedim2</t>
  </si>
  <si>
    <t xml:space="preserve">Aneurysm 1 dimension  2 (mm) </t>
  </si>
  <si>
    <t xml:space="preserve">an1sizedim3</t>
  </si>
  <si>
    <t xml:space="preserve">Aneurysm 1 dimension  3 (mm) </t>
  </si>
  <si>
    <t xml:space="preserve">An1_ProcDate</t>
  </si>
  <si>
    <t xml:space="preserve">Date on which Aneurysm 1 was treated</t>
  </si>
  <si>
    <t xml:space="preserve">an1treatmod</t>
  </si>
  <si>
    <t xml:space="preserve">Treatment Modality (0 = surgical, 1 = endovascular)  </t>
  </si>
  <si>
    <t xml:space="preserve">an1coilingPED </t>
  </si>
  <si>
    <t xml:space="preserve">Endovascular Modality (0 = Coiling, 1 = Flow diverter) </t>
  </si>
  <si>
    <t xml:space="preserve">an1ruptstatus </t>
  </si>
  <si>
    <t xml:space="preserve">Aneurysm 1 Rupture Status (0 = unruptured, 1 = ruptured) </t>
  </si>
  <si>
    <t xml:space="preserve">an1occlusion</t>
  </si>
  <si>
    <t xml:space="preserve">Raymond-Roy occlusion status </t>
  </si>
  <si>
    <t xml:space="preserve">an2loc</t>
  </si>
  <si>
    <t xml:space="preserve">an2vessel</t>
  </si>
  <si>
    <t xml:space="preserve">Aneurysm 2 vessel on which aneurysm located </t>
  </si>
  <si>
    <t xml:space="preserve">an2sizedim1</t>
  </si>
  <si>
    <t xml:space="preserve">Aneurysm 2 dimension  1 (mm) </t>
  </si>
  <si>
    <t xml:space="preserve">an2sizedim2</t>
  </si>
  <si>
    <t xml:space="preserve">Aneurysm 2 dimension  2 (mm) </t>
  </si>
  <si>
    <t xml:space="preserve">an2treatmod</t>
  </si>
  <si>
    <t xml:space="preserve">Neck Size </t>
  </si>
  <si>
    <t xml:space="preserve">Aneurysm Neck Size </t>
  </si>
  <si>
    <t xml:space="preserve">an3loc</t>
  </si>
  <si>
    <t xml:space="preserve">an3vessel</t>
  </si>
  <si>
    <t xml:space="preserve">Aneurysm 3 vessel on which aneurysm located </t>
  </si>
  <si>
    <t xml:space="preserve">an3sizedim1</t>
  </si>
  <si>
    <t xml:space="preserve">Aneurysm 3 dimension  1 (mm) </t>
  </si>
  <si>
    <t xml:space="preserve">an3sizedim2</t>
  </si>
  <si>
    <t xml:space="preserve">Aneurysm 3 dimension  2 (mm) </t>
  </si>
  <si>
    <t xml:space="preserve">Affected member(s)</t>
  </si>
  <si>
    <t xml:space="preserve">Family members affected</t>
  </si>
  <si>
    <t xml:space="preserve">Follow-up angiogram</t>
  </si>
  <si>
    <t xml:space="preserve">Findings on follow-up angiogram </t>
  </si>
  <si>
    <t xml:space="preserve">Smoking Pack-yrs </t>
  </si>
  <si>
    <t xml:space="preserve">Pack years of smoking </t>
  </si>
  <si>
    <t xml:space="preserve">Sheets</t>
  </si>
  <si>
    <t xml:space="preserve">Patient Based Master Database</t>
  </si>
  <si>
    <t xml:space="preserve">All patients for whom blood sample was collected</t>
  </si>
  <si>
    <t xml:space="preserve">Aneurysm Based Master Database</t>
  </si>
  <si>
    <t xml:space="preserve">Aneurysms in all patients in blood samples were collected</t>
  </si>
  <si>
    <t xml:space="preserve">Tables All Patients</t>
  </si>
  <si>
    <t xml:space="preserve">Tables and figures for all patients for whom blood samples collected</t>
  </si>
  <si>
    <t xml:space="preserve">Sequenced Patient Database</t>
  </si>
  <si>
    <t xml:space="preserve">Sequenced patient data</t>
  </si>
  <si>
    <t xml:space="preserve">Sequenced Aneurysm Database</t>
  </si>
  <si>
    <t xml:space="preserve">Aneurysm data from sequenced patients</t>
  </si>
  <si>
    <t xml:space="preserve">Tables Sequenced Patients</t>
  </si>
  <si>
    <t xml:space="preserve">Tables and figures for all sequenced patients</t>
  </si>
  <si>
    <t xml:space="preserve">Negative screening log</t>
  </si>
  <si>
    <t xml:space="preserve">Patients who declined to participate and reasons why</t>
  </si>
  <si>
    <t xml:space="preserve">IRB Deviations</t>
  </si>
  <si>
    <t xml:space="preserve">Minor and Major deviations with IRB deviations occurred, and details </t>
  </si>
  <si>
    <t xml:space="preserve">collaboratorsampleid</t>
  </si>
  <si>
    <t xml:space="preserve">Subject</t>
  </si>
  <si>
    <t xml:space="preserve">Date_SampleCollected</t>
  </si>
  <si>
    <t xml:space="preserve">BROADBarCode</t>
  </si>
  <si>
    <t xml:space="preserve">sex</t>
  </si>
  <si>
    <t xml:space="preserve">sex_name</t>
  </si>
  <si>
    <t xml:space="preserve">age</t>
  </si>
  <si>
    <t xml:space="preserve">smokingstatus</t>
  </si>
  <si>
    <t xml:space="preserve">smokingstatus_name</t>
  </si>
  <si>
    <t xml:space="preserve">familyhistory</t>
  </si>
  <si>
    <t xml:space="preserve">numaneurysms</t>
  </si>
  <si>
    <t xml:space="preserve">aneursymtype</t>
  </si>
  <si>
    <t xml:space="preserve">an1loc</t>
  </si>
  <si>
    <t xml:space="preserve">An1size_dim3</t>
  </si>
  <si>
    <t xml:space="preserve">an1coilingped</t>
  </si>
  <si>
    <t xml:space="preserve">an1ruptstatus</t>
  </si>
  <si>
    <t xml:space="preserve">hunthess</t>
  </si>
  <si>
    <t xml:space="preserve">fishergrade</t>
  </si>
  <si>
    <t xml:space="preserve">an2ruptstatus </t>
  </si>
  <si>
    <t xml:space="preserve">necksize</t>
  </si>
  <si>
    <t xml:space="preserve">an3ruptstatus</t>
  </si>
  <si>
    <t xml:space="preserve">an3treatmod</t>
  </si>
  <si>
    <t xml:space="preserve">Aneurysm occluded</t>
  </si>
  <si>
    <t xml:space="preserve">Smoking Pack-yrs</t>
  </si>
  <si>
    <t xml:space="preserve">Comments</t>
  </si>
  <si>
    <t xml:space="preserve">S60P3_1987137</t>
  </si>
  <si>
    <t xml:space="preserve">SM-KTP2N</t>
  </si>
  <si>
    <t xml:space="preserve">SK-48ZC</t>
  </si>
  <si>
    <t xml:space="preserve">Female</t>
  </si>
  <si>
    <t xml:space="preserve">Saccular</t>
  </si>
  <si>
    <t xml:space="preserve">Basilar Tip </t>
  </si>
  <si>
    <t xml:space="preserve">Basilar</t>
  </si>
  <si>
    <t xml:space="preserve">9.2 mm </t>
  </si>
  <si>
    <t xml:space="preserve">Quit smoking in 1990s; Has hypertension </t>
  </si>
  <si>
    <t xml:space="preserve">S60P4_2171335</t>
  </si>
  <si>
    <t xml:space="preserve">SM-KTP2O</t>
  </si>
  <si>
    <t xml:space="preserve">Acomm</t>
  </si>
  <si>
    <t xml:space="preserve">Left cavernous ICA</t>
  </si>
  <si>
    <t xml:space="preserve">ICA</t>
  </si>
  <si>
    <t xml:space="preserve">Raymond-Roy 1</t>
  </si>
  <si>
    <t xml:space="preserve">S60P5_3282361</t>
  </si>
  <si>
    <t xml:space="preserve">SM-KTP2P</t>
  </si>
  <si>
    <t xml:space="preserve">Sandra Mitchell</t>
  </si>
  <si>
    <t xml:space="preserve">S60P6_1045872</t>
  </si>
  <si>
    <t xml:space="preserve">SM-KTP2Q</t>
  </si>
  <si>
    <t xml:space="preserve">Right paraclinoid ICA</t>
  </si>
  <si>
    <t xml:space="preserve">Right supraclinoid ICA</t>
  </si>
  <si>
    <t xml:space="preserve">Pipeline</t>
  </si>
  <si>
    <t xml:space="preserve">L ICA ophthalmic segment 5.7 x 5.1; Two right supraclinoid ICA (3.2 x 2.9), (7.2 x 4.7) </t>
  </si>
  <si>
    <t xml:space="preserve">S60P7_3279333</t>
  </si>
  <si>
    <t xml:space="preserve">SM-KTP2R</t>
  </si>
  <si>
    <t xml:space="preserve">ICA terminus </t>
  </si>
  <si>
    <t xml:space="preserve">Left Ophthalmic artery</t>
  </si>
  <si>
    <t xml:space="preserve">L ICA Clinoid</t>
  </si>
  <si>
    <t xml:space="preserve">MCA aneurysm previously clipped </t>
  </si>
  <si>
    <t xml:space="preserve">S60P8_1320818</t>
  </si>
  <si>
    <t xml:space="preserve">SM-KTP2T</t>
  </si>
  <si>
    <t xml:space="preserve">Male</t>
  </si>
  <si>
    <t xml:space="preserve">Distal right PICA</t>
  </si>
  <si>
    <t xml:space="preserve">PICA</t>
  </si>
  <si>
    <t xml:space="preserve">Raymond-Roy 2</t>
  </si>
  <si>
    <t xml:space="preserve">Kee</t>
  </si>
  <si>
    <t xml:space="preserve">S60P9_2407950</t>
  </si>
  <si>
    <t xml:space="preserve">SM-KTP2S</t>
  </si>
  <si>
    <t xml:space="preserve">Right Pcomm ICA</t>
  </si>
  <si>
    <t xml:space="preserve">Pcomm</t>
  </si>
  <si>
    <t xml:space="preserve">Stand</t>
  </si>
  <si>
    <t xml:space="preserve">S60P10_3161073</t>
  </si>
  <si>
    <t xml:space="preserve">SM-KTP2U</t>
  </si>
  <si>
    <t xml:space="preserve">L paraclinoid </t>
  </si>
  <si>
    <t xml:space="preserve">L ICA (pcomm), 2 mm </t>
  </si>
  <si>
    <t xml:space="preserve">S60P11_3234935</t>
  </si>
  <si>
    <t xml:space="preserve">SM-KTP2V</t>
  </si>
  <si>
    <t xml:space="preserve">Left distal</t>
  </si>
  <si>
    <t xml:space="preserve">ACA</t>
  </si>
  <si>
    <t xml:space="preserve">On-going smoking</t>
  </si>
  <si>
    <t xml:space="preserve">S60P16_3173154</t>
  </si>
  <si>
    <t xml:space="preserve">SM-KTP2Z</t>
  </si>
  <si>
    <t xml:space="preserve">R (opthalmic segment) </t>
  </si>
  <si>
    <t xml:space="preserve">L ICA (Pcomm)</t>
  </si>
  <si>
    <t xml:space="preserve">Pcomm is &lt; 3 mm in size</t>
  </si>
  <si>
    <t xml:space="preserve">S60P17_2937543</t>
  </si>
  <si>
    <t xml:space="preserve">SM-KTP31</t>
  </si>
  <si>
    <t xml:space="preserve">Left distal </t>
  </si>
  <si>
    <t xml:space="preserve">n4.1</t>
  </si>
  <si>
    <t xml:space="preserve">FRED</t>
  </si>
  <si>
    <t xml:space="preserve">MCA</t>
  </si>
  <si>
    <t xml:space="preserve">Acomm 8.3 x 6 x n7.1; MCA bi 5.1 x 4.2 x n4.6</t>
  </si>
  <si>
    <t xml:space="preserve">S60P19_2040829</t>
  </si>
  <si>
    <t xml:space="preserve">SM-KTP33</t>
  </si>
  <si>
    <t xml:space="preserve">R ICA (paraclinoid segment)</t>
  </si>
  <si>
    <t xml:space="preserve">L Pcomm infubdilum </t>
  </si>
  <si>
    <t xml:space="preserve">Mother</t>
  </si>
  <si>
    <t xml:space="preserve">S60P20_3172632</t>
  </si>
  <si>
    <t xml:space="preserve">SM-KTP34</t>
  </si>
  <si>
    <t xml:space="preserve">Fusiform </t>
  </si>
  <si>
    <t xml:space="preserve">L PICA</t>
  </si>
  <si>
    <t xml:space="preserve">Broad neck </t>
  </si>
  <si>
    <t xml:space="preserve">Sister</t>
  </si>
  <si>
    <t xml:space="preserve">Former tobacco user. </t>
  </si>
  <si>
    <t xml:space="preserve">S60P21_2571754</t>
  </si>
  <si>
    <t xml:space="preserve">SM-KTP35</t>
  </si>
  <si>
    <t xml:space="preserve">L MCA </t>
  </si>
  <si>
    <t xml:space="preserve">S60P23_3241156</t>
  </si>
  <si>
    <t xml:space="preserve">SM-KTP36</t>
  </si>
  <si>
    <t xml:space="preserve">Left Pcomm</t>
  </si>
  <si>
    <t xml:space="preserve">2 L MCA Bifurcation</t>
  </si>
  <si>
    <t xml:space="preserve">S60P24_867683</t>
  </si>
  <si>
    <t xml:space="preserve">SM-KTP37</t>
  </si>
  <si>
    <t xml:space="preserve">S60P25_3322531</t>
  </si>
  <si>
    <t xml:space="preserve">SM-KTP38</t>
  </si>
  <si>
    <t xml:space="preserve">Right superior hypophyseal artery</t>
  </si>
  <si>
    <t xml:space="preserve">S60P26_3270013</t>
  </si>
  <si>
    <t xml:space="preserve">SM-KTP39</t>
  </si>
  <si>
    <t xml:space="preserve">R ICA</t>
  </si>
  <si>
    <t xml:space="preserve">Former smoker, quit 11/2019</t>
  </si>
  <si>
    <t xml:space="preserve">S60P27_3279660</t>
  </si>
  <si>
    <t xml:space="preserve">SM-KTP3A</t>
  </si>
  <si>
    <t xml:space="preserve">R MCA</t>
  </si>
  <si>
    <t xml:space="preserve">L MCA bifurcation</t>
  </si>
  <si>
    <t xml:space="preserve">Surgical</t>
  </si>
  <si>
    <t xml:space="preserve">L Pcomm</t>
  </si>
  <si>
    <t xml:space="preserve">S60P28_3223185</t>
  </si>
  <si>
    <t xml:space="preserve">SM-KTP3B</t>
  </si>
  <si>
    <t xml:space="preserve">1, Raymond-Roy  1</t>
  </si>
  <si>
    <t xml:space="preserve">Daughter sac, former smoker. Extensive family history. </t>
  </si>
  <si>
    <t xml:space="preserve">S60P29_3188257</t>
  </si>
  <si>
    <t xml:space="preserve">SM-KTP2X</t>
  </si>
  <si>
    <t xml:space="preserve">R ophthalmic ICA</t>
  </si>
  <si>
    <t xml:space="preserve">L paraclinoid ICA</t>
  </si>
  <si>
    <t xml:space="preserve">Residual filling of neck of R ICA</t>
  </si>
  <si>
    <t xml:space="preserve">S60P32_3282640</t>
  </si>
  <si>
    <t xml:space="preserve">SM-KTP2W</t>
  </si>
  <si>
    <t xml:space="preserve">1, Raymond-Roy 1</t>
  </si>
  <si>
    <t xml:space="preserve">Multilobulated</t>
  </si>
  <si>
    <t xml:space="preserve">S60P35_3130897</t>
  </si>
  <si>
    <t xml:space="preserve">SM-KTP2Y</t>
  </si>
  <si>
    <t xml:space="preserve">Left paraclinoid ICA</t>
  </si>
  <si>
    <t xml:space="preserve">1 PPD </t>
  </si>
  <si>
    <t xml:space="preserve">S60P36_3228453</t>
  </si>
  <si>
    <t xml:space="preserve">SM-KTP32</t>
  </si>
  <si>
    <t xml:space="preserve">0.5 packs for 45 years</t>
  </si>
  <si>
    <t xml:space="preserve">S60P37_3137074</t>
  </si>
  <si>
    <t xml:space="preserve">SM-KZR8S</t>
  </si>
  <si>
    <t xml:space="preserve">SK-4B8Z</t>
  </si>
  <si>
    <t xml:space="preserve">Former smoker, adopted so FH unknown </t>
  </si>
  <si>
    <t xml:space="preserve">S60P38_3330505</t>
  </si>
  <si>
    <t xml:space="preserve">SM-KZR8T</t>
  </si>
  <si>
    <t xml:space="preserve">S60P40_3322503</t>
  </si>
  <si>
    <t xml:space="preserve">SM-KZR8U</t>
  </si>
  <si>
    <t xml:space="preserve">Left Paraopthalmic ICA</t>
  </si>
  <si>
    <t xml:space="preserve">S60P41_3191375</t>
  </si>
  <si>
    <t xml:space="preserve">SM-KZR8V</t>
  </si>
  <si>
    <t xml:space="preserve">AChA</t>
  </si>
  <si>
    <t xml:space="preserve">Ophthalmic ICA aneurysm </t>
  </si>
  <si>
    <t xml:space="preserve">Also has blister aneurysm at Pcomm </t>
  </si>
  <si>
    <t xml:space="preserve">S60P42_3285896</t>
  </si>
  <si>
    <t xml:space="preserve">SM-KZR8W</t>
  </si>
  <si>
    <t xml:space="preserve">S60P43_3026728</t>
  </si>
  <si>
    <t xml:space="preserve">SM-KZR8X</t>
  </si>
  <si>
    <t xml:space="preserve">Right cavernous</t>
  </si>
  <si>
    <t xml:space="preserve">S60P44_3321101</t>
  </si>
  <si>
    <t xml:space="preserve">SM-KZR8Y</t>
  </si>
  <si>
    <t xml:space="preserve">S60P48_3349367</t>
  </si>
  <si>
    <t xml:space="preserve">SM-KZR8Z</t>
  </si>
  <si>
    <t xml:space="preserve">R Cavernous ICA</t>
  </si>
  <si>
    <t xml:space="preserve">R Cavernous ICA </t>
  </si>
  <si>
    <t xml:space="preserve"> Left ICA terminus</t>
  </si>
  <si>
    <t xml:space="preserve">Daughter stroke at 39; Brother with stroke. Unknown etiology. H/o aneurysms unclear.</t>
  </si>
  <si>
    <t xml:space="preserve">S60P49_2100593</t>
  </si>
  <si>
    <t xml:space="preserve">SM-KZR91</t>
  </si>
  <si>
    <t xml:space="preserve">Ophthalmic cavernous ICA</t>
  </si>
  <si>
    <t xml:space="preserve">S60P52_3076221</t>
  </si>
  <si>
    <t xml:space="preserve">SM-KZR92</t>
  </si>
  <si>
    <t xml:space="preserve">ICA back wall </t>
  </si>
  <si>
    <t xml:space="preserve">Half pack per day</t>
  </si>
  <si>
    <t xml:space="preserve">S60P54_1470772</t>
  </si>
  <si>
    <t xml:space="preserve">SM-KZR93</t>
  </si>
  <si>
    <t xml:space="preserve">Coiling</t>
  </si>
  <si>
    <t xml:space="preserve">R SCA</t>
  </si>
  <si>
    <t xml:space="preserve">SCA</t>
  </si>
  <si>
    <t xml:space="preserve">S60P55_3153593</t>
  </si>
  <si>
    <t xml:space="preserve">SM-KZR94</t>
  </si>
  <si>
    <t xml:space="preserve">S60P56_3240143</t>
  </si>
  <si>
    <t xml:space="preserve">SM-KZR95</t>
  </si>
  <si>
    <t xml:space="preserve">SAH,  significant vasospasm, HH 3, Fish 3, WFNS 4</t>
  </si>
  <si>
    <t xml:space="preserve">S60P59_2515202</t>
  </si>
  <si>
    <t xml:space="preserve">SM-KZR9G</t>
  </si>
  <si>
    <t xml:space="preserve">Left ICA terminus</t>
  </si>
  <si>
    <t xml:space="preserve">S60P61_3040499</t>
  </si>
  <si>
    <t xml:space="preserve">SM-KZR96</t>
  </si>
  <si>
    <t xml:space="preserve">Quit smoking 2010, smoked for 37 years</t>
  </si>
  <si>
    <t xml:space="preserve">S60P62_3296917</t>
  </si>
  <si>
    <t xml:space="preserve">SM-KZR97</t>
  </si>
  <si>
    <t xml:space="preserve">Irregular Pcomm</t>
  </si>
  <si>
    <t xml:space="preserve">S60P63_2719468</t>
  </si>
  <si>
    <t xml:space="preserve">SM-KZR9H</t>
  </si>
  <si>
    <t xml:space="preserve">R MCA bifurcation</t>
  </si>
  <si>
    <t xml:space="preserve">S60P68_3167635</t>
  </si>
  <si>
    <t xml:space="preserve">SM-KZR98</t>
  </si>
  <si>
    <t xml:space="preserve">Right Pcomm</t>
  </si>
  <si>
    <t xml:space="preserve">Smoked for &gt; 25 years. </t>
  </si>
  <si>
    <t xml:space="preserve">S60P70_2892807</t>
  </si>
  <si>
    <t xml:space="preserve">SM-KZR99</t>
  </si>
  <si>
    <t xml:space="preserve">R PICA</t>
  </si>
  <si>
    <t xml:space="preserve">S60P71_0650581</t>
  </si>
  <si>
    <t xml:space="preserve">SM-KZR9A</t>
  </si>
  <si>
    <t xml:space="preserve">Sister may have died from aneurysm age 80. History unclear however. </t>
  </si>
  <si>
    <t xml:space="preserve">S60P72_3373269</t>
  </si>
  <si>
    <t xml:space="preserve">SM-KZR9B</t>
  </si>
  <si>
    <t xml:space="preserve">L comm segment ICA</t>
  </si>
  <si>
    <t xml:space="preserve">Hypertensive on two medications </t>
  </si>
  <si>
    <t xml:space="preserve">S60P73_3259382</t>
  </si>
  <si>
    <t xml:space="preserve">SM-KZR9C</t>
  </si>
  <si>
    <t xml:space="preserve">Raymond-Roy 1 </t>
  </si>
  <si>
    <t xml:space="preserve">Quit smoking 2018 </t>
  </si>
  <si>
    <t xml:space="preserve">S60P74_2920442</t>
  </si>
  <si>
    <t xml:space="preserve">SM-KZR9D</t>
  </si>
  <si>
    <t xml:space="preserve">S60P75_3227303</t>
  </si>
  <si>
    <t xml:space="preserve">SM-KZR9E</t>
  </si>
  <si>
    <t xml:space="preserve">L ICA terminus</t>
  </si>
  <si>
    <t xml:space="preserve">R paraclinoid ICA</t>
  </si>
  <si>
    <t xml:space="preserve">Tx of right ICA aneurysm aborted due to thrombosis. Previous notes indicated pcomm aneurysm, however, second angio showed paraclinoid ICA.</t>
  </si>
  <si>
    <t xml:space="preserve">S60P82_3383611</t>
  </si>
  <si>
    <t xml:space="preserve">SM-KZR9F</t>
  </si>
  <si>
    <t xml:space="preserve">Distal A2 segment</t>
  </si>
  <si>
    <t xml:space="preserve">S60P78_0804533</t>
  </si>
  <si>
    <t xml:space="preserve">SM-L8J4G</t>
  </si>
  <si>
    <t xml:space="preserve">SK-4G2R</t>
  </si>
  <si>
    <t xml:space="preserve">L MCA</t>
  </si>
  <si>
    <t xml:space="preserve">S60P80_1996156</t>
  </si>
  <si>
    <t xml:space="preserve">SM-L8J4H</t>
  </si>
  <si>
    <t xml:space="preserve">Daughte sac present.</t>
  </si>
  <si>
    <t xml:space="preserve">S60P81_2219847</t>
  </si>
  <si>
    <t xml:space="preserve">SM-L8J4I</t>
  </si>
  <si>
    <t xml:space="preserve">L Cavernous ICA</t>
  </si>
  <si>
    <t xml:space="preserve">S60P83_3223733</t>
  </si>
  <si>
    <t xml:space="preserve">SM-L8J4J</t>
  </si>
  <si>
    <t xml:space="preserve">Basilar tip </t>
  </si>
  <si>
    <t xml:space="preserve">Uses cocaine daily. Presented with stroke. </t>
  </si>
  <si>
    <t xml:space="preserve">S60P85_3390063</t>
  </si>
  <si>
    <t xml:space="preserve">SM-L8J4K</t>
  </si>
  <si>
    <t xml:space="preserve">Left M1 segment </t>
  </si>
  <si>
    <t xml:space="preserve">Ruptured in setting of cocaine use. </t>
  </si>
  <si>
    <t xml:space="preserve">S60P86_2575962</t>
  </si>
  <si>
    <t xml:space="preserve">SM-L8J4L</t>
  </si>
  <si>
    <t xml:space="preserve">S60P87_3389999</t>
  </si>
  <si>
    <t xml:space="preserve">SM-L8J4M</t>
  </si>
  <si>
    <t xml:space="preserve">Left ophthalmic   segment</t>
  </si>
  <si>
    <t xml:space="preserve">Left supraclinoid ICA</t>
  </si>
  <si>
    <t xml:space="preserve">Smokes 1 pack per week.</t>
  </si>
  <si>
    <t xml:space="preserve">S60P91_3381733</t>
  </si>
  <si>
    <t xml:space="preserve">SM-L8J4N</t>
  </si>
  <si>
    <t xml:space="preserve">L cavernous ICA</t>
  </si>
  <si>
    <t xml:space="preserve">Quit smoking 6 years ago, 50 years of smoking history. </t>
  </si>
  <si>
    <t xml:space="preserve">S60P92_3356384</t>
  </si>
  <si>
    <t xml:space="preserve">SM-L8J4O</t>
  </si>
  <si>
    <t xml:space="preserve">R cavernous ICA</t>
  </si>
  <si>
    <t xml:space="preserve">S60P93_0018539</t>
  </si>
  <si>
    <t xml:space="preserve">SM-L8J4P</t>
  </si>
  <si>
    <t xml:space="preserve">R A1-A2 junction</t>
  </si>
  <si>
    <t xml:space="preserve">Raymond-Ray 1</t>
  </si>
  <si>
    <t xml:space="preserve">Stent assisted coiling. </t>
  </si>
  <si>
    <t xml:space="preserve">S60P94_3175252</t>
  </si>
  <si>
    <t xml:space="preserve">SM-L8J4Q</t>
  </si>
  <si>
    <t xml:space="preserve">Daughter sac present on aneurysm. FH listed as unknown in EMR.</t>
  </si>
  <si>
    <t xml:space="preserve">S60P95_3015051</t>
  </si>
  <si>
    <t xml:space="preserve">SM-L8J4R</t>
  </si>
  <si>
    <t xml:space="preserve">Carotid back wall</t>
  </si>
  <si>
    <t xml:space="preserve">Mother has aortic aneurysm. Smoked for 10 years, but quit in early 20s. </t>
  </si>
  <si>
    <t xml:space="preserve">S60P96_3049457</t>
  </si>
  <si>
    <t xml:space="preserve">SM-L8J4S</t>
  </si>
  <si>
    <t xml:space="preserve">R Pcomm</t>
  </si>
  <si>
    <t xml:space="preserve">Former smoker 35 pack years.</t>
  </si>
  <si>
    <t xml:space="preserve">S60P97_3375556</t>
  </si>
  <si>
    <t xml:space="preserve">SM-L8J4T</t>
  </si>
  <si>
    <t xml:space="preserve">S60P98_3386204</t>
  </si>
  <si>
    <t xml:space="preserve">SM-L8J4U</t>
  </si>
  <si>
    <t xml:space="preserve">Prior smoker, quit 24 years ago.</t>
  </si>
  <si>
    <t xml:space="preserve">S60P99_3401534</t>
  </si>
  <si>
    <t xml:space="preserve">SM-L8J4V</t>
  </si>
  <si>
    <t xml:space="preserve">Basilar artery </t>
  </si>
  <si>
    <t xml:space="preserve">Smoked for 47 years, 1/3 ppd. </t>
  </si>
  <si>
    <t xml:space="preserve">S60P100_3381367</t>
  </si>
  <si>
    <t xml:space="preserve">SM-L8J4W</t>
  </si>
  <si>
    <t xml:space="preserve">Superior hypophyseal</t>
  </si>
  <si>
    <t xml:space="preserve">S60P101_3390827</t>
  </si>
  <si>
    <t xml:space="preserve">SM-L8J4X</t>
  </si>
  <si>
    <t xml:space="preserve">1 PPD/55 years. </t>
  </si>
  <si>
    <t xml:space="preserve">S60P102_2404120</t>
  </si>
  <si>
    <t xml:space="preserve">SM-L8J4Y</t>
  </si>
  <si>
    <t xml:space="preserve">Right Pcomm </t>
  </si>
  <si>
    <t xml:space="preserve">S60P103_3311121</t>
  </si>
  <si>
    <t xml:space="preserve">SM-L8J4Z</t>
  </si>
  <si>
    <t xml:space="preserve">L ICA Terminus</t>
  </si>
  <si>
    <t xml:space="preserve">Aborted stent assisted coiling. Stent deployed, but unable to perform coiling.</t>
  </si>
  <si>
    <t xml:space="preserve">S60P104_3171927</t>
  </si>
  <si>
    <t xml:space="preserve">SM-L8J51</t>
  </si>
  <si>
    <t xml:space="preserve">R superior hypophyseal </t>
  </si>
  <si>
    <t xml:space="preserve">10 pack year smoking history. Quit 2 years ago. </t>
  </si>
  <si>
    <t xml:space="preserve">S60P105_3193376</t>
  </si>
  <si>
    <t xml:space="preserve">SM-L8J52</t>
  </si>
  <si>
    <t xml:space="preserve">R P2-P3 junction </t>
  </si>
  <si>
    <t xml:space="preserve">PCA</t>
  </si>
  <si>
    <t xml:space="preserve">S60P106_0373835</t>
  </si>
  <si>
    <t xml:space="preserve">SM-L8J53</t>
  </si>
  <si>
    <t xml:space="preserve">L back wall ophthalmic </t>
  </si>
  <si>
    <t xml:space="preserve">Sister has aneurysm.</t>
  </si>
  <si>
    <t xml:space="preserve">S60P107_0911868</t>
  </si>
  <si>
    <t xml:space="preserve">SM-L8J54</t>
  </si>
  <si>
    <t xml:space="preserve">S60P108_3411757</t>
  </si>
  <si>
    <t xml:space="preserve">SM-L8J55</t>
  </si>
  <si>
    <t xml:space="preserve">L MCA M1-M2 junction</t>
  </si>
  <si>
    <t xml:space="preserve">L ophthalmic ICA</t>
  </si>
  <si>
    <t xml:space="preserve">Aneurysm_NumberPt</t>
  </si>
  <si>
    <t xml:space="preserve">subject_index</t>
  </si>
  <si>
    <t xml:space="preserve">anloc</t>
  </si>
  <si>
    <t xml:space="preserve">anvessel</t>
  </si>
  <si>
    <t xml:space="preserve">andim1</t>
  </si>
  <si>
    <t xml:space="preserve">andim2</t>
  </si>
  <si>
    <t xml:space="preserve">andim3</t>
  </si>
  <si>
    <t xml:space="preserve">An_ProcDate</t>
  </si>
  <si>
    <t xml:space="preserve">An_TreatMod</t>
  </si>
  <si>
    <t xml:space="preserve">An_CoilingPED</t>
  </si>
  <si>
    <t xml:space="preserve">anruptstatus</t>
  </si>
  <si>
    <t xml:space="preserve">An1_Occlusion</t>
  </si>
  <si>
    <t xml:space="preserve">Notes</t>
  </si>
  <si>
    <t xml:space="preserve">Endovascular</t>
  </si>
  <si>
    <t xml:space="preserve">Unruptured</t>
  </si>
  <si>
    <t xml:space="preserve">Untreated</t>
  </si>
  <si>
    <t xml:space="preserve">Ruptured</t>
  </si>
  <si>
    <t xml:space="preserve">Neck  4.1</t>
  </si>
  <si>
    <t xml:space="preserve">MCA bifurcation</t>
  </si>
  <si>
    <t xml:space="preserve">Surpass Evolve Flow Diverting Device</t>
  </si>
  <si>
    <t xml:space="preserve">Left ICA</t>
  </si>
  <si>
    <t xml:space="preserve">Clipped electively, but presented with severe headache</t>
  </si>
  <si>
    <t xml:space="preserve">Evolve Flow Diverter </t>
  </si>
  <si>
    <t xml:space="preserve">Ophthalmic ICA aneurysm</t>
  </si>
  <si>
    <t xml:space="preserve"> L ICA terminus</t>
  </si>
  <si>
    <t xml:space="preserve">ICA back wall</t>
  </si>
  <si>
    <t xml:space="preserve">Left ophthalmic  segment</t>
  </si>
  <si>
    <t xml:space="preserve">Procedure aborted, however, stent was deployed in left P1 segment. </t>
  </si>
  <si>
    <t xml:space="preserve">Procedure aborted, however Atlas stent was placed. Coils repeated herniated into vessel. Several daughter sacs present.</t>
  </si>
  <si>
    <t xml:space="preserve">Figure 1: </t>
  </si>
  <si>
    <t xml:space="preserve">Patient Characteristics</t>
  </si>
  <si>
    <t xml:space="preserve">Sex </t>
  </si>
  <si>
    <t xml:space="preserve">Female </t>
  </si>
  <si>
    <t xml:space="preserve">Male </t>
  </si>
  <si>
    <t xml:space="preserve">Total</t>
  </si>
  <si>
    <t xml:space="preserve">Smoking Status </t>
  </si>
  <si>
    <t xml:space="preserve">Smoker </t>
  </si>
  <si>
    <t xml:space="preserve">Non-smoker</t>
  </si>
  <si>
    <t xml:space="preserve">Family History</t>
  </si>
  <si>
    <t xml:space="preserve">No FH of IA</t>
  </si>
  <si>
    <t xml:space="preserve">FH of IA</t>
  </si>
  <si>
    <t xml:space="preserve">Figure 2: </t>
  </si>
  <si>
    <t xml:space="preserve">Aneurysm Characteristics </t>
  </si>
  <si>
    <t xml:space="preserve">Aneursym Location</t>
  </si>
  <si>
    <t xml:space="preserve">Treatment Modality </t>
  </si>
  <si>
    <t xml:space="preserve">Flow Divertor</t>
  </si>
  <si>
    <t xml:space="preserve">Surgical Clipping</t>
  </si>
  <si>
    <t xml:space="preserve">Total </t>
  </si>
  <si>
    <t xml:space="preserve">Total number of Aneurysms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</si>
</sst>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;@"/>
    <numFmt numFmtId="166" formatCode="0"/>
    <numFmt numFmtId="167" formatCode="m/d/yyyy"/>
    <numFmt numFmtId="168" formatCode="@"/>
    <numFmt numFmtId="169" formatCode="0.00%"/>
    <numFmt numFmtId="170" formatCode="0%"/>
  </numFmts>
  <fonts count="2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212121"/>
      <name val="Times New Roman"/>
      <family val="1"/>
      <charset val="1"/>
    </font>
    <font>
      <sz val="12"/>
      <color rgb="FF000000"/>
      <name val="Courier New"/>
      <family val="1"/>
      <charset val="1"/>
    </font>
    <font>
      <sz val="10"/>
      <color rgb="FF000000"/>
      <name val="Monospace"/>
      <family val="0"/>
      <charset val="1"/>
    </font>
    <font>
      <sz val="10"/>
      <color rgb="FF000000"/>
      <name val="Courier New"/>
      <family val="1"/>
      <charset val="1"/>
    </font>
    <font>
      <sz val="12"/>
      <color rgb="FF333333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Monospace"/>
      <family val="0"/>
      <charset val="1"/>
    </font>
    <font>
      <sz val="10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8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  <font>
      <sz val="14"/>
      <color rgb="FF000000"/>
      <name val="Arial"/>
      <family val="2"/>
      <charset val="1"/>
    </font>
    <font>
      <sz val="16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212121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B4C7E7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medium"/>
      <top/>
      <bottom style="double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31" activeCellId="0" sqref="F31"/>
    </sheetView>
  </sheetViews>
  <sheetFormatPr defaultColWidth="10.57421875" defaultRowHeight="16" zeroHeight="false" outlineLevelRow="0" outlineLevelCol="0"/>
  <cols>
    <col collapsed="false" customWidth="true" hidden="false" outlineLevel="0" max="1" min="1" style="0" width="38.67"/>
    <col collapsed="false" customWidth="true" hidden="false" outlineLevel="0" max="2" min="2" style="0" width="29.5"/>
    <col collapsed="false" customWidth="true" hidden="false" outlineLevel="0" max="7" min="7" style="0" width="6.52"/>
    <col collapsed="false" customWidth="true" hidden="false" outlineLevel="0" max="8" min="8" style="0" width="16.33"/>
  </cols>
  <sheetData>
    <row r="1" customFormat="false" ht="16" hidden="false" customHeight="false" outlineLevel="0" collapsed="false">
      <c r="A1" s="1" t="s">
        <v>0</v>
      </c>
      <c r="B1" s="0" t="s">
        <v>1</v>
      </c>
      <c r="G1" s="2"/>
      <c r="H1" s="3" t="s">
        <v>2</v>
      </c>
    </row>
    <row r="2" customFormat="false" ht="16" hidden="false" customHeight="false" outlineLevel="0" collapsed="false">
      <c r="A2" s="1" t="s">
        <v>3</v>
      </c>
      <c r="B2" s="0" t="s">
        <v>4</v>
      </c>
      <c r="G2" s="4"/>
      <c r="H2" s="3" t="s">
        <v>5</v>
      </c>
      <c r="I2" s="0" t="s">
        <v>6</v>
      </c>
    </row>
    <row r="3" customFormat="false" ht="16" hidden="false" customHeight="false" outlineLevel="0" collapsed="false">
      <c r="A3" s="5" t="s">
        <v>7</v>
      </c>
      <c r="B3" s="0" t="s">
        <v>8</v>
      </c>
      <c r="G3" s="6"/>
      <c r="H3" s="3" t="s">
        <v>5</v>
      </c>
      <c r="I3" s="0" t="s">
        <v>9</v>
      </c>
      <c r="K3" s="0" t="s">
        <v>10</v>
      </c>
    </row>
    <row r="4" customFormat="false" ht="16" hidden="false" customHeight="false" outlineLevel="0" collapsed="false">
      <c r="A4" s="1" t="s">
        <v>11</v>
      </c>
      <c r="B4" s="0" t="s">
        <v>12</v>
      </c>
      <c r="G4" s="7"/>
      <c r="H4" s="8" t="s">
        <v>13</v>
      </c>
    </row>
    <row r="5" customFormat="false" ht="16" hidden="false" customHeight="false" outlineLevel="0" collapsed="false">
      <c r="A5" s="1" t="s">
        <v>14</v>
      </c>
      <c r="B5" s="0" t="s">
        <v>15</v>
      </c>
      <c r="G5" s="7"/>
      <c r="H5" s="8"/>
    </row>
    <row r="6" customFormat="false" ht="16" hidden="false" customHeight="false" outlineLevel="0" collapsed="false">
      <c r="A6" s="9" t="s">
        <v>16</v>
      </c>
      <c r="B6" s="0" t="s">
        <v>17</v>
      </c>
    </row>
    <row r="7" customFormat="false" ht="16" hidden="false" customHeight="false" outlineLevel="0" collapsed="false">
      <c r="A7" s="10" t="s">
        <v>18</v>
      </c>
      <c r="B7" s="0" t="s">
        <v>19</v>
      </c>
    </row>
    <row r="8" customFormat="false" ht="16" hidden="false" customHeight="false" outlineLevel="0" collapsed="false">
      <c r="A8" s="10" t="s">
        <v>20</v>
      </c>
      <c r="B8" s="0" t="s">
        <v>21</v>
      </c>
    </row>
    <row r="9" customFormat="false" ht="16" hidden="false" customHeight="false" outlineLevel="0" collapsed="false">
      <c r="A9" s="1" t="s">
        <v>22</v>
      </c>
      <c r="B9" s="0" t="s">
        <v>23</v>
      </c>
    </row>
    <row r="10" customFormat="false" ht="16" hidden="false" customHeight="false" outlineLevel="0" collapsed="false">
      <c r="A10" s="1" t="s">
        <v>24</v>
      </c>
      <c r="B10" s="0" t="s">
        <v>25</v>
      </c>
    </row>
    <row r="11" customFormat="false" ht="16" hidden="false" customHeight="false" outlineLevel="0" collapsed="false">
      <c r="A11" s="1" t="s">
        <v>26</v>
      </c>
      <c r="B11" s="0" t="s">
        <v>27</v>
      </c>
    </row>
    <row r="12" customFormat="false" ht="16" hidden="false" customHeight="false" outlineLevel="0" collapsed="false">
      <c r="A12" s="1" t="s">
        <v>28</v>
      </c>
      <c r="B12" s="0" t="s">
        <v>29</v>
      </c>
    </row>
    <row r="13" customFormat="false" ht="16" hidden="false" customHeight="false" outlineLevel="0" collapsed="false">
      <c r="A13" s="1" t="s">
        <v>30</v>
      </c>
      <c r="B13" s="0" t="s">
        <v>31</v>
      </c>
    </row>
    <row r="14" customFormat="false" ht="16" hidden="false" customHeight="false" outlineLevel="0" collapsed="false">
      <c r="A14" s="1" t="s">
        <v>32</v>
      </c>
      <c r="B14" s="0" t="s">
        <v>33</v>
      </c>
    </row>
    <row r="15" customFormat="false" ht="16" hidden="false" customHeight="false" outlineLevel="0" collapsed="false">
      <c r="A15" s="1" t="s">
        <v>34</v>
      </c>
      <c r="B15" s="0" t="s">
        <v>35</v>
      </c>
    </row>
    <row r="16" customFormat="false" ht="16" hidden="false" customHeight="false" outlineLevel="0" collapsed="false">
      <c r="A16" s="1" t="s">
        <v>36</v>
      </c>
      <c r="B16" s="0" t="s">
        <v>37</v>
      </c>
    </row>
    <row r="17" customFormat="false" ht="16" hidden="false" customHeight="false" outlineLevel="0" collapsed="false">
      <c r="A17" s="1" t="s">
        <v>38</v>
      </c>
      <c r="B17" s="0" t="s">
        <v>39</v>
      </c>
    </row>
    <row r="18" customFormat="false" ht="16" hidden="false" customHeight="false" outlineLevel="0" collapsed="false">
      <c r="A18" s="1" t="s">
        <v>40</v>
      </c>
      <c r="B18" s="0" t="s">
        <v>41</v>
      </c>
    </row>
    <row r="19" customFormat="false" ht="16" hidden="false" customHeight="false" outlineLevel="0" collapsed="false">
      <c r="A19" s="1" t="s">
        <v>42</v>
      </c>
      <c r="B19" s="0" t="s">
        <v>43</v>
      </c>
    </row>
    <row r="20" customFormat="false" ht="16" hidden="false" customHeight="false" outlineLevel="0" collapsed="false">
      <c r="A20" s="1" t="s">
        <v>44</v>
      </c>
      <c r="B20" s="0" t="s">
        <v>45</v>
      </c>
    </row>
    <row r="21" customFormat="false" ht="16" hidden="false" customHeight="false" outlineLevel="0" collapsed="false">
      <c r="A21" s="1" t="s">
        <v>46</v>
      </c>
      <c r="B21" s="0" t="s">
        <v>47</v>
      </c>
    </row>
    <row r="22" customFormat="false" ht="16" hidden="false" customHeight="false" outlineLevel="0" collapsed="false">
      <c r="A22" s="1" t="s">
        <v>48</v>
      </c>
      <c r="B22" s="0" t="s">
        <v>29</v>
      </c>
    </row>
    <row r="23" customFormat="false" ht="16" hidden="false" customHeight="false" outlineLevel="0" collapsed="false">
      <c r="A23" s="1" t="s">
        <v>49</v>
      </c>
      <c r="B23" s="0" t="s">
        <v>50</v>
      </c>
    </row>
    <row r="24" customFormat="false" ht="16" hidden="false" customHeight="false" outlineLevel="0" collapsed="false">
      <c r="A24" s="1" t="s">
        <v>51</v>
      </c>
      <c r="B24" s="0" t="s">
        <v>52</v>
      </c>
    </row>
    <row r="25" customFormat="false" ht="16" hidden="false" customHeight="false" outlineLevel="0" collapsed="false">
      <c r="A25" s="1" t="s">
        <v>53</v>
      </c>
      <c r="B25" s="0" t="s">
        <v>54</v>
      </c>
    </row>
    <row r="26" customFormat="false" ht="16" hidden="false" customHeight="false" outlineLevel="0" collapsed="false">
      <c r="A26" s="1" t="s">
        <v>55</v>
      </c>
      <c r="B26" s="0" t="s">
        <v>41</v>
      </c>
    </row>
    <row r="27" customFormat="false" ht="16" hidden="false" customHeight="false" outlineLevel="0" collapsed="false">
      <c r="A27" s="1" t="s">
        <v>56</v>
      </c>
      <c r="B27" s="0" t="s">
        <v>57</v>
      </c>
    </row>
    <row r="28" customFormat="false" ht="16" hidden="false" customHeight="false" outlineLevel="0" collapsed="false">
      <c r="A28" s="1" t="s">
        <v>58</v>
      </c>
      <c r="B28" s="0" t="s">
        <v>29</v>
      </c>
    </row>
    <row r="29" customFormat="false" ht="16" hidden="false" customHeight="false" outlineLevel="0" collapsed="false">
      <c r="A29" s="1" t="s">
        <v>59</v>
      </c>
      <c r="B29" s="0" t="s">
        <v>60</v>
      </c>
    </row>
    <row r="30" customFormat="false" ht="16" hidden="false" customHeight="false" outlineLevel="0" collapsed="false">
      <c r="A30" s="1" t="s">
        <v>61</v>
      </c>
      <c r="B30" s="0" t="s">
        <v>62</v>
      </c>
    </row>
    <row r="31" customFormat="false" ht="16" hidden="false" customHeight="false" outlineLevel="0" collapsed="false">
      <c r="A31" s="1" t="s">
        <v>63</v>
      </c>
      <c r="B31" s="0" t="s">
        <v>64</v>
      </c>
    </row>
    <row r="32" customFormat="false" ht="16" hidden="false" customHeight="false" outlineLevel="0" collapsed="false">
      <c r="A32" s="1" t="s">
        <v>65</v>
      </c>
      <c r="B32" s="0" t="s">
        <v>66</v>
      </c>
    </row>
    <row r="33" customFormat="false" ht="16" hidden="false" customHeight="false" outlineLevel="0" collapsed="false">
      <c r="A33" s="1" t="s">
        <v>67</v>
      </c>
      <c r="B33" s="0" t="s">
        <v>68</v>
      </c>
    </row>
    <row r="34" customFormat="false" ht="16" hidden="false" customHeight="false" outlineLevel="0" collapsed="false">
      <c r="A34" s="1" t="s">
        <v>69</v>
      </c>
      <c r="B34" s="0" t="s">
        <v>70</v>
      </c>
    </row>
    <row r="37" customFormat="false" ht="16" hidden="false" customHeight="false" outlineLevel="0" collapsed="false">
      <c r="A37" s="1" t="s">
        <v>71</v>
      </c>
    </row>
    <row r="38" customFormat="false" ht="16" hidden="false" customHeight="false" outlineLevel="0" collapsed="false">
      <c r="A38" s="11" t="s">
        <v>72</v>
      </c>
      <c r="B38" s="0" t="s">
        <v>73</v>
      </c>
    </row>
    <row r="39" customFormat="false" ht="16" hidden="false" customHeight="false" outlineLevel="0" collapsed="false">
      <c r="A39" s="11" t="s">
        <v>74</v>
      </c>
      <c r="B39" s="0" t="s">
        <v>75</v>
      </c>
    </row>
    <row r="40" customFormat="false" ht="16" hidden="false" customHeight="false" outlineLevel="0" collapsed="false">
      <c r="A40" s="11" t="s">
        <v>76</v>
      </c>
      <c r="B40" s="0" t="s">
        <v>77</v>
      </c>
    </row>
    <row r="41" customFormat="false" ht="16" hidden="false" customHeight="false" outlineLevel="0" collapsed="false">
      <c r="A41" s="11" t="s">
        <v>78</v>
      </c>
      <c r="B41" s="8" t="s">
        <v>79</v>
      </c>
    </row>
    <row r="42" customFormat="false" ht="16" hidden="false" customHeight="false" outlineLevel="0" collapsed="false">
      <c r="A42" s="11" t="s">
        <v>80</v>
      </c>
      <c r="B42" s="8" t="s">
        <v>81</v>
      </c>
    </row>
    <row r="43" customFormat="false" ht="16" hidden="false" customHeight="false" outlineLevel="0" collapsed="false">
      <c r="A43" s="11" t="s">
        <v>82</v>
      </c>
      <c r="B43" s="0" t="s">
        <v>83</v>
      </c>
    </row>
    <row r="44" customFormat="false" ht="16" hidden="false" customHeight="false" outlineLevel="0" collapsed="false">
      <c r="A44" s="11" t="s">
        <v>84</v>
      </c>
      <c r="B44" s="0" t="s">
        <v>85</v>
      </c>
    </row>
    <row r="45" customFormat="false" ht="16" hidden="false" customHeight="false" outlineLevel="0" collapsed="false">
      <c r="A45" s="11" t="s">
        <v>86</v>
      </c>
      <c r="B45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82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A46" activeCellId="0" sqref="A46"/>
    </sheetView>
  </sheetViews>
  <sheetFormatPr defaultColWidth="10.71484375" defaultRowHeight="15" zeroHeight="false" outlineLevelRow="0" outlineLevelCol="0"/>
  <cols>
    <col collapsed="false" customWidth="true" hidden="false" outlineLevel="0" max="1" min="1" style="0" width="19.8"/>
    <col collapsed="false" customWidth="true" hidden="false" outlineLevel="0" max="2" min="2" style="0" width="8.65"/>
    <col collapsed="false" customWidth="true" hidden="false" outlineLevel="0" max="3" min="3" style="0" width="21.32"/>
    <col collapsed="false" customWidth="true" hidden="false" outlineLevel="0" max="4" min="4" style="0" width="17.01"/>
    <col collapsed="false" customWidth="true" hidden="false" outlineLevel="0" max="5" min="5" style="0" width="10.43"/>
    <col collapsed="false" customWidth="true" hidden="false" outlineLevel="0" max="6" min="6" style="0" width="4.34"/>
    <col collapsed="false" customWidth="true" hidden="false" outlineLevel="0" max="7" min="7" style="0" width="10.17"/>
    <col collapsed="false" customWidth="true" hidden="false" outlineLevel="0" max="8" min="8" style="12" width="4.6"/>
    <col collapsed="false" customWidth="true" hidden="false" outlineLevel="0" max="9" min="9" style="0" width="14.98"/>
    <col collapsed="false" customWidth="true" hidden="false" outlineLevel="0" max="10" min="10" style="0" width="19.8"/>
    <col collapsed="false" customWidth="true" hidden="false" outlineLevel="0" max="11" min="11" style="0" width="13.47"/>
    <col collapsed="false" customWidth="true" hidden="false" outlineLevel="0" max="12" min="12" style="0" width="15.24"/>
    <col collapsed="false" customWidth="true" hidden="false" outlineLevel="0" max="13" min="13" style="0" width="13.84"/>
    <col collapsed="false" customWidth="true" hidden="false" outlineLevel="0" max="14" min="14" style="0" width="28.79"/>
    <col collapsed="false" customWidth="true" hidden="false" outlineLevel="0" max="15" min="15" style="0" width="9.67"/>
    <col collapsed="false" customWidth="true" hidden="false" outlineLevel="0" max="17" min="16" style="0" width="12.2"/>
    <col collapsed="false" customWidth="true" hidden="false" outlineLevel="0" max="18" min="18" style="0" width="13.47"/>
    <col collapsed="false" customWidth="true" hidden="false" outlineLevel="0" max="19" min="19" style="0" width="13.84"/>
    <col collapsed="false" customWidth="true" hidden="false" outlineLevel="0" max="20" min="20" style="0" width="12.7"/>
    <col collapsed="false" customWidth="true" hidden="false" outlineLevel="0" max="21" min="21" style="0" width="13.84"/>
    <col collapsed="false" customWidth="true" hidden="false" outlineLevel="0" max="22" min="22" style="0" width="14.23"/>
    <col collapsed="false" customWidth="true" hidden="false" outlineLevel="0" max="23" min="23" style="0" width="16.38"/>
    <col collapsed="false" customWidth="true" hidden="false" outlineLevel="0" max="24" min="24" style="0" width="9.41"/>
    <col collapsed="false" customWidth="true" hidden="false" outlineLevel="0" max="25" min="25" style="0" width="11.31"/>
    <col collapsed="false" customWidth="true" hidden="false" outlineLevel="0" max="26" min="26" style="0" width="23.73"/>
    <col collapsed="false" customWidth="true" hidden="false" outlineLevel="0" max="27" min="27" style="0" width="9.79"/>
    <col collapsed="false" customWidth="true" hidden="false" outlineLevel="0" max="29" min="28" style="0" width="12.2"/>
    <col collapsed="false" customWidth="true" hidden="false" outlineLevel="0" max="30" min="30" style="0" width="14.23"/>
    <col collapsed="false" customWidth="true" hidden="false" outlineLevel="0" max="31" min="31" style="0" width="13.08"/>
    <col collapsed="false" customWidth="true" hidden="false" outlineLevel="0" max="32" min="32" style="0" width="11.31"/>
    <col collapsed="false" customWidth="true" hidden="false" outlineLevel="0" max="33" min="33" style="0" width="18.53"/>
    <col collapsed="false" customWidth="true" hidden="false" outlineLevel="0" max="34" min="34" style="0" width="9.79"/>
    <col collapsed="false" customWidth="true" hidden="false" outlineLevel="0" max="36" min="35" style="0" width="12.2"/>
    <col collapsed="false" customWidth="true" hidden="false" outlineLevel="0" max="37" min="37" style="0" width="13.72"/>
    <col collapsed="false" customWidth="true" hidden="false" outlineLevel="0" max="38" min="38" style="0" width="13.08"/>
    <col collapsed="false" customWidth="true" hidden="false" outlineLevel="0" max="39" min="39" style="0" width="18.53"/>
    <col collapsed="false" customWidth="true" hidden="false" outlineLevel="0" max="40" min="40" style="0" width="19.93"/>
    <col collapsed="false" customWidth="true" hidden="false" outlineLevel="0" max="41" min="41" style="0" width="19.16"/>
    <col collapsed="false" customWidth="true" hidden="false" outlineLevel="0" max="42" min="42" style="0" width="17.01"/>
    <col collapsed="false" customWidth="true" hidden="false" outlineLevel="0" max="43" min="43" style="0" width="118.85"/>
  </cols>
  <sheetData>
    <row r="1" customFormat="false" ht="15" hidden="false" customHeight="false" outlineLevel="0" collapsed="false">
      <c r="A1" s="13" t="s">
        <v>88</v>
      </c>
      <c r="B1" s="1" t="s">
        <v>89</v>
      </c>
      <c r="C1" s="1" t="s">
        <v>90</v>
      </c>
      <c r="D1" s="14" t="s">
        <v>91</v>
      </c>
      <c r="E1" s="5" t="s">
        <v>14</v>
      </c>
      <c r="F1" s="10" t="s">
        <v>92</v>
      </c>
      <c r="G1" s="1" t="s">
        <v>93</v>
      </c>
      <c r="H1" s="10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5" t="s">
        <v>99</v>
      </c>
      <c r="N1" s="5" t="s">
        <v>100</v>
      </c>
      <c r="O1" s="5" t="s">
        <v>30</v>
      </c>
      <c r="P1" s="1" t="s">
        <v>32</v>
      </c>
      <c r="Q1" s="1" t="s">
        <v>34</v>
      </c>
      <c r="R1" s="1" t="s">
        <v>101</v>
      </c>
      <c r="S1" s="1" t="s">
        <v>38</v>
      </c>
      <c r="T1" s="5" t="s">
        <v>40</v>
      </c>
      <c r="U1" s="1" t="s">
        <v>102</v>
      </c>
      <c r="V1" s="1" t="s">
        <v>103</v>
      </c>
      <c r="W1" s="1" t="s">
        <v>46</v>
      </c>
      <c r="X1" s="1" t="s">
        <v>104</v>
      </c>
      <c r="Y1" s="1" t="s">
        <v>105</v>
      </c>
      <c r="Z1" s="1" t="s">
        <v>48</v>
      </c>
      <c r="AA1" s="1" t="s">
        <v>49</v>
      </c>
      <c r="AB1" s="1" t="s">
        <v>51</v>
      </c>
      <c r="AC1" s="1" t="s">
        <v>53</v>
      </c>
      <c r="AD1" s="1" t="s">
        <v>106</v>
      </c>
      <c r="AE1" s="1" t="s">
        <v>55</v>
      </c>
      <c r="AF1" s="1" t="s">
        <v>107</v>
      </c>
      <c r="AG1" s="1" t="s">
        <v>58</v>
      </c>
      <c r="AH1" s="1" t="s">
        <v>59</v>
      </c>
      <c r="AI1" s="1" t="s">
        <v>61</v>
      </c>
      <c r="AJ1" s="1" t="s">
        <v>63</v>
      </c>
      <c r="AK1" s="1" t="s">
        <v>108</v>
      </c>
      <c r="AL1" s="1" t="s">
        <v>109</v>
      </c>
      <c r="AM1" s="1" t="s">
        <v>65</v>
      </c>
      <c r="AN1" s="1" t="s">
        <v>67</v>
      </c>
      <c r="AO1" s="1" t="s">
        <v>110</v>
      </c>
      <c r="AP1" s="1" t="s">
        <v>111</v>
      </c>
      <c r="AQ1" s="1" t="s">
        <v>112</v>
      </c>
    </row>
    <row r="2" customFormat="false" ht="15" hidden="false" customHeight="false" outlineLevel="0" collapsed="false">
      <c r="A2" s="3" t="s">
        <v>113</v>
      </c>
      <c r="B2" s="1" t="n">
        <v>3</v>
      </c>
      <c r="C2" s="15" t="n">
        <v>44131</v>
      </c>
      <c r="D2" s="16" t="s">
        <v>114</v>
      </c>
      <c r="E2" s="17" t="s">
        <v>115</v>
      </c>
      <c r="F2" s="12" t="n">
        <v>0</v>
      </c>
      <c r="G2" s="0" t="s">
        <v>116</v>
      </c>
      <c r="H2" s="12" t="n">
        <v>71</v>
      </c>
      <c r="I2" s="18" t="n">
        <v>1</v>
      </c>
      <c r="J2" s="18" t="str">
        <f aca="false">IF(I2=1, "Smoker", "Non-smoker")</f>
        <v>Smoker</v>
      </c>
      <c r="K2" s="18" t="n">
        <v>0</v>
      </c>
      <c r="L2" s="18" t="n">
        <v>1</v>
      </c>
      <c r="M2" s="16" t="s">
        <v>117</v>
      </c>
      <c r="N2" s="16" t="s">
        <v>118</v>
      </c>
      <c r="O2" s="16" t="s">
        <v>119</v>
      </c>
      <c r="P2" s="19" t="n">
        <v>21</v>
      </c>
      <c r="Q2" s="19" t="n">
        <v>19</v>
      </c>
      <c r="R2" s="3" t="n">
        <v>19</v>
      </c>
      <c r="T2" s="20" t="n">
        <v>1</v>
      </c>
      <c r="U2" s="0" t="n">
        <v>1</v>
      </c>
      <c r="V2" s="0" t="n">
        <v>0</v>
      </c>
      <c r="Z2" s="3"/>
      <c r="AF2" s="3" t="s">
        <v>120</v>
      </c>
      <c r="AG2" s="3"/>
      <c r="AH2" s="3"/>
      <c r="AI2" s="3"/>
      <c r="AJ2" s="3"/>
      <c r="AK2" s="3"/>
      <c r="AL2" s="3"/>
      <c r="AQ2" s="0" t="s">
        <v>121</v>
      </c>
    </row>
    <row r="3" customFormat="false" ht="15" hidden="false" customHeight="false" outlineLevel="0" collapsed="false">
      <c r="A3" s="3" t="s">
        <v>122</v>
      </c>
      <c r="B3" s="1" t="n">
        <v>4</v>
      </c>
      <c r="C3" s="15" t="n">
        <v>44131</v>
      </c>
      <c r="D3" s="16" t="s">
        <v>123</v>
      </c>
      <c r="E3" s="17" t="s">
        <v>115</v>
      </c>
      <c r="F3" s="12" t="n">
        <v>0</v>
      </c>
      <c r="G3" s="0" t="s">
        <v>116</v>
      </c>
      <c r="H3" s="12" t="n">
        <v>37</v>
      </c>
      <c r="I3" s="18" t="n">
        <v>1</v>
      </c>
      <c r="J3" s="18" t="str">
        <f aca="false">IF(I3=1, "Smoker", "Non-smoker")</f>
        <v>Smoker</v>
      </c>
      <c r="K3" s="18" t="n">
        <v>0</v>
      </c>
      <c r="L3" s="18" t="n">
        <v>2</v>
      </c>
      <c r="M3" s="16" t="s">
        <v>117</v>
      </c>
      <c r="N3" s="16" t="s">
        <v>124</v>
      </c>
      <c r="O3" s="16" t="s">
        <v>124</v>
      </c>
      <c r="P3" s="0" t="n">
        <v>6.4</v>
      </c>
      <c r="Q3" s="0" t="n">
        <v>5.9</v>
      </c>
      <c r="R3" s="21"/>
      <c r="S3" s="22" t="n">
        <v>44144</v>
      </c>
      <c r="T3" s="20" t="n">
        <v>1</v>
      </c>
      <c r="U3" s="0" t="n">
        <v>0</v>
      </c>
      <c r="V3" s="0" t="n">
        <v>0</v>
      </c>
      <c r="Z3" s="16" t="s">
        <v>125</v>
      </c>
      <c r="AA3" s="16" t="s">
        <v>126</v>
      </c>
      <c r="AB3" s="16" t="n">
        <v>4.5</v>
      </c>
      <c r="AO3" s="19" t="s">
        <v>127</v>
      </c>
    </row>
    <row r="4" customFormat="false" ht="15" hidden="false" customHeight="false" outlineLevel="0" collapsed="false">
      <c r="A4" s="3" t="s">
        <v>128</v>
      </c>
      <c r="B4" s="1" t="n">
        <v>5</v>
      </c>
      <c r="C4" s="15" t="n">
        <v>44132</v>
      </c>
      <c r="D4" s="16" t="s">
        <v>129</v>
      </c>
      <c r="E4" s="17" t="s">
        <v>115</v>
      </c>
      <c r="F4" s="12" t="n">
        <v>0</v>
      </c>
      <c r="G4" s="0" t="s">
        <v>116</v>
      </c>
      <c r="H4" s="12" t="n">
        <v>58</v>
      </c>
      <c r="I4" s="18" t="n">
        <v>0</v>
      </c>
      <c r="J4" s="18" t="str">
        <f aca="false">IF(I4=1, "Smoker", "Non-smoker")</f>
        <v>Non-smoker</v>
      </c>
      <c r="K4" s="18" t="n">
        <v>0</v>
      </c>
      <c r="L4" s="18" t="n">
        <v>1</v>
      </c>
      <c r="M4" s="16" t="s">
        <v>117</v>
      </c>
      <c r="N4" s="16" t="s">
        <v>124</v>
      </c>
      <c r="O4" s="16" t="s">
        <v>124</v>
      </c>
      <c r="P4" s="16" t="n">
        <v>6.7</v>
      </c>
      <c r="Q4" s="16" t="n">
        <v>5.2</v>
      </c>
      <c r="R4" s="3" t="n">
        <v>4.7</v>
      </c>
      <c r="S4" s="22" t="n">
        <v>44132</v>
      </c>
      <c r="T4" s="20" t="n">
        <v>0</v>
      </c>
      <c r="U4" s="21"/>
      <c r="V4" s="3" t="n">
        <v>0</v>
      </c>
      <c r="W4" s="3"/>
      <c r="X4" s="3"/>
      <c r="Y4" s="3"/>
      <c r="Z4" s="3"/>
      <c r="AA4" s="23"/>
      <c r="AB4" s="23"/>
      <c r="AG4" s="0" t="s">
        <v>130</v>
      </c>
    </row>
    <row r="5" customFormat="false" ht="15" hidden="false" customHeight="false" outlineLevel="0" collapsed="false">
      <c r="A5" s="3" t="s">
        <v>131</v>
      </c>
      <c r="B5" s="1" t="n">
        <v>6</v>
      </c>
      <c r="C5" s="15" t="n">
        <v>44132</v>
      </c>
      <c r="D5" s="16" t="s">
        <v>132</v>
      </c>
      <c r="E5" s="17" t="s">
        <v>115</v>
      </c>
      <c r="F5" s="12" t="n">
        <v>0</v>
      </c>
      <c r="G5" s="0" t="s">
        <v>116</v>
      </c>
      <c r="H5" s="12" t="n">
        <v>56</v>
      </c>
      <c r="I5" s="18" t="n">
        <v>0</v>
      </c>
      <c r="J5" s="18" t="str">
        <f aca="false">IF(I5=1, "Smoker", "Non-smoker")</f>
        <v>Non-smoker</v>
      </c>
      <c r="K5" s="18" t="n">
        <v>0</v>
      </c>
      <c r="L5" s="18" t="n">
        <v>1</v>
      </c>
      <c r="M5" s="16" t="s">
        <v>117</v>
      </c>
      <c r="N5" s="16" t="s">
        <v>133</v>
      </c>
      <c r="O5" s="16" t="s">
        <v>126</v>
      </c>
      <c r="P5" s="20" t="n">
        <v>7.2</v>
      </c>
      <c r="Q5" s="20" t="n">
        <v>4.7</v>
      </c>
      <c r="S5" s="22" t="n">
        <v>44146</v>
      </c>
      <c r="T5" s="20" t="n">
        <v>1</v>
      </c>
      <c r="U5" s="0" t="n">
        <v>1</v>
      </c>
      <c r="V5" s="0" t="n">
        <v>0</v>
      </c>
      <c r="Z5" s="3" t="s">
        <v>134</v>
      </c>
      <c r="AA5" s="16" t="s">
        <v>126</v>
      </c>
      <c r="AB5" s="3" t="n">
        <v>3.2</v>
      </c>
      <c r="AC5" s="3" t="n">
        <v>2.9</v>
      </c>
      <c r="AD5" s="3"/>
      <c r="AE5" s="3" t="s">
        <v>135</v>
      </c>
      <c r="AQ5" s="0" t="s">
        <v>136</v>
      </c>
    </row>
    <row r="6" customFormat="false" ht="15" hidden="false" customHeight="false" outlineLevel="0" collapsed="false">
      <c r="A6" s="3" t="s">
        <v>137</v>
      </c>
      <c r="B6" s="1" t="n">
        <v>7</v>
      </c>
      <c r="C6" s="15" t="n">
        <v>44133</v>
      </c>
      <c r="D6" s="16" t="s">
        <v>138</v>
      </c>
      <c r="E6" s="17" t="s">
        <v>115</v>
      </c>
      <c r="F6" s="12" t="n">
        <v>0</v>
      </c>
      <c r="G6" s="0" t="s">
        <v>116</v>
      </c>
      <c r="H6" s="12" t="n">
        <v>65</v>
      </c>
      <c r="I6" s="20" t="n">
        <v>1</v>
      </c>
      <c r="J6" s="18" t="str">
        <f aca="false">IF(I6=1, "Smoker", "Non-smoker")</f>
        <v>Smoker</v>
      </c>
      <c r="K6" s="18" t="n">
        <v>0</v>
      </c>
      <c r="L6" s="18" t="n">
        <v>4</v>
      </c>
      <c r="M6" s="16" t="s">
        <v>117</v>
      </c>
      <c r="N6" s="16" t="s">
        <v>139</v>
      </c>
      <c r="O6" s="16" t="s">
        <v>126</v>
      </c>
      <c r="P6" s="20" t="n">
        <v>5.2</v>
      </c>
      <c r="Q6" s="20" t="n">
        <v>6.3</v>
      </c>
      <c r="T6" s="20"/>
      <c r="V6" s="0" t="n">
        <v>0</v>
      </c>
      <c r="Z6" s="3" t="s">
        <v>140</v>
      </c>
      <c r="AA6" s="16" t="s">
        <v>126</v>
      </c>
      <c r="AB6" s="0" t="n">
        <v>2.5</v>
      </c>
      <c r="AC6" s="3" t="n">
        <v>2.2</v>
      </c>
      <c r="AD6" s="3"/>
      <c r="AE6" s="3"/>
      <c r="AG6" s="3" t="s">
        <v>141</v>
      </c>
      <c r="AH6" s="3" t="s">
        <v>126</v>
      </c>
      <c r="AQ6" s="0" t="s">
        <v>142</v>
      </c>
    </row>
    <row r="7" customFormat="false" ht="15" hidden="false" customHeight="false" outlineLevel="0" collapsed="false">
      <c r="A7" s="3" t="s">
        <v>143</v>
      </c>
      <c r="B7" s="1" t="n">
        <v>8</v>
      </c>
      <c r="C7" s="15" t="n">
        <v>44151</v>
      </c>
      <c r="D7" s="16" t="s">
        <v>144</v>
      </c>
      <c r="E7" s="17" t="s">
        <v>115</v>
      </c>
      <c r="F7" s="12" t="n">
        <v>1</v>
      </c>
      <c r="G7" s="0" t="s">
        <v>145</v>
      </c>
      <c r="H7" s="12" t="n">
        <v>64</v>
      </c>
      <c r="I7" s="18" t="n">
        <v>0</v>
      </c>
      <c r="J7" s="18" t="str">
        <f aca="false">IF(I7=1, "Smoker", "Non-smoker")</f>
        <v>Non-smoker</v>
      </c>
      <c r="K7" s="18" t="n">
        <v>0</v>
      </c>
      <c r="L7" s="18" t="n">
        <v>1</v>
      </c>
      <c r="M7" s="16" t="s">
        <v>117</v>
      </c>
      <c r="N7" s="16" t="s">
        <v>146</v>
      </c>
      <c r="O7" s="16" t="s">
        <v>147</v>
      </c>
      <c r="P7" s="20" t="n">
        <v>8</v>
      </c>
      <c r="Q7" s="20" t="n">
        <v>4</v>
      </c>
      <c r="R7" s="21"/>
      <c r="S7" s="22" t="n">
        <v>44143</v>
      </c>
      <c r="T7" s="20" t="n">
        <v>1</v>
      </c>
      <c r="U7" s="0" t="n">
        <v>0</v>
      </c>
      <c r="V7" s="0" t="n">
        <v>1</v>
      </c>
      <c r="W7" s="19" t="s">
        <v>148</v>
      </c>
      <c r="X7" s="0" t="n">
        <v>3</v>
      </c>
      <c r="Y7" s="0" t="n">
        <v>4</v>
      </c>
      <c r="Z7" s="24"/>
      <c r="AA7" s="23"/>
      <c r="AB7" s="23"/>
      <c r="AC7" s="23"/>
      <c r="AD7" s="23"/>
      <c r="AE7" s="23"/>
      <c r="AO7" s="19" t="s">
        <v>148</v>
      </c>
      <c r="AQ7" s="0" t="s">
        <v>149</v>
      </c>
    </row>
    <row r="8" customFormat="false" ht="15" hidden="false" customHeight="false" outlineLevel="0" collapsed="false">
      <c r="A8" s="3" t="s">
        <v>150</v>
      </c>
      <c r="B8" s="1" t="n">
        <v>9</v>
      </c>
      <c r="C8" s="15" t="n">
        <v>44151</v>
      </c>
      <c r="D8" s="16" t="s">
        <v>151</v>
      </c>
      <c r="E8" s="17" t="s">
        <v>115</v>
      </c>
      <c r="F8" s="12" t="n">
        <v>1</v>
      </c>
      <c r="G8" s="0" t="s">
        <v>145</v>
      </c>
      <c r="H8" s="12" t="n">
        <v>83</v>
      </c>
      <c r="I8" s="18" t="n">
        <v>1</v>
      </c>
      <c r="J8" s="18" t="str">
        <f aca="false">IF(I8=1, "Smoker", "Non-smoker")</f>
        <v>Smoker</v>
      </c>
      <c r="K8" s="18" t="n">
        <v>0</v>
      </c>
      <c r="L8" s="18" t="n">
        <v>1</v>
      </c>
      <c r="M8" s="16" t="s">
        <v>117</v>
      </c>
      <c r="N8" s="16" t="s">
        <v>152</v>
      </c>
      <c r="O8" s="16" t="s">
        <v>153</v>
      </c>
      <c r="P8" s="20" t="n">
        <v>9.5</v>
      </c>
      <c r="Q8" s="20" t="n">
        <v>5</v>
      </c>
      <c r="R8" s="21"/>
      <c r="S8" s="22" t="n">
        <v>44070</v>
      </c>
      <c r="T8" s="20" t="n">
        <v>1</v>
      </c>
      <c r="U8" s="0" t="n">
        <v>0</v>
      </c>
      <c r="W8" s="19" t="s">
        <v>127</v>
      </c>
      <c r="Z8" s="24"/>
      <c r="AA8" s="23"/>
      <c r="AB8" s="23"/>
      <c r="AC8" s="23"/>
      <c r="AD8" s="23"/>
      <c r="AE8" s="23"/>
      <c r="AO8" s="19" t="s">
        <v>127</v>
      </c>
      <c r="AQ8" s="0" t="s">
        <v>154</v>
      </c>
    </row>
    <row r="9" customFormat="false" ht="15" hidden="false" customHeight="false" outlineLevel="0" collapsed="false">
      <c r="A9" s="3" t="s">
        <v>155</v>
      </c>
      <c r="B9" s="1" t="n">
        <v>10</v>
      </c>
      <c r="C9" s="15" t="n">
        <v>44152</v>
      </c>
      <c r="D9" s="16" t="s">
        <v>156</v>
      </c>
      <c r="E9" s="17" t="s">
        <v>115</v>
      </c>
      <c r="F9" s="12" t="n">
        <v>0</v>
      </c>
      <c r="G9" s="0" t="s">
        <v>116</v>
      </c>
      <c r="H9" s="12" t="n">
        <v>58</v>
      </c>
      <c r="I9" s="18" t="n">
        <v>0</v>
      </c>
      <c r="J9" s="18" t="str">
        <f aca="false">IF(I9=1, "Smoker", "Non-smoker")</f>
        <v>Non-smoker</v>
      </c>
      <c r="K9" s="18" t="n">
        <v>0</v>
      </c>
      <c r="L9" s="18" t="n">
        <v>2</v>
      </c>
      <c r="M9" s="16" t="s">
        <v>117</v>
      </c>
      <c r="N9" s="16" t="s">
        <v>157</v>
      </c>
      <c r="O9" s="16" t="s">
        <v>126</v>
      </c>
      <c r="P9" s="0" t="n">
        <v>4</v>
      </c>
      <c r="Q9" s="0" t="n">
        <v>4</v>
      </c>
      <c r="S9" s="22" t="n">
        <v>43791</v>
      </c>
      <c r="T9" s="20" t="n">
        <v>1</v>
      </c>
      <c r="U9" s="0" t="n">
        <v>1</v>
      </c>
      <c r="V9" s="0" t="n">
        <v>0</v>
      </c>
      <c r="Z9" s="3" t="s">
        <v>158</v>
      </c>
      <c r="AA9" s="3" t="s">
        <v>153</v>
      </c>
      <c r="AB9" s="3" t="n">
        <v>2</v>
      </c>
      <c r="AC9" s="3"/>
      <c r="AD9" s="3"/>
      <c r="AE9" s="3"/>
    </row>
    <row r="10" customFormat="false" ht="15" hidden="false" customHeight="false" outlineLevel="0" collapsed="false">
      <c r="A10" s="3" t="s">
        <v>159</v>
      </c>
      <c r="B10" s="1" t="n">
        <v>11</v>
      </c>
      <c r="C10" s="15" t="n">
        <v>44153</v>
      </c>
      <c r="D10" s="16" t="s">
        <v>160</v>
      </c>
      <c r="E10" s="17" t="s">
        <v>115</v>
      </c>
      <c r="F10" s="12" t="n">
        <v>1</v>
      </c>
      <c r="G10" s="0" t="s">
        <v>145</v>
      </c>
      <c r="H10" s="12" t="n">
        <v>47</v>
      </c>
      <c r="I10" s="18" t="n">
        <v>1</v>
      </c>
      <c r="J10" s="18" t="str">
        <f aca="false">IF(I10=1, "Smoker", "Non-smoker")</f>
        <v>Smoker</v>
      </c>
      <c r="K10" s="18" t="n">
        <v>0</v>
      </c>
      <c r="L10" s="18" t="n">
        <v>1</v>
      </c>
      <c r="M10" s="16" t="s">
        <v>117</v>
      </c>
      <c r="N10" s="16" t="s">
        <v>161</v>
      </c>
      <c r="O10" s="16" t="s">
        <v>162</v>
      </c>
      <c r="P10" s="0" t="n">
        <v>5.2</v>
      </c>
      <c r="Q10" s="0" t="n">
        <v>3.6</v>
      </c>
      <c r="R10" s="21"/>
      <c r="S10" s="22" t="n">
        <v>44006</v>
      </c>
      <c r="T10" s="20" t="n">
        <v>1</v>
      </c>
      <c r="U10" s="0" t="n">
        <v>0</v>
      </c>
      <c r="V10" s="0" t="n">
        <v>1</v>
      </c>
      <c r="X10" s="0" t="n">
        <v>4</v>
      </c>
      <c r="Y10" s="0" t="n">
        <v>4</v>
      </c>
      <c r="Z10" s="3"/>
      <c r="AQ10" s="0" t="s">
        <v>163</v>
      </c>
    </row>
    <row r="11" customFormat="false" ht="15" hidden="false" customHeight="false" outlineLevel="0" collapsed="false">
      <c r="A11" s="3" t="s">
        <v>164</v>
      </c>
      <c r="B11" s="1" t="n">
        <v>16</v>
      </c>
      <c r="C11" s="15" t="n">
        <v>44155</v>
      </c>
      <c r="D11" s="16" t="s">
        <v>165</v>
      </c>
      <c r="E11" s="17" t="s">
        <v>115</v>
      </c>
      <c r="F11" s="12" t="n">
        <v>0</v>
      </c>
      <c r="G11" s="0" t="s">
        <v>116</v>
      </c>
      <c r="H11" s="25" t="n">
        <v>82</v>
      </c>
      <c r="I11" s="18" t="n">
        <v>0</v>
      </c>
      <c r="J11" s="18" t="str">
        <f aca="false">IF(I11=1, "Smoker", "Non-smoker")</f>
        <v>Non-smoker</v>
      </c>
      <c r="K11" s="18" t="n">
        <v>0</v>
      </c>
      <c r="L11" s="18" t="n">
        <v>2</v>
      </c>
      <c r="M11" s="16" t="s">
        <v>117</v>
      </c>
      <c r="N11" s="16" t="s">
        <v>166</v>
      </c>
      <c r="O11" s="16" t="s">
        <v>126</v>
      </c>
      <c r="P11" s="0" t="n">
        <v>17</v>
      </c>
      <c r="Q11" s="0" t="n">
        <v>13</v>
      </c>
      <c r="R11" s="0" t="n">
        <v>10</v>
      </c>
      <c r="S11" s="26" t="n">
        <v>43767</v>
      </c>
      <c r="T11" s="20" t="n">
        <v>1</v>
      </c>
      <c r="U11" s="0" t="n">
        <v>0</v>
      </c>
      <c r="V11" s="0" t="n">
        <v>1</v>
      </c>
      <c r="W11" s="19" t="s">
        <v>127</v>
      </c>
      <c r="X11" s="0" t="n">
        <v>1</v>
      </c>
      <c r="Y11" s="0" t="n">
        <v>2</v>
      </c>
      <c r="Z11" s="19" t="s">
        <v>167</v>
      </c>
      <c r="AA11" s="19" t="s">
        <v>153</v>
      </c>
      <c r="AB11" s="19" t="n">
        <v>3</v>
      </c>
      <c r="AC11" s="19"/>
      <c r="AD11" s="19"/>
      <c r="AE11" s="19"/>
      <c r="AO11" s="19"/>
      <c r="AQ11" s="0" t="s">
        <v>168</v>
      </c>
    </row>
    <row r="12" customFormat="false" ht="15" hidden="false" customHeight="false" outlineLevel="0" collapsed="false">
      <c r="A12" s="3" t="s">
        <v>169</v>
      </c>
      <c r="B12" s="1" t="n">
        <v>17</v>
      </c>
      <c r="C12" s="15" t="n">
        <v>44158</v>
      </c>
      <c r="D12" s="16" t="s">
        <v>170</v>
      </c>
      <c r="E12" s="17" t="s">
        <v>115</v>
      </c>
      <c r="F12" s="12" t="n">
        <v>0</v>
      </c>
      <c r="G12" s="0" t="s">
        <v>116</v>
      </c>
      <c r="H12" s="25" t="n">
        <v>68</v>
      </c>
      <c r="I12" s="20" t="n">
        <v>1</v>
      </c>
      <c r="J12" s="18" t="str">
        <f aca="false">IF(I12=1, "Smoker", "Non-smoker")</f>
        <v>Smoker</v>
      </c>
      <c r="K12" s="18" t="n">
        <v>0</v>
      </c>
      <c r="L12" s="18" t="n">
        <v>3</v>
      </c>
      <c r="M12" s="16" t="s">
        <v>117</v>
      </c>
      <c r="N12" s="16" t="s">
        <v>171</v>
      </c>
      <c r="O12" s="16" t="s">
        <v>162</v>
      </c>
      <c r="P12" s="0" t="n">
        <v>8</v>
      </c>
      <c r="Q12" s="0" t="n">
        <v>4.3</v>
      </c>
      <c r="R12" s="3" t="s">
        <v>172</v>
      </c>
      <c r="S12" s="22" t="n">
        <v>42807</v>
      </c>
      <c r="T12" s="20" t="n">
        <v>1</v>
      </c>
      <c r="U12" s="3" t="s">
        <v>173</v>
      </c>
      <c r="V12" s="0" t="n">
        <v>0</v>
      </c>
      <c r="Z12" s="3" t="s">
        <v>124</v>
      </c>
      <c r="AA12" s="3" t="s">
        <v>124</v>
      </c>
      <c r="AB12" s="0" t="n">
        <v>8.3</v>
      </c>
      <c r="AC12" s="3" t="n">
        <v>6</v>
      </c>
      <c r="AD12" s="3"/>
      <c r="AE12" s="3"/>
      <c r="AH12" s="3" t="s">
        <v>174</v>
      </c>
      <c r="AI12" s="0" t="n">
        <v>5.1</v>
      </c>
      <c r="AJ12" s="0" t="n">
        <v>4.2</v>
      </c>
      <c r="AQ12" s="0" t="s">
        <v>175</v>
      </c>
    </row>
    <row r="13" customFormat="false" ht="15" hidden="false" customHeight="false" outlineLevel="0" collapsed="false">
      <c r="A13" s="3" t="s">
        <v>176</v>
      </c>
      <c r="B13" s="1" t="n">
        <v>19</v>
      </c>
      <c r="C13" s="15" t="n">
        <v>44160</v>
      </c>
      <c r="D13" s="16" t="s">
        <v>177</v>
      </c>
      <c r="E13" s="17" t="s">
        <v>115</v>
      </c>
      <c r="F13" s="12" t="n">
        <v>0</v>
      </c>
      <c r="G13" s="0" t="s">
        <v>116</v>
      </c>
      <c r="H13" s="25" t="n">
        <v>40</v>
      </c>
      <c r="I13" s="18" t="n">
        <v>0</v>
      </c>
      <c r="J13" s="18" t="str">
        <f aca="false">IF(I13=1, "Smoker", "Non-smoker")</f>
        <v>Non-smoker</v>
      </c>
      <c r="K13" s="18" t="n">
        <v>1</v>
      </c>
      <c r="L13" s="18" t="n">
        <v>1</v>
      </c>
      <c r="M13" s="16" t="s">
        <v>117</v>
      </c>
      <c r="N13" s="16" t="s">
        <v>178</v>
      </c>
      <c r="O13" s="16" t="s">
        <v>126</v>
      </c>
      <c r="P13" s="19" t="n">
        <v>6.5</v>
      </c>
      <c r="Q13" s="19" t="n">
        <v>7.1</v>
      </c>
      <c r="R13" s="19"/>
      <c r="T13" s="20"/>
      <c r="V13" s="0" t="n">
        <v>0</v>
      </c>
      <c r="Z13" s="19" t="s">
        <v>179</v>
      </c>
      <c r="AA13" s="19"/>
      <c r="AB13" s="19"/>
      <c r="AC13" s="19"/>
      <c r="AD13" s="19"/>
      <c r="AE13" s="19"/>
      <c r="AM13" s="19" t="s">
        <v>180</v>
      </c>
    </row>
    <row r="14" customFormat="false" ht="15" hidden="false" customHeight="false" outlineLevel="0" collapsed="false">
      <c r="A14" s="3" t="s">
        <v>181</v>
      </c>
      <c r="B14" s="1" t="n">
        <v>20</v>
      </c>
      <c r="C14" s="15" t="n">
        <v>44160</v>
      </c>
      <c r="D14" s="16" t="s">
        <v>182</v>
      </c>
      <c r="E14" s="17" t="s">
        <v>115</v>
      </c>
      <c r="F14" s="12" t="n">
        <v>0</v>
      </c>
      <c r="G14" s="0" t="s">
        <v>116</v>
      </c>
      <c r="H14" s="25" t="n">
        <v>72</v>
      </c>
      <c r="I14" s="18" t="n">
        <v>1</v>
      </c>
      <c r="J14" s="18" t="str">
        <f aca="false">IF(I14=1, "Smoker", "Non-smoker")</f>
        <v>Smoker</v>
      </c>
      <c r="K14" s="18" t="n">
        <v>1</v>
      </c>
      <c r="L14" s="18" t="n">
        <v>1</v>
      </c>
      <c r="M14" s="16" t="s">
        <v>183</v>
      </c>
      <c r="N14" s="16" t="s">
        <v>184</v>
      </c>
      <c r="O14" s="16" t="s">
        <v>147</v>
      </c>
      <c r="P14" s="19" t="n">
        <v>15</v>
      </c>
      <c r="Q14" s="19" t="n">
        <v>14</v>
      </c>
      <c r="R14" s="19"/>
      <c r="S14" s="22" t="n">
        <v>43771</v>
      </c>
      <c r="T14" s="20" t="n">
        <v>1</v>
      </c>
      <c r="U14" s="19" t="n">
        <v>0</v>
      </c>
      <c r="V14" s="0" t="n">
        <v>0</v>
      </c>
      <c r="W14" s="19" t="s">
        <v>127</v>
      </c>
      <c r="Z14" s="19"/>
      <c r="AF14" s="19" t="s">
        <v>185</v>
      </c>
      <c r="AG14" s="19"/>
      <c r="AH14" s="19"/>
      <c r="AI14" s="19"/>
      <c r="AJ14" s="19"/>
      <c r="AK14" s="19"/>
      <c r="AL14" s="19"/>
      <c r="AM14" s="19" t="s">
        <v>186</v>
      </c>
      <c r="AO14" s="19" t="s">
        <v>127</v>
      </c>
      <c r="AQ14" s="0" t="s">
        <v>187</v>
      </c>
    </row>
    <row r="15" customFormat="false" ht="15" hidden="false" customHeight="false" outlineLevel="0" collapsed="false">
      <c r="A15" s="3" t="s">
        <v>188</v>
      </c>
      <c r="B15" s="1" t="n">
        <v>21</v>
      </c>
      <c r="C15" s="15" t="n">
        <v>44165</v>
      </c>
      <c r="D15" s="16" t="s">
        <v>189</v>
      </c>
      <c r="E15" s="17" t="s">
        <v>115</v>
      </c>
      <c r="F15" s="12" t="n">
        <v>0</v>
      </c>
      <c r="G15" s="0" t="s">
        <v>116</v>
      </c>
      <c r="H15" s="25" t="n">
        <v>57</v>
      </c>
      <c r="I15" s="18" t="n">
        <v>0</v>
      </c>
      <c r="J15" s="18" t="str">
        <f aca="false">IF(I15=1, "Smoker", "Non-smoker")</f>
        <v>Non-smoker</v>
      </c>
      <c r="K15" s="18" t="n">
        <v>0</v>
      </c>
      <c r="L15" s="18" t="n">
        <v>1</v>
      </c>
      <c r="M15" s="16" t="s">
        <v>117</v>
      </c>
      <c r="N15" s="16" t="s">
        <v>190</v>
      </c>
      <c r="O15" s="16" t="s">
        <v>174</v>
      </c>
      <c r="P15" s="19" t="n">
        <v>3</v>
      </c>
      <c r="Q15" s="19" t="n">
        <v>4</v>
      </c>
      <c r="R15" s="3"/>
      <c r="S15" s="22" t="n">
        <v>40942</v>
      </c>
      <c r="T15" s="20" t="n">
        <v>1</v>
      </c>
      <c r="U15" s="0" t="n">
        <v>0</v>
      </c>
      <c r="V15" s="0" t="n">
        <v>1</v>
      </c>
      <c r="Z15" s="3"/>
    </row>
    <row r="16" customFormat="false" ht="15" hidden="false" customHeight="false" outlineLevel="0" collapsed="false">
      <c r="A16" s="3" t="s">
        <v>191</v>
      </c>
      <c r="B16" s="1" t="n">
        <v>23</v>
      </c>
      <c r="C16" s="15" t="n">
        <v>44166</v>
      </c>
      <c r="D16" s="16" t="s">
        <v>192</v>
      </c>
      <c r="E16" s="17" t="s">
        <v>115</v>
      </c>
      <c r="F16" s="12" t="n">
        <v>0</v>
      </c>
      <c r="G16" s="0" t="s">
        <v>116</v>
      </c>
      <c r="H16" s="12" t="n">
        <v>73</v>
      </c>
      <c r="I16" s="18" t="n">
        <v>1</v>
      </c>
      <c r="J16" s="18" t="str">
        <f aca="false">IF(I16=1, "Smoker", "Non-smoker")</f>
        <v>Smoker</v>
      </c>
      <c r="K16" s="18" t="n">
        <v>0</v>
      </c>
      <c r="L16" s="18" t="n">
        <v>3</v>
      </c>
      <c r="M16" s="16" t="s">
        <v>117</v>
      </c>
      <c r="N16" s="16" t="s">
        <v>193</v>
      </c>
      <c r="O16" s="16" t="s">
        <v>153</v>
      </c>
      <c r="P16" s="19" t="n">
        <v>8.3</v>
      </c>
      <c r="Q16" s="19" t="n">
        <v>4.7</v>
      </c>
      <c r="S16" s="22" t="n">
        <v>44166</v>
      </c>
      <c r="T16" s="20" t="n">
        <v>1</v>
      </c>
      <c r="U16" s="19" t="s">
        <v>173</v>
      </c>
      <c r="V16" s="0" t="n">
        <v>0</v>
      </c>
      <c r="Z16" s="19" t="s">
        <v>194</v>
      </c>
      <c r="AA16" s="19" t="s">
        <v>174</v>
      </c>
      <c r="AB16" s="19" t="n">
        <v>5.8</v>
      </c>
      <c r="AC16" s="19" t="n">
        <v>2.6</v>
      </c>
      <c r="AD16" s="19"/>
      <c r="AE16" s="19" t="s">
        <v>135</v>
      </c>
      <c r="AH16" s="19" t="s">
        <v>174</v>
      </c>
      <c r="AI16" s="0" t="n">
        <v>3.8</v>
      </c>
      <c r="AJ16" s="0" t="n">
        <v>3.2</v>
      </c>
    </row>
    <row r="17" customFormat="false" ht="15" hidden="false" customHeight="false" outlineLevel="0" collapsed="false">
      <c r="A17" s="3" t="s">
        <v>195</v>
      </c>
      <c r="B17" s="1" t="n">
        <v>24</v>
      </c>
      <c r="C17" s="15" t="n">
        <v>44166</v>
      </c>
      <c r="D17" s="16" t="s">
        <v>196</v>
      </c>
      <c r="E17" s="17" t="s">
        <v>115</v>
      </c>
      <c r="F17" s="12" t="n">
        <v>0</v>
      </c>
      <c r="G17" s="0" t="s">
        <v>116</v>
      </c>
      <c r="H17" s="12" t="n">
        <v>75</v>
      </c>
      <c r="I17" s="18" t="n">
        <v>0</v>
      </c>
      <c r="J17" s="18" t="str">
        <f aca="false">IF(I17=1, "Smoker", "Non-smoker")</f>
        <v>Non-smoker</v>
      </c>
      <c r="K17" s="18" t="n">
        <v>0</v>
      </c>
      <c r="L17" s="18" t="n">
        <v>1</v>
      </c>
      <c r="M17" s="16" t="s">
        <v>117</v>
      </c>
      <c r="N17" s="16" t="s">
        <v>124</v>
      </c>
      <c r="O17" s="16" t="s">
        <v>124</v>
      </c>
      <c r="P17" s="19" t="n">
        <v>10.2</v>
      </c>
      <c r="Q17" s="19" t="n">
        <v>5.9</v>
      </c>
      <c r="R17" s="21"/>
      <c r="S17" s="22" t="n">
        <v>43984</v>
      </c>
      <c r="T17" s="20" t="n">
        <v>1</v>
      </c>
      <c r="U17" s="0" t="n">
        <v>0</v>
      </c>
      <c r="V17" s="0" t="n">
        <v>0</v>
      </c>
      <c r="W17" s="19" t="s">
        <v>127</v>
      </c>
      <c r="Z17" s="19"/>
      <c r="AC17" s="23"/>
      <c r="AD17" s="23"/>
      <c r="AE17" s="23"/>
      <c r="AO17" s="19" t="s">
        <v>127</v>
      </c>
    </row>
    <row r="18" customFormat="false" ht="15" hidden="false" customHeight="false" outlineLevel="0" collapsed="false">
      <c r="A18" s="3" t="s">
        <v>197</v>
      </c>
      <c r="B18" s="1" t="n">
        <v>25</v>
      </c>
      <c r="C18" s="15" t="n">
        <v>44166</v>
      </c>
      <c r="D18" s="16" t="s">
        <v>198</v>
      </c>
      <c r="E18" s="17" t="s">
        <v>115</v>
      </c>
      <c r="F18" s="12" t="n">
        <v>0</v>
      </c>
      <c r="G18" s="0" t="s">
        <v>116</v>
      </c>
      <c r="H18" s="12" t="n">
        <v>76</v>
      </c>
      <c r="I18" s="18" t="n">
        <v>0</v>
      </c>
      <c r="J18" s="18" t="str">
        <f aca="false">IF(I18=1, "Smoker", "Non-smoker")</f>
        <v>Non-smoker</v>
      </c>
      <c r="K18" s="18" t="n">
        <v>0</v>
      </c>
      <c r="L18" s="18" t="n">
        <v>1</v>
      </c>
      <c r="M18" s="16" t="s">
        <v>117</v>
      </c>
      <c r="N18" s="16" t="s">
        <v>199</v>
      </c>
      <c r="O18" s="16" t="s">
        <v>126</v>
      </c>
      <c r="P18" s="19" t="n">
        <v>5.8</v>
      </c>
      <c r="Q18" s="19" t="n">
        <v>2</v>
      </c>
      <c r="R18" s="3"/>
      <c r="S18" s="22" t="n">
        <v>44200</v>
      </c>
      <c r="T18" s="16" t="n">
        <v>1</v>
      </c>
      <c r="U18" s="19" t="n">
        <v>1</v>
      </c>
      <c r="V18" s="19" t="n">
        <v>0</v>
      </c>
      <c r="Z18" s="3"/>
      <c r="AF18" s="23"/>
      <c r="AG18" s="23"/>
      <c r="AH18" s="23"/>
      <c r="AI18" s="23"/>
      <c r="AJ18" s="23"/>
      <c r="AK18" s="23"/>
      <c r="AL18" s="23"/>
    </row>
    <row r="19" customFormat="false" ht="15" hidden="false" customHeight="false" outlineLevel="0" collapsed="false">
      <c r="A19" s="3" t="s">
        <v>200</v>
      </c>
      <c r="B19" s="1" t="n">
        <v>26</v>
      </c>
      <c r="C19" s="15" t="n">
        <v>44167</v>
      </c>
      <c r="D19" s="16" t="s">
        <v>201</v>
      </c>
      <c r="E19" s="17" t="s">
        <v>115</v>
      </c>
      <c r="F19" s="12" t="n">
        <v>1</v>
      </c>
      <c r="G19" s="0" t="s">
        <v>145</v>
      </c>
      <c r="H19" s="12" t="n">
        <v>55</v>
      </c>
      <c r="I19" s="18" t="n">
        <v>1</v>
      </c>
      <c r="J19" s="18" t="str">
        <f aca="false">IF(I19=1, "Smoker", "Non-smoker")</f>
        <v>Smoker</v>
      </c>
      <c r="K19" s="18" t="n">
        <v>0</v>
      </c>
      <c r="L19" s="18" t="n">
        <v>1</v>
      </c>
      <c r="M19" s="16" t="s">
        <v>117</v>
      </c>
      <c r="N19" s="16" t="s">
        <v>202</v>
      </c>
      <c r="O19" s="16" t="s">
        <v>126</v>
      </c>
      <c r="P19" s="19" t="n">
        <v>7.1</v>
      </c>
      <c r="Q19" s="19" t="n">
        <v>5</v>
      </c>
      <c r="R19" s="3"/>
      <c r="S19" s="22" t="n">
        <v>44167</v>
      </c>
      <c r="T19" s="20" t="n">
        <v>1</v>
      </c>
      <c r="U19" s="3" t="s">
        <v>173</v>
      </c>
      <c r="V19" s="0" t="n">
        <v>0</v>
      </c>
      <c r="Z19" s="3"/>
      <c r="AQ19" s="0" t="s">
        <v>203</v>
      </c>
    </row>
    <row r="20" customFormat="false" ht="15" hidden="false" customHeight="false" outlineLevel="0" collapsed="false">
      <c r="A20" s="3" t="s">
        <v>204</v>
      </c>
      <c r="B20" s="1" t="n">
        <v>27</v>
      </c>
      <c r="C20" s="15" t="n">
        <v>44167</v>
      </c>
      <c r="D20" s="16" t="s">
        <v>205</v>
      </c>
      <c r="E20" s="17" t="s">
        <v>115</v>
      </c>
      <c r="F20" s="12" t="n">
        <v>0</v>
      </c>
      <c r="G20" s="0" t="s">
        <v>116</v>
      </c>
      <c r="H20" s="12" t="n">
        <v>60</v>
      </c>
      <c r="I20" s="20" t="n">
        <v>0</v>
      </c>
      <c r="J20" s="18" t="str">
        <f aca="false">IF(I20=1, "Smoker", "Non-smoker")</f>
        <v>Non-smoker</v>
      </c>
      <c r="K20" s="20" t="n">
        <v>0</v>
      </c>
      <c r="L20" s="18" t="n">
        <v>3</v>
      </c>
      <c r="M20" s="16" t="s">
        <v>117</v>
      </c>
      <c r="N20" s="16" t="s">
        <v>206</v>
      </c>
      <c r="O20" s="16" t="s">
        <v>174</v>
      </c>
      <c r="P20" s="19" t="n">
        <v>4.7</v>
      </c>
      <c r="Q20" s="19" t="n">
        <v>4.4</v>
      </c>
      <c r="R20" s="3"/>
      <c r="S20" s="22" t="n">
        <v>44167</v>
      </c>
      <c r="T20" s="20" t="n">
        <v>0</v>
      </c>
      <c r="V20" s="0" t="n">
        <v>0</v>
      </c>
      <c r="Z20" s="3" t="s">
        <v>207</v>
      </c>
      <c r="AA20" s="3" t="s">
        <v>174</v>
      </c>
      <c r="AB20" s="3" t="n">
        <v>4.5</v>
      </c>
      <c r="AC20" s="3" t="n">
        <v>3.2</v>
      </c>
      <c r="AD20" s="3" t="n">
        <v>0</v>
      </c>
      <c r="AE20" s="3" t="s">
        <v>208</v>
      </c>
      <c r="AG20" s="3" t="s">
        <v>209</v>
      </c>
      <c r="AH20" s="3" t="s">
        <v>153</v>
      </c>
      <c r="AI20" s="0" t="n">
        <v>4</v>
      </c>
      <c r="AJ20" s="0" t="n">
        <v>4</v>
      </c>
      <c r="AK20" s="0" t="n">
        <v>0</v>
      </c>
      <c r="AL20" s="3" t="s">
        <v>208</v>
      </c>
    </row>
    <row r="21" customFormat="false" ht="15" hidden="false" customHeight="false" outlineLevel="0" collapsed="false">
      <c r="A21" s="3" t="s">
        <v>210</v>
      </c>
      <c r="B21" s="1" t="n">
        <v>28</v>
      </c>
      <c r="C21" s="15" t="n">
        <v>44168</v>
      </c>
      <c r="D21" s="16" t="s">
        <v>211</v>
      </c>
      <c r="E21" s="17" t="s">
        <v>115</v>
      </c>
      <c r="F21" s="12" t="n">
        <v>0</v>
      </c>
      <c r="G21" s="0" t="s">
        <v>116</v>
      </c>
      <c r="H21" s="12" t="n">
        <v>71</v>
      </c>
      <c r="I21" s="18" t="n">
        <v>1</v>
      </c>
      <c r="J21" s="18" t="str">
        <f aca="false">IF(I21=1, "Smoker", "Non-smoker")</f>
        <v>Smoker</v>
      </c>
      <c r="K21" s="18" t="n">
        <v>1</v>
      </c>
      <c r="L21" s="18" t="n">
        <v>1</v>
      </c>
      <c r="M21" s="16" t="s">
        <v>117</v>
      </c>
      <c r="N21" s="16" t="s">
        <v>124</v>
      </c>
      <c r="O21" s="16" t="s">
        <v>124</v>
      </c>
      <c r="P21" s="0" t="n">
        <v>2</v>
      </c>
      <c r="Q21" s="0" t="n">
        <v>2</v>
      </c>
      <c r="S21" s="22" t="n">
        <v>43989</v>
      </c>
      <c r="T21" s="20" t="n">
        <v>1</v>
      </c>
      <c r="U21" s="0" t="n">
        <v>1</v>
      </c>
      <c r="V21" s="0" t="n">
        <v>1</v>
      </c>
      <c r="X21" s="0" t="n">
        <v>3</v>
      </c>
      <c r="Y21" s="0" t="n">
        <v>4</v>
      </c>
      <c r="Z21" s="19"/>
      <c r="AO21" s="3" t="s">
        <v>212</v>
      </c>
      <c r="AQ21" s="0" t="s">
        <v>213</v>
      </c>
    </row>
    <row r="22" customFormat="false" ht="15" hidden="false" customHeight="false" outlineLevel="0" collapsed="false">
      <c r="A22" s="3" t="s">
        <v>214</v>
      </c>
      <c r="B22" s="1" t="n">
        <v>29</v>
      </c>
      <c r="C22" s="15" t="n">
        <v>44168</v>
      </c>
      <c r="D22" s="16" t="s">
        <v>215</v>
      </c>
      <c r="E22" s="17" t="s">
        <v>115</v>
      </c>
      <c r="F22" s="12" t="n">
        <v>0</v>
      </c>
      <c r="G22" s="0" t="s">
        <v>116</v>
      </c>
      <c r="H22" s="12" t="n">
        <v>70</v>
      </c>
      <c r="I22" s="18" t="n">
        <v>0</v>
      </c>
      <c r="J22" s="18" t="str">
        <f aca="false">IF(I22=1, "Smoker", "Non-smoker")</f>
        <v>Non-smoker</v>
      </c>
      <c r="K22" s="18" t="n">
        <v>1</v>
      </c>
      <c r="L22" s="18" t="n">
        <v>2</v>
      </c>
      <c r="M22" s="16" t="s">
        <v>117</v>
      </c>
      <c r="N22" s="16" t="s">
        <v>216</v>
      </c>
      <c r="O22" s="16" t="s">
        <v>126</v>
      </c>
      <c r="P22" s="19" t="n">
        <v>23</v>
      </c>
      <c r="Q22" s="19" t="n">
        <v>22</v>
      </c>
      <c r="S22" s="22" t="n">
        <v>43868</v>
      </c>
      <c r="T22" s="20" t="n">
        <v>1</v>
      </c>
      <c r="U22" s="6" t="n">
        <v>1</v>
      </c>
      <c r="V22" s="0" t="n">
        <v>1</v>
      </c>
      <c r="X22" s="0" t="n">
        <v>5</v>
      </c>
      <c r="Y22" s="0" t="n">
        <v>4</v>
      </c>
      <c r="Z22" s="19" t="s">
        <v>217</v>
      </c>
      <c r="AA22" s="19" t="s">
        <v>126</v>
      </c>
      <c r="AB22" s="19" t="n">
        <v>5</v>
      </c>
      <c r="AC22" s="19" t="n">
        <v>5</v>
      </c>
      <c r="AD22" s="19" t="n">
        <v>0</v>
      </c>
      <c r="AE22" s="19" t="s">
        <v>135</v>
      </c>
      <c r="AQ22" s="0" t="s">
        <v>218</v>
      </c>
    </row>
    <row r="23" customFormat="false" ht="15" hidden="false" customHeight="false" outlineLevel="0" collapsed="false">
      <c r="A23" s="3" t="s">
        <v>219</v>
      </c>
      <c r="B23" s="1" t="n">
        <v>32</v>
      </c>
      <c r="C23" s="15" t="n">
        <v>44173</v>
      </c>
      <c r="D23" s="16" t="s">
        <v>220</v>
      </c>
      <c r="E23" s="17" t="s">
        <v>115</v>
      </c>
      <c r="F23" s="12" t="n">
        <v>0</v>
      </c>
      <c r="G23" s="0" t="s">
        <v>116</v>
      </c>
      <c r="H23" s="12" t="n">
        <v>43</v>
      </c>
      <c r="I23" s="18" t="n">
        <v>0</v>
      </c>
      <c r="J23" s="18" t="str">
        <f aca="false">IF(I23=1, "Smoker", "Non-smoker")</f>
        <v>Non-smoker</v>
      </c>
      <c r="K23" s="18" t="n">
        <v>0</v>
      </c>
      <c r="L23" s="18" t="n">
        <v>1</v>
      </c>
      <c r="M23" s="16" t="s">
        <v>117</v>
      </c>
      <c r="N23" s="16" t="s">
        <v>153</v>
      </c>
      <c r="O23" s="16" t="s">
        <v>153</v>
      </c>
      <c r="P23" s="20" t="n">
        <v>7.6</v>
      </c>
      <c r="Q23" s="0" t="n">
        <v>4.6</v>
      </c>
      <c r="R23" s="20"/>
      <c r="S23" s="22" t="n">
        <v>44082</v>
      </c>
      <c r="T23" s="20" t="n">
        <v>1</v>
      </c>
      <c r="U23" s="0" t="n">
        <v>0</v>
      </c>
      <c r="V23" s="0" t="n">
        <v>1</v>
      </c>
      <c r="W23" s="3" t="s">
        <v>221</v>
      </c>
      <c r="Z23" s="3"/>
      <c r="AF23" s="0" t="n">
        <v>4.6</v>
      </c>
      <c r="AO23" s="3" t="s">
        <v>221</v>
      </c>
      <c r="AQ23" s="0" t="s">
        <v>222</v>
      </c>
    </row>
    <row r="24" customFormat="false" ht="15" hidden="false" customHeight="false" outlineLevel="0" collapsed="false">
      <c r="A24" s="3" t="s">
        <v>223</v>
      </c>
      <c r="B24" s="1" t="n">
        <v>35</v>
      </c>
      <c r="C24" s="15" t="n">
        <v>44173</v>
      </c>
      <c r="D24" s="16" t="s">
        <v>224</v>
      </c>
      <c r="E24" s="17" t="s">
        <v>115</v>
      </c>
      <c r="F24" s="12" t="n">
        <v>0</v>
      </c>
      <c r="G24" s="0" t="s">
        <v>116</v>
      </c>
      <c r="H24" s="12" t="n">
        <v>49</v>
      </c>
      <c r="I24" s="18" t="n">
        <v>1</v>
      </c>
      <c r="J24" s="18" t="str">
        <f aca="false">IF(I24=1, "Smoker", "Non-smoker")</f>
        <v>Smoker</v>
      </c>
      <c r="K24" s="18" t="n">
        <v>0</v>
      </c>
      <c r="L24" s="3" t="n">
        <v>1</v>
      </c>
      <c r="M24" s="16" t="s">
        <v>117</v>
      </c>
      <c r="N24" s="16" t="s">
        <v>225</v>
      </c>
      <c r="O24" s="16" t="s">
        <v>126</v>
      </c>
      <c r="P24" s="19" t="n">
        <v>8.3</v>
      </c>
      <c r="Q24" s="19" t="n">
        <v>7.9</v>
      </c>
      <c r="R24" s="19"/>
      <c r="S24" s="22" t="n">
        <v>43805</v>
      </c>
      <c r="T24" s="20" t="n">
        <v>1</v>
      </c>
      <c r="U24" s="0" t="n">
        <v>1</v>
      </c>
      <c r="V24" s="0" t="n">
        <v>0</v>
      </c>
      <c r="Z24" s="19"/>
      <c r="AQ24" s="0" t="s">
        <v>226</v>
      </c>
    </row>
    <row r="25" customFormat="false" ht="15" hidden="false" customHeight="false" outlineLevel="0" collapsed="false">
      <c r="A25" s="3" t="s">
        <v>227</v>
      </c>
      <c r="B25" s="1" t="n">
        <v>36</v>
      </c>
      <c r="C25" s="15" t="n">
        <v>44174</v>
      </c>
      <c r="D25" s="27" t="s">
        <v>228</v>
      </c>
      <c r="E25" s="17" t="s">
        <v>115</v>
      </c>
      <c r="F25" s="12" t="n">
        <v>1</v>
      </c>
      <c r="G25" s="0" t="s">
        <v>145</v>
      </c>
      <c r="H25" s="12" t="n">
        <v>61</v>
      </c>
      <c r="I25" s="18" t="n">
        <v>1</v>
      </c>
      <c r="J25" s="18" t="str">
        <f aca="false">IF(I25=1, "Smoker", "Non-smoker")</f>
        <v>Smoker</v>
      </c>
      <c r="K25" s="18" t="n">
        <v>0</v>
      </c>
      <c r="L25" s="18" t="n">
        <v>1</v>
      </c>
      <c r="M25" s="16" t="s">
        <v>117</v>
      </c>
      <c r="N25" s="16" t="s">
        <v>124</v>
      </c>
      <c r="O25" s="16" t="s">
        <v>124</v>
      </c>
      <c r="P25" s="0" t="n">
        <v>10.2</v>
      </c>
      <c r="Q25" s="0" t="n">
        <v>6.5</v>
      </c>
      <c r="S25" s="22" t="n">
        <v>43983</v>
      </c>
      <c r="T25" s="20" t="n">
        <v>1</v>
      </c>
      <c r="U25" s="0" t="n">
        <v>0</v>
      </c>
      <c r="V25" s="0" t="n">
        <v>1</v>
      </c>
      <c r="W25" s="19" t="s">
        <v>148</v>
      </c>
      <c r="X25" s="0" t="n">
        <v>1</v>
      </c>
      <c r="Y25" s="0" t="n">
        <v>3</v>
      </c>
      <c r="Z25" s="19"/>
      <c r="AO25" s="19" t="s">
        <v>148</v>
      </c>
      <c r="AQ25" s="0" t="s">
        <v>229</v>
      </c>
    </row>
    <row r="26" customFormat="false" ht="15" hidden="false" customHeight="false" outlineLevel="0" collapsed="false">
      <c r="A26" s="27" t="s">
        <v>230</v>
      </c>
      <c r="B26" s="1" t="n">
        <v>37</v>
      </c>
      <c r="C26" s="15" t="n">
        <v>44174</v>
      </c>
      <c r="D26" s="16" t="s">
        <v>231</v>
      </c>
      <c r="E26" s="17" t="s">
        <v>232</v>
      </c>
      <c r="F26" s="28" t="n">
        <v>0</v>
      </c>
      <c r="G26" s="0" t="s">
        <v>116</v>
      </c>
      <c r="H26" s="28" t="n">
        <v>62</v>
      </c>
      <c r="I26" s="18" t="n">
        <v>1</v>
      </c>
      <c r="J26" s="18" t="str">
        <f aca="false">IF(I26=1, "Smoker", "Non-smoker")</f>
        <v>Smoker</v>
      </c>
      <c r="K26" s="18"/>
      <c r="L26" s="18" t="n">
        <v>1</v>
      </c>
      <c r="M26" s="16" t="s">
        <v>117</v>
      </c>
      <c r="N26" s="16" t="s">
        <v>124</v>
      </c>
      <c r="O26" s="16" t="s">
        <v>124</v>
      </c>
      <c r="P26" s="3" t="n">
        <v>6</v>
      </c>
      <c r="Q26" s="3" t="n">
        <v>7</v>
      </c>
      <c r="R26" s="3" t="n">
        <v>7</v>
      </c>
      <c r="S26" s="15" t="n">
        <v>44174</v>
      </c>
      <c r="T26" s="20" t="n">
        <v>0</v>
      </c>
      <c r="U26" s="18"/>
      <c r="V26" s="20" t="n">
        <v>0</v>
      </c>
      <c r="W26" s="20"/>
      <c r="X26" s="20"/>
      <c r="Y26" s="20"/>
      <c r="Z26" s="3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 t="s">
        <v>233</v>
      </c>
    </row>
    <row r="27" customFormat="false" ht="15" hidden="false" customHeight="false" outlineLevel="0" collapsed="false">
      <c r="A27" s="27" t="s">
        <v>234</v>
      </c>
      <c r="B27" s="1" t="n">
        <v>38</v>
      </c>
      <c r="C27" s="15" t="n">
        <v>44174</v>
      </c>
      <c r="D27" s="16" t="s">
        <v>235</v>
      </c>
      <c r="E27" s="17" t="s">
        <v>232</v>
      </c>
      <c r="F27" s="28" t="n">
        <v>0</v>
      </c>
      <c r="G27" s="0" t="s">
        <v>116</v>
      </c>
      <c r="H27" s="28" t="n">
        <v>40</v>
      </c>
      <c r="I27" s="18" t="n">
        <v>0</v>
      </c>
      <c r="J27" s="18" t="str">
        <f aca="false">IF(I27=1, "Smoker", "Non-smoker")</f>
        <v>Non-smoker</v>
      </c>
      <c r="K27" s="18" t="n">
        <v>0</v>
      </c>
      <c r="L27" s="18" t="n">
        <v>1</v>
      </c>
      <c r="M27" s="16" t="s">
        <v>117</v>
      </c>
      <c r="N27" s="16" t="s">
        <v>124</v>
      </c>
      <c r="O27" s="16" t="s">
        <v>124</v>
      </c>
      <c r="P27" s="16" t="n">
        <v>3.5</v>
      </c>
      <c r="Q27" s="16" t="n">
        <v>2.7</v>
      </c>
      <c r="R27" s="16"/>
      <c r="S27" s="15" t="n">
        <v>44179</v>
      </c>
      <c r="T27" s="20" t="n">
        <v>0</v>
      </c>
      <c r="U27" s="18"/>
      <c r="V27" s="29" t="n">
        <v>0</v>
      </c>
      <c r="W27" s="18"/>
      <c r="X27" s="18"/>
      <c r="Y27" s="18"/>
      <c r="Z27" s="3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customFormat="false" ht="15" hidden="false" customHeight="false" outlineLevel="0" collapsed="false">
      <c r="A28" s="27" t="s">
        <v>236</v>
      </c>
      <c r="B28" s="1" t="n">
        <v>40</v>
      </c>
      <c r="C28" s="15" t="n">
        <v>44175</v>
      </c>
      <c r="D28" s="16" t="s">
        <v>237</v>
      </c>
      <c r="E28" s="17" t="s">
        <v>232</v>
      </c>
      <c r="F28" s="28" t="n">
        <v>0</v>
      </c>
      <c r="G28" s="0" t="s">
        <v>116</v>
      </c>
      <c r="H28" s="28" t="n">
        <v>59</v>
      </c>
      <c r="I28" s="18" t="n">
        <v>0</v>
      </c>
      <c r="J28" s="18" t="str">
        <f aca="false">IF(I28=1, "Smoker", "Non-smoker")</f>
        <v>Non-smoker</v>
      </c>
      <c r="K28" s="18" t="n">
        <v>0</v>
      </c>
      <c r="L28" s="18" t="n">
        <v>1</v>
      </c>
      <c r="M28" s="16" t="s">
        <v>117</v>
      </c>
      <c r="N28" s="16" t="s">
        <v>238</v>
      </c>
      <c r="O28" s="16" t="s">
        <v>126</v>
      </c>
      <c r="P28" s="16" t="n">
        <v>3.5</v>
      </c>
      <c r="Q28" s="16" t="n">
        <v>3</v>
      </c>
      <c r="R28" s="16"/>
      <c r="S28" s="15" t="n">
        <v>44200</v>
      </c>
      <c r="T28" s="16" t="n">
        <v>1</v>
      </c>
      <c r="U28" s="16" t="n">
        <v>1</v>
      </c>
      <c r="V28" s="18"/>
      <c r="W28" s="18"/>
      <c r="X28" s="18"/>
      <c r="Y28" s="18"/>
      <c r="Z28" s="3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</row>
    <row r="29" customFormat="false" ht="15" hidden="false" customHeight="false" outlineLevel="0" collapsed="false">
      <c r="A29" s="27" t="s">
        <v>239</v>
      </c>
      <c r="B29" s="1" t="n">
        <v>41</v>
      </c>
      <c r="C29" s="15" t="n">
        <v>44175</v>
      </c>
      <c r="D29" s="16" t="s">
        <v>240</v>
      </c>
      <c r="E29" s="17" t="s">
        <v>232</v>
      </c>
      <c r="F29" s="28" t="n">
        <v>0</v>
      </c>
      <c r="G29" s="0" t="s">
        <v>116</v>
      </c>
      <c r="H29" s="28" t="n">
        <v>40</v>
      </c>
      <c r="I29" s="18" t="n">
        <v>0</v>
      </c>
      <c r="J29" s="18" t="str">
        <f aca="false">IF(I29=1, "Smoker", "Non-smoker")</f>
        <v>Non-smoker</v>
      </c>
      <c r="K29" s="18" t="n">
        <v>1</v>
      </c>
      <c r="L29" s="18" t="n">
        <v>2</v>
      </c>
      <c r="M29" s="16" t="s">
        <v>117</v>
      </c>
      <c r="N29" s="16" t="s">
        <v>241</v>
      </c>
      <c r="O29" s="16" t="s">
        <v>241</v>
      </c>
      <c r="P29" s="3" t="n">
        <v>3</v>
      </c>
      <c r="Q29" s="3" t="n">
        <v>3</v>
      </c>
      <c r="R29" s="3"/>
      <c r="S29" s="15" t="n">
        <v>43991</v>
      </c>
      <c r="T29" s="20" t="n">
        <v>1</v>
      </c>
      <c r="U29" s="18" t="n">
        <v>1</v>
      </c>
      <c r="V29" s="18" t="n">
        <v>0</v>
      </c>
      <c r="W29" s="18"/>
      <c r="X29" s="18"/>
      <c r="Y29" s="18"/>
      <c r="Z29" s="3" t="s">
        <v>242</v>
      </c>
      <c r="AA29" s="18"/>
      <c r="AB29" s="18" t="n">
        <v>3</v>
      </c>
      <c r="AC29" s="3" t="n">
        <v>3</v>
      </c>
      <c r="AD29" s="3" t="n">
        <v>0</v>
      </c>
      <c r="AE29" s="3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 t="s">
        <v>243</v>
      </c>
    </row>
    <row r="30" customFormat="false" ht="15" hidden="false" customHeight="false" outlineLevel="0" collapsed="false">
      <c r="A30" s="27" t="s">
        <v>244</v>
      </c>
      <c r="B30" s="1" t="n">
        <v>42</v>
      </c>
      <c r="C30" s="15" t="n">
        <v>44176</v>
      </c>
      <c r="D30" s="16" t="s">
        <v>245</v>
      </c>
      <c r="E30" s="17" t="s">
        <v>232</v>
      </c>
      <c r="F30" s="28" t="n">
        <v>0</v>
      </c>
      <c r="G30" s="0" t="s">
        <v>116</v>
      </c>
      <c r="H30" s="28" t="n">
        <v>83</v>
      </c>
      <c r="I30" s="18" t="n">
        <v>0</v>
      </c>
      <c r="J30" s="18" t="str">
        <f aca="false">IF(I30=1, "Smoker", "Non-smoker")</f>
        <v>Non-smoker</v>
      </c>
      <c r="K30" s="18" t="n">
        <v>1</v>
      </c>
      <c r="L30" s="18" t="n">
        <v>1</v>
      </c>
      <c r="M30" s="16" t="s">
        <v>117</v>
      </c>
      <c r="N30" s="16" t="s">
        <v>124</v>
      </c>
      <c r="O30" s="16" t="s">
        <v>124</v>
      </c>
      <c r="P30" s="18" t="n">
        <v>6</v>
      </c>
      <c r="Q30" s="18" t="n">
        <v>5.3</v>
      </c>
      <c r="R30" s="30"/>
      <c r="S30" s="15" t="n">
        <v>44176</v>
      </c>
      <c r="T30" s="20" t="n">
        <v>1</v>
      </c>
      <c r="U30" s="18" t="n">
        <v>0</v>
      </c>
      <c r="V30" s="18" t="n">
        <v>0</v>
      </c>
      <c r="W30" s="18"/>
      <c r="X30" s="18"/>
      <c r="Y30" s="18"/>
      <c r="Z30" s="3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3" t="s">
        <v>186</v>
      </c>
      <c r="AN30" s="18"/>
      <c r="AO30" s="3" t="s">
        <v>127</v>
      </c>
      <c r="AP30" s="18"/>
      <c r="AQ30" s="18"/>
    </row>
    <row r="31" customFormat="false" ht="15" hidden="false" customHeight="false" outlineLevel="0" collapsed="false">
      <c r="A31" s="27" t="s">
        <v>246</v>
      </c>
      <c r="B31" s="1" t="n">
        <v>43</v>
      </c>
      <c r="C31" s="15" t="n">
        <v>44176</v>
      </c>
      <c r="D31" s="16" t="s">
        <v>247</v>
      </c>
      <c r="E31" s="17" t="s">
        <v>232</v>
      </c>
      <c r="F31" s="28" t="n">
        <v>0</v>
      </c>
      <c r="G31" s="0" t="s">
        <v>116</v>
      </c>
      <c r="H31" s="28" t="n">
        <v>41</v>
      </c>
      <c r="I31" s="18" t="n">
        <v>0</v>
      </c>
      <c r="J31" s="18" t="str">
        <f aca="false">IF(I31=1, "Smoker", "Non-smoker")</f>
        <v>Non-smoker</v>
      </c>
      <c r="K31" s="18" t="n">
        <v>0</v>
      </c>
      <c r="L31" s="18" t="n">
        <v>1</v>
      </c>
      <c r="M31" s="16" t="s">
        <v>117</v>
      </c>
      <c r="N31" s="16" t="s">
        <v>248</v>
      </c>
      <c r="O31" s="16" t="s">
        <v>126</v>
      </c>
      <c r="P31" s="20" t="n">
        <v>7</v>
      </c>
      <c r="Q31" s="20" t="n">
        <v>5</v>
      </c>
      <c r="R31" s="21"/>
      <c r="S31" s="15" t="n">
        <v>43802</v>
      </c>
      <c r="T31" s="20" t="n">
        <v>1</v>
      </c>
      <c r="U31" s="18" t="n">
        <v>1</v>
      </c>
      <c r="V31" s="18" t="n">
        <v>0</v>
      </c>
      <c r="W31" s="18"/>
      <c r="X31" s="18"/>
      <c r="Y31" s="18"/>
      <c r="Z31" s="3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</row>
    <row r="32" customFormat="false" ht="15" hidden="false" customHeight="false" outlineLevel="0" collapsed="false">
      <c r="A32" s="31" t="s">
        <v>249</v>
      </c>
      <c r="B32" s="1" t="n">
        <v>44</v>
      </c>
      <c r="C32" s="15" t="n">
        <v>44176</v>
      </c>
      <c r="D32" s="16" t="s">
        <v>250</v>
      </c>
      <c r="E32" s="17" t="s">
        <v>232</v>
      </c>
      <c r="F32" s="28" t="n">
        <v>0</v>
      </c>
      <c r="G32" s="0" t="s">
        <v>116</v>
      </c>
      <c r="H32" s="28" t="n">
        <v>76</v>
      </c>
      <c r="I32" s="18" t="n">
        <v>0</v>
      </c>
      <c r="J32" s="18" t="str">
        <f aca="false">IF(I32=1, "Smoker", "Non-smoker")</f>
        <v>Non-smoker</v>
      </c>
      <c r="K32" s="18" t="n">
        <v>0</v>
      </c>
      <c r="L32" s="18" t="n">
        <v>2</v>
      </c>
      <c r="M32" s="16" t="s">
        <v>117</v>
      </c>
      <c r="N32" s="16" t="s">
        <v>133</v>
      </c>
      <c r="O32" s="16" t="s">
        <v>126</v>
      </c>
      <c r="P32" s="18" t="n">
        <v>6.3</v>
      </c>
      <c r="Q32" s="18" t="n">
        <v>5.7</v>
      </c>
      <c r="R32" s="18"/>
      <c r="S32" s="18"/>
      <c r="T32" s="20"/>
      <c r="U32" s="18"/>
      <c r="V32" s="18" t="n">
        <v>0</v>
      </c>
      <c r="W32" s="18"/>
      <c r="X32" s="18"/>
      <c r="Y32" s="18"/>
      <c r="Z32" s="3" t="s">
        <v>225</v>
      </c>
      <c r="AA32" s="3" t="s">
        <v>126</v>
      </c>
      <c r="AB32" s="3" t="n">
        <v>6.3</v>
      </c>
      <c r="AC32" s="3" t="n">
        <v>5.4</v>
      </c>
      <c r="AD32" s="3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</row>
    <row r="33" customFormat="false" ht="15" hidden="false" customHeight="false" outlineLevel="0" collapsed="false">
      <c r="A33" s="27" t="s">
        <v>251</v>
      </c>
      <c r="B33" s="1" t="n">
        <v>48</v>
      </c>
      <c r="C33" s="26" t="n">
        <v>44181</v>
      </c>
      <c r="D33" s="16" t="s">
        <v>252</v>
      </c>
      <c r="E33" s="17" t="s">
        <v>232</v>
      </c>
      <c r="F33" s="12" t="n">
        <v>0</v>
      </c>
      <c r="G33" s="0" t="s">
        <v>116</v>
      </c>
      <c r="H33" s="12" t="n">
        <v>66</v>
      </c>
      <c r="I33" s="18" t="n">
        <v>0</v>
      </c>
      <c r="J33" s="18" t="str">
        <f aca="false">IF(I33=1, "Smoker", "Non-smoker")</f>
        <v>Non-smoker</v>
      </c>
      <c r="K33" s="29" t="n">
        <v>0</v>
      </c>
      <c r="L33" s="18" t="n">
        <v>3</v>
      </c>
      <c r="M33" s="16" t="s">
        <v>117</v>
      </c>
      <c r="N33" s="16" t="s">
        <v>253</v>
      </c>
      <c r="O33" s="16" t="s">
        <v>126</v>
      </c>
      <c r="P33" s="0" t="n">
        <v>9</v>
      </c>
      <c r="Q33" s="0" t="n">
        <v>4.5</v>
      </c>
      <c r="S33" s="26" t="n">
        <v>44180</v>
      </c>
      <c r="T33" s="20" t="n">
        <v>1</v>
      </c>
      <c r="U33" s="0" t="n">
        <v>0</v>
      </c>
      <c r="V33" s="0" t="n">
        <v>1</v>
      </c>
      <c r="W33" s="0" t="s">
        <v>127</v>
      </c>
      <c r="Z33" s="16" t="s">
        <v>254</v>
      </c>
      <c r="AA33" s="16" t="s">
        <v>126</v>
      </c>
      <c r="AB33" s="0" t="n">
        <v>20</v>
      </c>
      <c r="AC33" s="0" t="n">
        <v>12</v>
      </c>
      <c r="AG33" s="0" t="s">
        <v>255</v>
      </c>
      <c r="AH33" s="19" t="s">
        <v>126</v>
      </c>
      <c r="AI33" s="0" t="n">
        <v>5.6</v>
      </c>
      <c r="AJ33" s="0" t="n">
        <v>5</v>
      </c>
      <c r="AQ33" s="0" t="s">
        <v>256</v>
      </c>
    </row>
    <row r="34" customFormat="false" ht="15" hidden="false" customHeight="false" outlineLevel="0" collapsed="false">
      <c r="A34" s="27" t="s">
        <v>257</v>
      </c>
      <c r="B34" s="1" t="n">
        <v>49</v>
      </c>
      <c r="C34" s="26" t="n">
        <v>44183</v>
      </c>
      <c r="D34" s="16" t="s">
        <v>258</v>
      </c>
      <c r="E34" s="17" t="s">
        <v>232</v>
      </c>
      <c r="F34" s="12" t="n">
        <v>0</v>
      </c>
      <c r="G34" s="0" t="s">
        <v>116</v>
      </c>
      <c r="H34" s="12" t="n">
        <v>40</v>
      </c>
      <c r="I34" s="18" t="n">
        <v>0</v>
      </c>
      <c r="J34" s="18" t="str">
        <f aca="false">IF(I34=1, "Smoker", "Non-smoker")</f>
        <v>Non-smoker</v>
      </c>
      <c r="K34" s="18" t="n">
        <v>1</v>
      </c>
      <c r="L34" s="18" t="n">
        <v>1</v>
      </c>
      <c r="M34" s="16" t="s">
        <v>117</v>
      </c>
      <c r="N34" s="20" t="s">
        <v>259</v>
      </c>
      <c r="O34" s="16" t="s">
        <v>126</v>
      </c>
      <c r="P34" s="20" t="n">
        <v>10</v>
      </c>
      <c r="Q34" s="20" t="n">
        <v>7</v>
      </c>
      <c r="R34" s="20"/>
      <c r="S34" s="26" t="n">
        <v>43788</v>
      </c>
      <c r="T34" s="20" t="n">
        <v>1</v>
      </c>
      <c r="U34" s="20" t="n">
        <v>1</v>
      </c>
      <c r="V34" s="20" t="n">
        <v>0</v>
      </c>
      <c r="Z34" s="3"/>
    </row>
    <row r="35" customFormat="false" ht="15" hidden="false" customHeight="false" outlineLevel="0" collapsed="false">
      <c r="A35" s="27" t="s">
        <v>260</v>
      </c>
      <c r="B35" s="1" t="n">
        <v>52</v>
      </c>
      <c r="C35" s="26" t="n">
        <v>44183</v>
      </c>
      <c r="D35" s="16" t="s">
        <v>261</v>
      </c>
      <c r="E35" s="17" t="s">
        <v>232</v>
      </c>
      <c r="F35" s="25" t="n">
        <v>0</v>
      </c>
      <c r="G35" s="0" t="s">
        <v>116</v>
      </c>
      <c r="H35" s="25" t="n">
        <v>68</v>
      </c>
      <c r="I35" s="18" t="n">
        <v>1</v>
      </c>
      <c r="J35" s="18" t="str">
        <f aca="false">IF(I35=1, "Smoker", "Non-smoker")</f>
        <v>Smoker</v>
      </c>
      <c r="K35" s="18" t="n">
        <v>0</v>
      </c>
      <c r="L35" s="18" t="n">
        <v>2</v>
      </c>
      <c r="M35" s="16" t="s">
        <v>117</v>
      </c>
      <c r="N35" s="16" t="s">
        <v>253</v>
      </c>
      <c r="O35" s="16" t="s">
        <v>126</v>
      </c>
      <c r="P35" s="0" t="n">
        <v>12</v>
      </c>
      <c r="Q35" s="0" t="n">
        <v>11</v>
      </c>
      <c r="S35" s="22" t="n">
        <v>44183</v>
      </c>
      <c r="T35" s="20" t="n">
        <v>1</v>
      </c>
      <c r="U35" s="0" t="n">
        <v>1</v>
      </c>
      <c r="V35" s="20" t="n">
        <v>0</v>
      </c>
      <c r="Z35" s="3" t="s">
        <v>262</v>
      </c>
      <c r="AA35" s="3" t="s">
        <v>126</v>
      </c>
      <c r="AB35" s="0" t="n">
        <v>2.6</v>
      </c>
      <c r="AQ35" s="0" t="s">
        <v>263</v>
      </c>
    </row>
    <row r="36" customFormat="false" ht="15" hidden="false" customHeight="false" outlineLevel="0" collapsed="false">
      <c r="A36" s="27" t="s">
        <v>264</v>
      </c>
      <c r="B36" s="1" t="n">
        <v>54</v>
      </c>
      <c r="C36" s="26" t="n">
        <v>44200</v>
      </c>
      <c r="D36" s="16" t="s">
        <v>265</v>
      </c>
      <c r="E36" s="17" t="s">
        <v>232</v>
      </c>
      <c r="F36" s="25" t="n">
        <v>0</v>
      </c>
      <c r="G36" s="0" t="s">
        <v>116</v>
      </c>
      <c r="H36" s="25" t="n">
        <v>57</v>
      </c>
      <c r="I36" s="18" t="n">
        <v>1</v>
      </c>
      <c r="J36" s="18" t="str">
        <f aca="false">IF(I36=1, "Smoker", "Non-smoker")</f>
        <v>Smoker</v>
      </c>
      <c r="K36" s="18" t="n">
        <v>0</v>
      </c>
      <c r="L36" s="18" t="n">
        <v>3</v>
      </c>
      <c r="M36" s="16" t="s">
        <v>117</v>
      </c>
      <c r="N36" s="16" t="s">
        <v>217</v>
      </c>
      <c r="O36" s="16" t="s">
        <v>126</v>
      </c>
      <c r="P36" s="0" t="n">
        <v>3</v>
      </c>
      <c r="Q36" s="0" t="n">
        <v>4.5</v>
      </c>
      <c r="S36" s="22" t="n">
        <v>41157</v>
      </c>
      <c r="T36" s="20" t="n">
        <v>1</v>
      </c>
      <c r="U36" s="0" t="n">
        <v>0</v>
      </c>
      <c r="V36" s="20" t="n">
        <v>0</v>
      </c>
      <c r="W36" s="32" t="s">
        <v>127</v>
      </c>
      <c r="Z36" s="19" t="s">
        <v>124</v>
      </c>
      <c r="AA36" s="19" t="s">
        <v>124</v>
      </c>
      <c r="AB36" s="0" t="n">
        <v>4.6</v>
      </c>
      <c r="AE36" s="19" t="s">
        <v>266</v>
      </c>
      <c r="AG36" s="19" t="s">
        <v>267</v>
      </c>
      <c r="AH36" s="19" t="s">
        <v>268</v>
      </c>
      <c r="AI36" s="0" t="n">
        <v>7</v>
      </c>
      <c r="AJ36" s="0" t="n">
        <v>4</v>
      </c>
    </row>
    <row r="37" customFormat="false" ht="15" hidden="false" customHeight="false" outlineLevel="0" collapsed="false">
      <c r="A37" s="27" t="s">
        <v>269</v>
      </c>
      <c r="B37" s="1" t="n">
        <v>55</v>
      </c>
      <c r="C37" s="26" t="n">
        <v>44202</v>
      </c>
      <c r="D37" s="16" t="s">
        <v>270</v>
      </c>
      <c r="E37" s="17" t="s">
        <v>232</v>
      </c>
      <c r="F37" s="12" t="n">
        <v>0</v>
      </c>
      <c r="G37" s="0" t="s">
        <v>116</v>
      </c>
      <c r="H37" s="25" t="n">
        <v>59</v>
      </c>
      <c r="I37" s="18" t="n">
        <v>0</v>
      </c>
      <c r="J37" s="18" t="str">
        <f aca="false">IF(I37=1, "Smoker", "Non-smoker")</f>
        <v>Non-smoker</v>
      </c>
      <c r="K37" s="18" t="n">
        <v>0</v>
      </c>
      <c r="L37" s="18" t="n">
        <v>1</v>
      </c>
      <c r="M37" s="16" t="s">
        <v>117</v>
      </c>
      <c r="N37" s="16" t="s">
        <v>124</v>
      </c>
      <c r="O37" s="16" t="s">
        <v>124</v>
      </c>
      <c r="P37" s="18" t="n">
        <v>3.1</v>
      </c>
      <c r="Q37" s="18" t="n">
        <v>2.9</v>
      </c>
      <c r="S37" s="22" t="n">
        <v>44197</v>
      </c>
      <c r="T37" s="20" t="n">
        <v>1</v>
      </c>
      <c r="U37" s="0" t="n">
        <v>0</v>
      </c>
      <c r="V37" s="20" t="n">
        <v>1</v>
      </c>
      <c r="W37" s="32" t="s">
        <v>127</v>
      </c>
      <c r="X37" s="0" t="n">
        <v>3</v>
      </c>
      <c r="Y37" s="0" t="n">
        <v>4</v>
      </c>
      <c r="Z37" s="3"/>
      <c r="AI37" s="21"/>
    </row>
    <row r="38" customFormat="false" ht="15" hidden="false" customHeight="false" outlineLevel="0" collapsed="false">
      <c r="A38" s="27" t="s">
        <v>271</v>
      </c>
      <c r="B38" s="5" t="n">
        <v>56</v>
      </c>
      <c r="C38" s="26" t="n">
        <v>44208</v>
      </c>
      <c r="D38" s="16" t="s">
        <v>272</v>
      </c>
      <c r="E38" s="17" t="s">
        <v>232</v>
      </c>
      <c r="F38" s="25" t="n">
        <v>1</v>
      </c>
      <c r="G38" s="0" t="s">
        <v>145</v>
      </c>
      <c r="H38" s="25" t="n">
        <v>42</v>
      </c>
      <c r="I38" s="18" t="n">
        <v>0</v>
      </c>
      <c r="J38" s="18" t="str">
        <f aca="false">IF(I38=1, "Smoker", "Non-smoker")</f>
        <v>Non-smoker</v>
      </c>
      <c r="K38" s="29" t="n">
        <v>0</v>
      </c>
      <c r="L38" s="18" t="n">
        <v>1</v>
      </c>
      <c r="M38" s="16" t="s">
        <v>117</v>
      </c>
      <c r="N38" s="16" t="s">
        <v>124</v>
      </c>
      <c r="O38" s="16" t="s">
        <v>124</v>
      </c>
      <c r="P38" s="20" t="n">
        <v>7</v>
      </c>
      <c r="Q38" s="20" t="n">
        <v>4.8</v>
      </c>
      <c r="R38" s="20"/>
      <c r="S38" s="26" t="n">
        <v>44014</v>
      </c>
      <c r="T38" s="20" t="n">
        <v>1</v>
      </c>
      <c r="U38" s="20" t="n">
        <v>0</v>
      </c>
      <c r="V38" s="20" t="n">
        <v>1</v>
      </c>
      <c r="W38" s="32" t="s">
        <v>127</v>
      </c>
      <c r="X38" s="20" t="n">
        <v>3</v>
      </c>
      <c r="Y38" s="20" t="n">
        <v>3</v>
      </c>
      <c r="Z38" s="16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 t="s">
        <v>273</v>
      </c>
    </row>
    <row r="39" customFormat="false" ht="15" hidden="false" customHeight="false" outlineLevel="0" collapsed="false">
      <c r="A39" s="27" t="s">
        <v>274</v>
      </c>
      <c r="B39" s="1" t="n">
        <v>59</v>
      </c>
      <c r="C39" s="26" t="n">
        <v>44209</v>
      </c>
      <c r="D39" s="16" t="s">
        <v>275</v>
      </c>
      <c r="E39" s="17" t="s">
        <v>232</v>
      </c>
      <c r="F39" s="33" t="n">
        <v>0</v>
      </c>
      <c r="G39" s="0" t="s">
        <v>116</v>
      </c>
      <c r="H39" s="34" t="n">
        <v>44</v>
      </c>
      <c r="I39" s="18" t="n">
        <v>0</v>
      </c>
      <c r="J39" s="18" t="str">
        <f aca="false">IF(I39=1, "Smoker", "Non-smoker")</f>
        <v>Non-smoker</v>
      </c>
      <c r="K39" s="18" t="n">
        <v>0</v>
      </c>
      <c r="L39" s="18" t="n">
        <v>1</v>
      </c>
      <c r="M39" s="16" t="s">
        <v>117</v>
      </c>
      <c r="N39" s="16" t="s">
        <v>276</v>
      </c>
      <c r="O39" s="35" t="s">
        <v>126</v>
      </c>
      <c r="P39" s="0" t="n">
        <v>4.2</v>
      </c>
      <c r="Q39" s="18" t="n">
        <v>4.8</v>
      </c>
      <c r="S39" s="22" t="n">
        <v>44209</v>
      </c>
      <c r="T39" s="20" t="n">
        <v>0</v>
      </c>
      <c r="V39" s="0" t="n">
        <v>0</v>
      </c>
      <c r="Z39" s="3"/>
    </row>
    <row r="40" customFormat="false" ht="15" hidden="false" customHeight="false" outlineLevel="0" collapsed="false">
      <c r="A40" s="27" t="s">
        <v>277</v>
      </c>
      <c r="B40" s="1" t="n">
        <v>61</v>
      </c>
      <c r="C40" s="26" t="n">
        <v>44211</v>
      </c>
      <c r="D40" s="16" t="s">
        <v>278</v>
      </c>
      <c r="E40" s="17" t="s">
        <v>232</v>
      </c>
      <c r="F40" s="28" t="n">
        <v>0</v>
      </c>
      <c r="G40" s="0" t="s">
        <v>116</v>
      </c>
      <c r="H40" s="28" t="n">
        <v>56</v>
      </c>
      <c r="I40" s="18" t="n">
        <v>1</v>
      </c>
      <c r="J40" s="18" t="str">
        <f aca="false">IF(I40=1, "Smoker", "Non-smoker")</f>
        <v>Smoker</v>
      </c>
      <c r="K40" s="18" t="n">
        <v>1</v>
      </c>
      <c r="L40" s="18" t="n">
        <v>1</v>
      </c>
      <c r="M40" s="16" t="s">
        <v>117</v>
      </c>
      <c r="N40" s="16" t="s">
        <v>125</v>
      </c>
      <c r="O40" s="16" t="s">
        <v>126</v>
      </c>
      <c r="P40" s="20" t="n">
        <v>10.5</v>
      </c>
      <c r="Q40" s="20" t="n">
        <v>9.1</v>
      </c>
      <c r="R40" s="18"/>
      <c r="S40" s="15" t="n">
        <v>44211</v>
      </c>
      <c r="T40" s="20" t="n">
        <v>1</v>
      </c>
      <c r="U40" s="18" t="n">
        <v>1</v>
      </c>
      <c r="V40" s="18" t="n">
        <v>0</v>
      </c>
      <c r="W40" s="18"/>
      <c r="X40" s="18"/>
      <c r="Y40" s="18"/>
      <c r="Z40" s="3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 t="s">
        <v>279</v>
      </c>
    </row>
    <row r="41" customFormat="false" ht="15" hidden="false" customHeight="false" outlineLevel="0" collapsed="false">
      <c r="A41" s="27" t="s">
        <v>280</v>
      </c>
      <c r="B41" s="1" t="n">
        <v>62</v>
      </c>
      <c r="C41" s="26" t="n">
        <v>44211</v>
      </c>
      <c r="D41" s="16" t="s">
        <v>281</v>
      </c>
      <c r="E41" s="17" t="s">
        <v>232</v>
      </c>
      <c r="F41" s="28" t="n">
        <v>0</v>
      </c>
      <c r="G41" s="0" t="s">
        <v>116</v>
      </c>
      <c r="H41" s="28" t="n">
        <v>55</v>
      </c>
      <c r="I41" s="18" t="n">
        <v>0</v>
      </c>
      <c r="J41" s="18" t="str">
        <f aca="false">IF(I41=1, "Smoker", "Non-smoker")</f>
        <v>Non-smoker</v>
      </c>
      <c r="K41" s="18" t="n">
        <v>0</v>
      </c>
      <c r="L41" s="18" t="n">
        <v>1</v>
      </c>
      <c r="M41" s="16" t="s">
        <v>117</v>
      </c>
      <c r="N41" s="16" t="s">
        <v>282</v>
      </c>
      <c r="O41" s="16" t="s">
        <v>153</v>
      </c>
      <c r="P41" s="20" t="n">
        <v>4.9</v>
      </c>
      <c r="Q41" s="20" t="n">
        <v>3.3</v>
      </c>
      <c r="R41" s="18"/>
      <c r="S41" s="15" t="n">
        <v>44211</v>
      </c>
      <c r="T41" s="20" t="n">
        <v>1</v>
      </c>
      <c r="U41" s="3" t="s">
        <v>173</v>
      </c>
      <c r="V41" s="18" t="n">
        <v>0</v>
      </c>
      <c r="W41" s="18"/>
      <c r="X41" s="18"/>
      <c r="Y41" s="18"/>
      <c r="Z41" s="3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</row>
    <row r="42" customFormat="false" ht="15" hidden="false" customHeight="false" outlineLevel="0" collapsed="false">
      <c r="A42" s="27" t="s">
        <v>283</v>
      </c>
      <c r="B42" s="1" t="n">
        <v>63</v>
      </c>
      <c r="C42" s="26" t="n">
        <v>44215</v>
      </c>
      <c r="D42" s="16" t="s">
        <v>284</v>
      </c>
      <c r="E42" s="17" t="s">
        <v>232</v>
      </c>
      <c r="F42" s="28" t="n">
        <v>0</v>
      </c>
      <c r="G42" s="0" t="s">
        <v>116</v>
      </c>
      <c r="H42" s="28" t="n">
        <v>78</v>
      </c>
      <c r="I42" s="18" t="n">
        <v>0</v>
      </c>
      <c r="J42" s="18" t="str">
        <f aca="false">IF(I42=1, "Smoker", "Non-smoker")</f>
        <v>Non-smoker</v>
      </c>
      <c r="K42" s="29" t="n">
        <v>0</v>
      </c>
      <c r="L42" s="18" t="n">
        <v>1</v>
      </c>
      <c r="M42" s="16" t="s">
        <v>117</v>
      </c>
      <c r="N42" s="16" t="s">
        <v>285</v>
      </c>
      <c r="O42" s="16" t="s">
        <v>174</v>
      </c>
      <c r="P42" s="20" t="n">
        <v>3.8</v>
      </c>
      <c r="Q42" s="20" t="n">
        <v>3.4</v>
      </c>
      <c r="R42" s="18"/>
      <c r="S42" s="18"/>
      <c r="T42" s="20"/>
      <c r="U42" s="18"/>
      <c r="V42" s="18" t="n">
        <v>0</v>
      </c>
      <c r="W42" s="18"/>
      <c r="X42" s="18"/>
      <c r="Y42" s="18"/>
      <c r="Z42" s="3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</row>
    <row r="43" customFormat="false" ht="15" hidden="false" customHeight="false" outlineLevel="0" collapsed="false">
      <c r="A43" s="27" t="s">
        <v>286</v>
      </c>
      <c r="B43" s="1" t="n">
        <v>68</v>
      </c>
      <c r="C43" s="15" t="n">
        <v>44223</v>
      </c>
      <c r="D43" s="16" t="s">
        <v>287</v>
      </c>
      <c r="E43" s="17" t="s">
        <v>232</v>
      </c>
      <c r="F43" s="12" t="n">
        <v>0</v>
      </c>
      <c r="G43" s="0" t="s">
        <v>116</v>
      </c>
      <c r="H43" s="12" t="n">
        <v>51</v>
      </c>
      <c r="I43" s="18" t="n">
        <v>1</v>
      </c>
      <c r="J43" s="18" t="str">
        <f aca="false">IF(I43=1, "Smoker", "Non-smoker")</f>
        <v>Smoker</v>
      </c>
      <c r="K43" s="18" t="n">
        <v>0</v>
      </c>
      <c r="L43" s="18" t="n">
        <v>1</v>
      </c>
      <c r="M43" s="16" t="s">
        <v>117</v>
      </c>
      <c r="N43" s="16" t="s">
        <v>288</v>
      </c>
      <c r="O43" s="16" t="s">
        <v>153</v>
      </c>
      <c r="P43" s="20" t="n">
        <v>14</v>
      </c>
      <c r="Q43" s="0" t="n">
        <v>11</v>
      </c>
      <c r="S43" s="26" t="n">
        <v>43838</v>
      </c>
      <c r="T43" s="20" t="n">
        <v>1</v>
      </c>
      <c r="U43" s="20" t="n">
        <v>1</v>
      </c>
      <c r="V43" s="0" t="n">
        <v>1</v>
      </c>
      <c r="X43" s="0" t="n">
        <v>1</v>
      </c>
      <c r="Y43" s="0" t="n">
        <v>2</v>
      </c>
      <c r="Z43" s="3"/>
      <c r="AQ43" s="20" t="s">
        <v>289</v>
      </c>
    </row>
    <row r="44" customFormat="false" ht="15" hidden="false" customHeight="false" outlineLevel="0" collapsed="false">
      <c r="A44" s="27" t="s">
        <v>290</v>
      </c>
      <c r="B44" s="1" t="n">
        <v>70</v>
      </c>
      <c r="C44" s="15" t="n">
        <v>44229</v>
      </c>
      <c r="D44" s="16" t="s">
        <v>291</v>
      </c>
      <c r="E44" s="17" t="s">
        <v>232</v>
      </c>
      <c r="F44" s="12" t="n">
        <v>0</v>
      </c>
      <c r="G44" s="0" t="s">
        <v>116</v>
      </c>
      <c r="H44" s="12" t="n">
        <v>75</v>
      </c>
      <c r="I44" s="18" t="n">
        <v>0</v>
      </c>
      <c r="J44" s="18" t="str">
        <f aca="false">IF(I44=1, "Smoker", "Non-smoker")</f>
        <v>Non-smoker</v>
      </c>
      <c r="K44" s="18" t="n">
        <v>1</v>
      </c>
      <c r="L44" s="20" t="n">
        <v>1</v>
      </c>
      <c r="M44" s="16" t="s">
        <v>117</v>
      </c>
      <c r="N44" s="16" t="s">
        <v>292</v>
      </c>
      <c r="O44" s="16" t="s">
        <v>147</v>
      </c>
      <c r="P44" s="20" t="n">
        <v>5</v>
      </c>
      <c r="Q44" s="0" t="n">
        <v>4</v>
      </c>
      <c r="S44" s="22" t="n">
        <v>43091</v>
      </c>
      <c r="T44" s="20" t="n">
        <v>1</v>
      </c>
      <c r="U44" s="0" t="n">
        <v>1</v>
      </c>
      <c r="V44" s="20" t="n">
        <v>0</v>
      </c>
      <c r="Z44" s="3"/>
    </row>
    <row r="45" customFormat="false" ht="15" hidden="false" customHeight="false" outlineLevel="0" collapsed="false">
      <c r="A45" s="27" t="s">
        <v>293</v>
      </c>
      <c r="B45" s="1" t="n">
        <v>71</v>
      </c>
      <c r="C45" s="15" t="n">
        <v>44229</v>
      </c>
      <c r="D45" s="16" t="s">
        <v>294</v>
      </c>
      <c r="E45" s="17" t="s">
        <v>232</v>
      </c>
      <c r="F45" s="25" t="n">
        <v>1</v>
      </c>
      <c r="G45" s="0" t="s">
        <v>145</v>
      </c>
      <c r="H45" s="25" t="n">
        <v>77</v>
      </c>
      <c r="I45" s="18" t="n">
        <v>1</v>
      </c>
      <c r="J45" s="18" t="str">
        <f aca="false">IF(I45=1, "Smoker", "Non-smoker")</f>
        <v>Smoker</v>
      </c>
      <c r="K45" s="29" t="n">
        <v>0</v>
      </c>
      <c r="L45" s="28" t="n">
        <v>1</v>
      </c>
      <c r="M45" s="16" t="s">
        <v>117</v>
      </c>
      <c r="N45" s="16" t="s">
        <v>124</v>
      </c>
      <c r="O45" s="16" t="s">
        <v>124</v>
      </c>
      <c r="P45" s="32" t="n">
        <v>9</v>
      </c>
      <c r="Q45" s="32" t="n">
        <v>7</v>
      </c>
      <c r="T45" s="16"/>
      <c r="V45" s="20" t="n">
        <v>0</v>
      </c>
      <c r="Z45" s="3"/>
      <c r="AQ45" s="20" t="s">
        <v>295</v>
      </c>
    </row>
    <row r="46" customFormat="false" ht="15" hidden="false" customHeight="false" outlineLevel="0" collapsed="false">
      <c r="A46" s="27" t="s">
        <v>296</v>
      </c>
      <c r="B46" s="1" t="n">
        <v>72</v>
      </c>
      <c r="C46" s="15" t="n">
        <v>44232</v>
      </c>
      <c r="D46" s="16" t="s">
        <v>297</v>
      </c>
      <c r="E46" s="17" t="s">
        <v>232</v>
      </c>
      <c r="F46" s="12" t="n">
        <v>0</v>
      </c>
      <c r="G46" s="0" t="s">
        <v>116</v>
      </c>
      <c r="H46" s="12" t="n">
        <v>68</v>
      </c>
      <c r="I46" s="18" t="n">
        <v>1</v>
      </c>
      <c r="J46" s="18" t="str">
        <f aca="false">IF(I46=1, "Smoker", "Non-smoker")</f>
        <v>Smoker</v>
      </c>
      <c r="K46" s="18" t="n">
        <v>0</v>
      </c>
      <c r="L46" s="18" t="n">
        <v>2</v>
      </c>
      <c r="M46" s="16" t="s">
        <v>117</v>
      </c>
      <c r="N46" s="16" t="s">
        <v>206</v>
      </c>
      <c r="O46" s="16" t="s">
        <v>174</v>
      </c>
      <c r="P46" s="32" t="n">
        <v>4.7</v>
      </c>
      <c r="Q46" s="0" t="n">
        <v>4.8</v>
      </c>
      <c r="S46" s="20"/>
      <c r="T46" s="20"/>
      <c r="V46" s="0" t="n">
        <v>0</v>
      </c>
      <c r="Z46" s="3" t="s">
        <v>298</v>
      </c>
      <c r="AA46" s="3" t="s">
        <v>126</v>
      </c>
      <c r="AB46" s="0" t="n">
        <v>1.9</v>
      </c>
      <c r="AC46" s="0" t="n">
        <v>2.5</v>
      </c>
      <c r="AD46" s="0" t="n">
        <v>0</v>
      </c>
      <c r="AQ46" s="0" t="s">
        <v>299</v>
      </c>
    </row>
    <row r="47" customFormat="false" ht="15" hidden="false" customHeight="false" outlineLevel="0" collapsed="false">
      <c r="A47" s="27" t="s">
        <v>300</v>
      </c>
      <c r="B47" s="1" t="n">
        <v>73</v>
      </c>
      <c r="C47" s="26" t="n">
        <v>44236</v>
      </c>
      <c r="D47" s="16" t="s">
        <v>301</v>
      </c>
      <c r="E47" s="17" t="s">
        <v>232</v>
      </c>
      <c r="F47" s="28" t="n">
        <v>1</v>
      </c>
      <c r="G47" s="0" t="s">
        <v>145</v>
      </c>
      <c r="H47" s="12" t="n">
        <v>70</v>
      </c>
      <c r="I47" s="18" t="n">
        <v>1</v>
      </c>
      <c r="J47" s="18" t="str">
        <f aca="false">IF(I47=1, "Smoker", "Non-smoker")</f>
        <v>Smoker</v>
      </c>
      <c r="K47" s="18" t="n">
        <v>0</v>
      </c>
      <c r="L47" s="18" t="n">
        <v>1</v>
      </c>
      <c r="M47" s="16" t="s">
        <v>117</v>
      </c>
      <c r="N47" s="16" t="s">
        <v>124</v>
      </c>
      <c r="O47" s="16" t="s">
        <v>124</v>
      </c>
      <c r="P47" s="32" t="n">
        <v>12</v>
      </c>
      <c r="Q47" s="0" t="n">
        <v>10</v>
      </c>
      <c r="S47" s="26" t="n">
        <v>44092</v>
      </c>
      <c r="T47" s="20" t="n">
        <v>1</v>
      </c>
      <c r="U47" s="0" t="n">
        <v>0</v>
      </c>
      <c r="V47" s="0" t="n">
        <v>0</v>
      </c>
      <c r="W47" s="20" t="s">
        <v>302</v>
      </c>
      <c r="Z47" s="3"/>
      <c r="AQ47" s="0" t="s">
        <v>303</v>
      </c>
    </row>
    <row r="48" customFormat="false" ht="15" hidden="false" customHeight="false" outlineLevel="0" collapsed="false">
      <c r="A48" s="27" t="s">
        <v>304</v>
      </c>
      <c r="B48" s="1" t="n">
        <v>74</v>
      </c>
      <c r="C48" s="26" t="n">
        <v>44236</v>
      </c>
      <c r="D48" s="16" t="s">
        <v>305</v>
      </c>
      <c r="E48" s="17" t="s">
        <v>232</v>
      </c>
      <c r="F48" s="25" t="n">
        <v>0</v>
      </c>
      <c r="G48" s="0" t="s">
        <v>116</v>
      </c>
      <c r="H48" s="25" t="n">
        <v>36</v>
      </c>
      <c r="I48" s="18" t="n">
        <v>1</v>
      </c>
      <c r="J48" s="18" t="str">
        <f aca="false">IF(I48=1, "Smoker", "Non-smoker")</f>
        <v>Smoker</v>
      </c>
      <c r="K48" s="18" t="n">
        <v>0</v>
      </c>
      <c r="L48" s="36" t="n">
        <v>1</v>
      </c>
      <c r="M48" s="16" t="s">
        <v>117</v>
      </c>
      <c r="N48" s="16" t="s">
        <v>292</v>
      </c>
      <c r="O48" s="16" t="s">
        <v>147</v>
      </c>
      <c r="P48" s="32" t="n">
        <v>8</v>
      </c>
      <c r="Q48" s="6" t="n">
        <v>8</v>
      </c>
      <c r="S48" s="26" t="n">
        <v>42589</v>
      </c>
      <c r="T48" s="20" t="n">
        <v>1</v>
      </c>
      <c r="U48" s="0" t="n">
        <v>1</v>
      </c>
      <c r="V48" s="0" t="n">
        <v>1</v>
      </c>
      <c r="W48" s="20" t="s">
        <v>148</v>
      </c>
      <c r="Z48" s="3"/>
      <c r="AA48" s="3"/>
    </row>
    <row r="49" customFormat="false" ht="15" hidden="false" customHeight="false" outlineLevel="0" collapsed="false">
      <c r="A49" s="27" t="s">
        <v>306</v>
      </c>
      <c r="B49" s="5" t="n">
        <v>75</v>
      </c>
      <c r="C49" s="26" t="n">
        <v>44239</v>
      </c>
      <c r="D49" s="16" t="s">
        <v>307</v>
      </c>
      <c r="E49" s="17" t="s">
        <v>232</v>
      </c>
      <c r="F49" s="25" t="n">
        <v>1</v>
      </c>
      <c r="G49" s="0" t="s">
        <v>145</v>
      </c>
      <c r="H49" s="25" t="n">
        <v>77</v>
      </c>
      <c r="I49" s="20" t="n">
        <v>0</v>
      </c>
      <c r="J49" s="18" t="str">
        <f aca="false">IF(I49=1, "Smoker", "Non-smoker")</f>
        <v>Non-smoker</v>
      </c>
      <c r="K49" s="20" t="n">
        <v>0</v>
      </c>
      <c r="L49" s="18" t="n">
        <v>2</v>
      </c>
      <c r="M49" s="16" t="s">
        <v>117</v>
      </c>
      <c r="N49" s="16" t="s">
        <v>308</v>
      </c>
      <c r="O49" s="16" t="s">
        <v>126</v>
      </c>
      <c r="P49" s="20" t="n">
        <v>6.5</v>
      </c>
      <c r="Q49" s="20" t="n">
        <v>5.1</v>
      </c>
      <c r="R49" s="20"/>
      <c r="S49" s="26" t="n">
        <v>44239</v>
      </c>
      <c r="T49" s="20" t="n">
        <v>1</v>
      </c>
      <c r="U49" s="20" t="n">
        <v>0</v>
      </c>
      <c r="V49" s="20" t="n">
        <v>0</v>
      </c>
      <c r="W49" s="20" t="s">
        <v>148</v>
      </c>
      <c r="X49" s="20"/>
      <c r="Y49" s="20"/>
      <c r="Z49" s="16" t="s">
        <v>309</v>
      </c>
      <c r="AA49" s="16" t="s">
        <v>126</v>
      </c>
      <c r="AB49" s="20" t="n">
        <v>4.6</v>
      </c>
      <c r="AC49" s="20" t="n">
        <v>3.4</v>
      </c>
      <c r="AD49" s="20" t="n">
        <v>0</v>
      </c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 t="s">
        <v>310</v>
      </c>
    </row>
    <row r="50" customFormat="false" ht="15" hidden="false" customHeight="false" outlineLevel="0" collapsed="false">
      <c r="A50" s="27" t="s">
        <v>311</v>
      </c>
      <c r="B50" s="1" t="n">
        <v>82</v>
      </c>
      <c r="C50" s="26" t="n">
        <v>44258</v>
      </c>
      <c r="D50" s="16" t="s">
        <v>312</v>
      </c>
      <c r="E50" s="17" t="s">
        <v>232</v>
      </c>
      <c r="F50" s="20" t="n">
        <v>0</v>
      </c>
      <c r="G50" s="0" t="s">
        <v>116</v>
      </c>
      <c r="H50" s="25" t="n">
        <v>40</v>
      </c>
      <c r="I50" s="20" t="n">
        <v>0</v>
      </c>
      <c r="J50" s="18" t="str">
        <f aca="false">IF(I50=1, "Smoker", "Non-smoker")</f>
        <v>Non-smoker</v>
      </c>
      <c r="K50" s="20" t="n">
        <v>0</v>
      </c>
      <c r="L50" s="18" t="n">
        <v>1</v>
      </c>
      <c r="M50" s="16" t="s">
        <v>117</v>
      </c>
      <c r="N50" s="16" t="s">
        <v>313</v>
      </c>
      <c r="O50" s="16" t="s">
        <v>162</v>
      </c>
      <c r="P50" s="0" t="n">
        <v>6.1</v>
      </c>
      <c r="Q50" s="0" t="n">
        <v>4.4</v>
      </c>
      <c r="S50" s="22" t="n">
        <v>44250</v>
      </c>
      <c r="T50" s="20" t="n">
        <v>1</v>
      </c>
      <c r="U50" s="0" t="n">
        <v>0</v>
      </c>
      <c r="V50" s="0" t="n">
        <v>1</v>
      </c>
      <c r="W50" s="3" t="s">
        <v>127</v>
      </c>
      <c r="X50" s="0" t="n">
        <v>1</v>
      </c>
      <c r="Y50" s="0" t="n">
        <v>2</v>
      </c>
      <c r="Z50" s="3"/>
    </row>
    <row r="51" customFormat="false" ht="15" hidden="false" customHeight="false" outlineLevel="0" collapsed="false">
      <c r="A51" s="27" t="s">
        <v>314</v>
      </c>
      <c r="B51" s="1" t="n">
        <v>78</v>
      </c>
      <c r="C51" s="37" t="n">
        <v>44244</v>
      </c>
      <c r="D51" s="16" t="s">
        <v>315</v>
      </c>
      <c r="E51" s="16" t="s">
        <v>316</v>
      </c>
      <c r="F51" s="33" t="n">
        <v>0</v>
      </c>
      <c r="G51" s="0" t="s">
        <v>116</v>
      </c>
      <c r="H51" s="28" t="n">
        <v>72</v>
      </c>
      <c r="I51" s="33" t="n">
        <v>1</v>
      </c>
      <c r="J51" s="18" t="str">
        <f aca="false">IF(I51=1, "Smoker", "Non-smoker")</f>
        <v>Smoker</v>
      </c>
      <c r="K51" s="38" t="n">
        <v>0</v>
      </c>
      <c r="L51" s="3" t="n">
        <v>1</v>
      </c>
      <c r="M51" s="16" t="s">
        <v>117</v>
      </c>
      <c r="N51" s="16" t="s">
        <v>317</v>
      </c>
      <c r="O51" s="16" t="s">
        <v>174</v>
      </c>
      <c r="P51" s="20" t="n">
        <v>6.7</v>
      </c>
      <c r="Q51" s="0" t="n">
        <v>2.9</v>
      </c>
      <c r="S51" s="26" t="n">
        <v>44256</v>
      </c>
      <c r="T51" s="20" t="n">
        <v>0</v>
      </c>
      <c r="V51" s="0" t="n">
        <v>0</v>
      </c>
      <c r="Z51" s="3"/>
    </row>
    <row r="52" customFormat="false" ht="15" hidden="false" customHeight="false" outlineLevel="0" collapsed="false">
      <c r="A52" s="27" t="s">
        <v>318</v>
      </c>
      <c r="B52" s="1" t="n">
        <v>80</v>
      </c>
      <c r="C52" s="26" t="n">
        <v>44257</v>
      </c>
      <c r="D52" s="16" t="s">
        <v>319</v>
      </c>
      <c r="E52" s="16" t="s">
        <v>316</v>
      </c>
      <c r="F52" s="25" t="n">
        <v>0</v>
      </c>
      <c r="G52" s="0" t="s">
        <v>116</v>
      </c>
      <c r="H52" s="25" t="n">
        <v>64</v>
      </c>
      <c r="I52" s="18" t="n">
        <v>1</v>
      </c>
      <c r="J52" s="18" t="str">
        <f aca="false">IF(I52=1, "Smoker", "Non-smoker")</f>
        <v>Smoker</v>
      </c>
      <c r="K52" s="18" t="n">
        <v>0</v>
      </c>
      <c r="L52" s="18" t="n">
        <v>1</v>
      </c>
      <c r="M52" s="16" t="s">
        <v>117</v>
      </c>
      <c r="N52" s="16" t="s">
        <v>124</v>
      </c>
      <c r="O52" s="16" t="s">
        <v>124</v>
      </c>
      <c r="P52" s="20" t="n">
        <v>6.3</v>
      </c>
      <c r="Q52" s="0" t="n">
        <v>4.5</v>
      </c>
      <c r="R52" s="0" t="n">
        <v>3.2</v>
      </c>
      <c r="S52" s="22" t="n">
        <v>44299</v>
      </c>
      <c r="T52" s="20" t="n">
        <v>1</v>
      </c>
      <c r="U52" s="0" t="n">
        <v>0</v>
      </c>
      <c r="V52" s="0" t="n">
        <v>0</v>
      </c>
      <c r="W52" s="3" t="s">
        <v>127</v>
      </c>
      <c r="X52" s="23"/>
      <c r="Z52" s="3"/>
      <c r="AQ52" s="0" t="s">
        <v>320</v>
      </c>
    </row>
    <row r="53" customFormat="false" ht="15" hidden="false" customHeight="false" outlineLevel="0" collapsed="false">
      <c r="A53" s="27" t="s">
        <v>321</v>
      </c>
      <c r="B53" s="1" t="n">
        <v>81</v>
      </c>
      <c r="C53" s="26" t="n">
        <v>44258</v>
      </c>
      <c r="D53" s="16" t="s">
        <v>322</v>
      </c>
      <c r="E53" s="16" t="s">
        <v>316</v>
      </c>
      <c r="F53" s="25" t="n">
        <v>0</v>
      </c>
      <c r="G53" s="0" t="s">
        <v>116</v>
      </c>
      <c r="H53" s="25" t="n">
        <v>43</v>
      </c>
      <c r="I53" s="20" t="n">
        <v>0</v>
      </c>
      <c r="J53" s="18" t="str">
        <f aca="false">IF(I53=1, "Smoker", "Non-smoker")</f>
        <v>Non-smoker</v>
      </c>
      <c r="K53" s="20" t="n">
        <v>0</v>
      </c>
      <c r="L53" s="18" t="n">
        <v>1</v>
      </c>
      <c r="M53" s="16" t="s">
        <v>117</v>
      </c>
      <c r="N53" s="16" t="s">
        <v>323</v>
      </c>
      <c r="O53" s="16" t="s">
        <v>126</v>
      </c>
      <c r="P53" s="0" t="n">
        <v>6.2</v>
      </c>
      <c r="Q53" s="0" t="n">
        <v>6.6</v>
      </c>
      <c r="S53" s="22" t="n">
        <v>44258</v>
      </c>
      <c r="T53" s="20" t="n">
        <v>1</v>
      </c>
      <c r="U53" s="0" t="n">
        <v>1</v>
      </c>
      <c r="V53" s="0" t="n">
        <v>0</v>
      </c>
      <c r="X53" s="23"/>
      <c r="Z53" s="3"/>
    </row>
    <row r="54" customFormat="false" ht="15" hidden="false" customHeight="false" outlineLevel="0" collapsed="false">
      <c r="A54" s="27" t="s">
        <v>324</v>
      </c>
      <c r="B54" s="1" t="n">
        <v>83</v>
      </c>
      <c r="C54" s="15" t="n">
        <v>44271</v>
      </c>
      <c r="D54" s="16" t="s">
        <v>325</v>
      </c>
      <c r="E54" s="16" t="s">
        <v>316</v>
      </c>
      <c r="F54" s="12" t="n">
        <v>1</v>
      </c>
      <c r="G54" s="0" t="s">
        <v>145</v>
      </c>
      <c r="H54" s="12" t="n">
        <v>56</v>
      </c>
      <c r="I54" s="18" t="n">
        <v>0</v>
      </c>
      <c r="J54" s="18" t="str">
        <f aca="false">IF(I54=1, "Smoker", "Non-smoker")</f>
        <v>Non-smoker</v>
      </c>
      <c r="K54" s="18" t="n">
        <v>0</v>
      </c>
      <c r="L54" s="16" t="n">
        <v>1</v>
      </c>
      <c r="M54" s="16" t="s">
        <v>117</v>
      </c>
      <c r="N54" s="16" t="s">
        <v>326</v>
      </c>
      <c r="O54" s="16" t="s">
        <v>119</v>
      </c>
      <c r="P54" s="16" t="n">
        <v>3.6</v>
      </c>
      <c r="Q54" s="16" t="n">
        <v>3</v>
      </c>
      <c r="S54" s="22" t="n">
        <v>43973</v>
      </c>
      <c r="T54" s="20" t="n">
        <v>1</v>
      </c>
      <c r="U54" s="0" t="n">
        <v>0</v>
      </c>
      <c r="V54" s="0" t="n">
        <v>0</v>
      </c>
      <c r="W54" s="3" t="s">
        <v>127</v>
      </c>
      <c r="Z54" s="3"/>
      <c r="AQ54" s="0" t="s">
        <v>327</v>
      </c>
    </row>
    <row r="55" customFormat="false" ht="15" hidden="false" customHeight="false" outlineLevel="0" collapsed="false">
      <c r="A55" s="27" t="s">
        <v>328</v>
      </c>
      <c r="B55" s="1" t="n">
        <v>85</v>
      </c>
      <c r="C55" s="26" t="n">
        <v>44279</v>
      </c>
      <c r="D55" s="16" t="s">
        <v>329</v>
      </c>
      <c r="E55" s="16" t="s">
        <v>316</v>
      </c>
      <c r="F55" s="25" t="n">
        <v>1</v>
      </c>
      <c r="G55" s="0" t="s">
        <v>145</v>
      </c>
      <c r="H55" s="25" t="n">
        <v>38</v>
      </c>
      <c r="I55" s="20" t="n">
        <v>0</v>
      </c>
      <c r="J55" s="18" t="str">
        <f aca="false">IF(I55=1, "Smoker", "Non-smoker")</f>
        <v>Non-smoker</v>
      </c>
      <c r="K55" s="20" t="n">
        <v>1</v>
      </c>
      <c r="L55" s="20" t="n">
        <v>1</v>
      </c>
      <c r="M55" s="16" t="s">
        <v>117</v>
      </c>
      <c r="N55" s="16" t="s">
        <v>330</v>
      </c>
      <c r="O55" s="16" t="s">
        <v>174</v>
      </c>
      <c r="P55" s="20" t="n">
        <v>4</v>
      </c>
      <c r="Q55" s="20" t="n">
        <v>7.3</v>
      </c>
      <c r="S55" s="22" t="n">
        <v>44266</v>
      </c>
      <c r="T55" s="20" t="n">
        <v>1</v>
      </c>
      <c r="U55" s="20" t="n">
        <v>0</v>
      </c>
      <c r="V55" s="6" t="n">
        <v>1</v>
      </c>
      <c r="X55" s="0" t="n">
        <v>3</v>
      </c>
      <c r="Y55" s="0" t="n">
        <v>4</v>
      </c>
      <c r="Z55" s="3"/>
      <c r="AQ55" s="0" t="s">
        <v>331</v>
      </c>
    </row>
    <row r="56" customFormat="false" ht="15" hidden="false" customHeight="false" outlineLevel="0" collapsed="false">
      <c r="A56" s="27" t="s">
        <v>332</v>
      </c>
      <c r="B56" s="1" t="n">
        <v>86</v>
      </c>
      <c r="C56" s="26" t="n">
        <v>44281</v>
      </c>
      <c r="D56" s="16" t="s">
        <v>333</v>
      </c>
      <c r="E56" s="16" t="s">
        <v>316</v>
      </c>
      <c r="F56" s="25" t="n">
        <v>0</v>
      </c>
      <c r="G56" s="0" t="s">
        <v>116</v>
      </c>
      <c r="H56" s="25" t="n">
        <v>57</v>
      </c>
      <c r="I56" s="20" t="n">
        <v>0</v>
      </c>
      <c r="J56" s="18" t="str">
        <f aca="false">IF(I56=1, "Smoker", "Non-smoker")</f>
        <v>Non-smoker</v>
      </c>
      <c r="K56" s="20" t="n">
        <v>0</v>
      </c>
      <c r="L56" s="20" t="n">
        <v>1</v>
      </c>
      <c r="M56" s="16" t="s">
        <v>117</v>
      </c>
      <c r="N56" s="16" t="s">
        <v>124</v>
      </c>
      <c r="O56" s="16" t="s">
        <v>124</v>
      </c>
      <c r="P56" s="16" t="n">
        <v>4.4</v>
      </c>
      <c r="Q56" s="16" t="n">
        <v>3.7</v>
      </c>
      <c r="S56" s="22" t="n">
        <v>44279</v>
      </c>
      <c r="T56" s="20" t="n">
        <v>0</v>
      </c>
      <c r="V56" s="0" t="n">
        <v>0</v>
      </c>
      <c r="Z56" s="3"/>
    </row>
    <row r="57" customFormat="false" ht="15" hidden="false" customHeight="false" outlineLevel="0" collapsed="false">
      <c r="A57" s="31" t="s">
        <v>334</v>
      </c>
      <c r="B57" s="1" t="n">
        <v>87</v>
      </c>
      <c r="C57" s="26" t="n">
        <v>44281</v>
      </c>
      <c r="D57" s="16" t="s">
        <v>335</v>
      </c>
      <c r="E57" s="16" t="s">
        <v>316</v>
      </c>
      <c r="F57" s="12" t="n">
        <v>0</v>
      </c>
      <c r="G57" s="0" t="s">
        <v>116</v>
      </c>
      <c r="H57" s="12" t="n">
        <v>40</v>
      </c>
      <c r="I57" s="20" t="n">
        <v>1</v>
      </c>
      <c r="J57" s="18" t="str">
        <f aca="false">IF(I57=1, "Smoker", "Non-smoker")</f>
        <v>Smoker</v>
      </c>
      <c r="K57" s="20" t="n">
        <v>0</v>
      </c>
      <c r="L57" s="23" t="n">
        <v>3</v>
      </c>
      <c r="M57" s="16" t="s">
        <v>117</v>
      </c>
      <c r="N57" s="16" t="s">
        <v>193</v>
      </c>
      <c r="O57" s="16" t="s">
        <v>153</v>
      </c>
      <c r="P57" s="0" t="n">
        <v>1.9</v>
      </c>
      <c r="Q57" s="0" t="n">
        <v>5.6</v>
      </c>
      <c r="S57" s="22" t="n">
        <v>44267</v>
      </c>
      <c r="T57" s="20" t="n">
        <v>1</v>
      </c>
      <c r="U57" s="0" t="n">
        <v>0</v>
      </c>
      <c r="V57" s="0" t="n">
        <v>1</v>
      </c>
      <c r="W57" s="3" t="s">
        <v>127</v>
      </c>
      <c r="X57" s="0" t="n">
        <v>2</v>
      </c>
      <c r="Y57" s="0" t="n">
        <v>2</v>
      </c>
      <c r="Z57" s="3" t="s">
        <v>336</v>
      </c>
      <c r="AA57" s="3" t="s">
        <v>126</v>
      </c>
      <c r="AB57" s="0" t="n">
        <v>2.1</v>
      </c>
      <c r="AC57" s="0" t="n">
        <v>2.5</v>
      </c>
      <c r="AD57" s="0" t="n">
        <v>0</v>
      </c>
      <c r="AE57" s="3" t="s">
        <v>266</v>
      </c>
      <c r="AG57" s="3" t="s">
        <v>337</v>
      </c>
      <c r="AH57" s="3" t="s">
        <v>126</v>
      </c>
      <c r="AI57" s="0" t="n">
        <v>2.5</v>
      </c>
      <c r="AJ57" s="0" t="n">
        <v>2.5</v>
      </c>
      <c r="AQ57" s="0" t="s">
        <v>338</v>
      </c>
    </row>
    <row r="58" customFormat="false" ht="15" hidden="false" customHeight="false" outlineLevel="0" collapsed="false">
      <c r="A58" s="27" t="s">
        <v>339</v>
      </c>
      <c r="B58" s="1" t="n">
        <v>91</v>
      </c>
      <c r="C58" s="37" t="n">
        <v>44285</v>
      </c>
      <c r="D58" s="16" t="s">
        <v>340</v>
      </c>
      <c r="E58" s="16" t="s">
        <v>316</v>
      </c>
      <c r="F58" s="39" t="n">
        <v>0</v>
      </c>
      <c r="G58" s="0" t="s">
        <v>116</v>
      </c>
      <c r="H58" s="39" t="n">
        <v>73</v>
      </c>
      <c r="I58" s="20" t="n">
        <v>1</v>
      </c>
      <c r="J58" s="18" t="str">
        <f aca="false">IF(I58=1, "Smoker", "Non-smoker")</f>
        <v>Smoker</v>
      </c>
      <c r="K58" s="18" t="n">
        <v>0</v>
      </c>
      <c r="L58" s="20" t="n">
        <v>1</v>
      </c>
      <c r="M58" s="16" t="s">
        <v>117</v>
      </c>
      <c r="N58" s="16" t="s">
        <v>341</v>
      </c>
      <c r="O58" s="16" t="s">
        <v>126</v>
      </c>
      <c r="P58" s="0" t="n">
        <v>2.6</v>
      </c>
      <c r="Q58" s="0" t="n">
        <v>4.4</v>
      </c>
      <c r="T58" s="40"/>
      <c r="V58" s="0" t="n">
        <v>0</v>
      </c>
      <c r="Z58" s="3"/>
      <c r="AQ58" s="0" t="s">
        <v>342</v>
      </c>
    </row>
    <row r="59" customFormat="false" ht="15" hidden="false" customHeight="false" outlineLevel="0" collapsed="false">
      <c r="A59" s="27" t="s">
        <v>343</v>
      </c>
      <c r="B59" s="1" t="n">
        <v>92</v>
      </c>
      <c r="C59" s="26" t="n">
        <v>44285</v>
      </c>
      <c r="D59" s="16" t="s">
        <v>344</v>
      </c>
      <c r="E59" s="16" t="s">
        <v>316</v>
      </c>
      <c r="F59" s="12" t="n">
        <v>1</v>
      </c>
      <c r="G59" s="0" t="s">
        <v>145</v>
      </c>
      <c r="H59" s="12" t="n">
        <v>37</v>
      </c>
      <c r="I59" s="0" t="n">
        <v>0</v>
      </c>
      <c r="J59" s="18" t="str">
        <f aca="false">IF(I59=1, "Smoker", "Non-smoker")</f>
        <v>Non-smoker</v>
      </c>
      <c r="K59" s="18" t="n">
        <v>0</v>
      </c>
      <c r="L59" s="20" t="n">
        <v>1</v>
      </c>
      <c r="M59" s="16" t="s">
        <v>117</v>
      </c>
      <c r="N59" s="16" t="s">
        <v>345</v>
      </c>
      <c r="O59" s="16" t="s">
        <v>126</v>
      </c>
      <c r="P59" s="0" t="n">
        <v>57</v>
      </c>
      <c r="Q59" s="0" t="n">
        <v>47</v>
      </c>
      <c r="T59" s="20"/>
      <c r="V59" s="0" t="n">
        <v>0</v>
      </c>
      <c r="Z59" s="3"/>
    </row>
    <row r="60" customFormat="false" ht="15" hidden="false" customHeight="false" outlineLevel="0" collapsed="false">
      <c r="A60" s="27" t="s">
        <v>346</v>
      </c>
      <c r="B60" s="1" t="n">
        <v>93</v>
      </c>
      <c r="C60" s="26" t="n">
        <v>44291</v>
      </c>
      <c r="D60" s="16" t="s">
        <v>347</v>
      </c>
      <c r="E60" s="16" t="s">
        <v>316</v>
      </c>
      <c r="F60" s="25" t="n">
        <v>0</v>
      </c>
      <c r="G60" s="0" t="s">
        <v>116</v>
      </c>
      <c r="H60" s="25" t="n">
        <v>65</v>
      </c>
      <c r="I60" s="20" t="n">
        <v>1</v>
      </c>
      <c r="J60" s="18" t="str">
        <f aca="false">IF(I60=1, "Smoker", "Non-smoker")</f>
        <v>Smoker</v>
      </c>
      <c r="K60" s="18" t="n">
        <v>0</v>
      </c>
      <c r="L60" s="20" t="n">
        <v>1</v>
      </c>
      <c r="M60" s="16" t="s">
        <v>117</v>
      </c>
      <c r="N60" s="16" t="s">
        <v>348</v>
      </c>
      <c r="O60" s="16" t="s">
        <v>162</v>
      </c>
      <c r="P60" s="0" t="n">
        <v>4</v>
      </c>
      <c r="Q60" s="0" t="n">
        <v>5</v>
      </c>
      <c r="S60" s="22" t="n">
        <v>43411</v>
      </c>
      <c r="T60" s="20" t="n">
        <v>1</v>
      </c>
      <c r="U60" s="0" t="n">
        <v>0</v>
      </c>
      <c r="V60" s="0" t="n">
        <v>0</v>
      </c>
      <c r="W60" s="3" t="s">
        <v>349</v>
      </c>
      <c r="Z60" s="3"/>
      <c r="AQ60" s="0" t="s">
        <v>350</v>
      </c>
    </row>
    <row r="61" customFormat="false" ht="15" hidden="false" customHeight="false" outlineLevel="0" collapsed="false">
      <c r="A61" s="27" t="s">
        <v>351</v>
      </c>
      <c r="B61" s="1" t="n">
        <v>94</v>
      </c>
      <c r="C61" s="26" t="n">
        <v>44292</v>
      </c>
      <c r="D61" s="16" t="s">
        <v>352</v>
      </c>
      <c r="E61" s="16" t="s">
        <v>316</v>
      </c>
      <c r="F61" s="25" t="n">
        <v>1</v>
      </c>
      <c r="G61" s="0" t="s">
        <v>145</v>
      </c>
      <c r="H61" s="25" t="n">
        <v>68</v>
      </c>
      <c r="I61" s="20" t="n">
        <v>1</v>
      </c>
      <c r="J61" s="18" t="str">
        <f aca="false">IF(I61=1, "Smoker", "Non-smoker")</f>
        <v>Smoker</v>
      </c>
      <c r="K61" s="29" t="n">
        <v>0</v>
      </c>
      <c r="L61" s="20" t="n">
        <v>1</v>
      </c>
      <c r="M61" s="16" t="s">
        <v>117</v>
      </c>
      <c r="N61" s="16" t="s">
        <v>124</v>
      </c>
      <c r="O61" s="16" t="s">
        <v>124</v>
      </c>
      <c r="P61" s="0" t="n">
        <v>3.5</v>
      </c>
      <c r="Q61" s="0" t="n">
        <v>4.5</v>
      </c>
      <c r="R61" s="0" t="n">
        <v>2.8</v>
      </c>
      <c r="S61" s="22" t="n">
        <v>43787</v>
      </c>
      <c r="T61" s="20" t="n">
        <v>1</v>
      </c>
      <c r="U61" s="0" t="n">
        <v>0</v>
      </c>
      <c r="V61" s="0" t="n">
        <v>1</v>
      </c>
      <c r="W61" s="3" t="s">
        <v>127</v>
      </c>
      <c r="X61" s="0" t="n">
        <v>3</v>
      </c>
      <c r="Y61" s="0" t="n">
        <v>3</v>
      </c>
      <c r="Z61" s="3"/>
      <c r="AQ61" s="20" t="s">
        <v>353</v>
      </c>
    </row>
    <row r="62" customFormat="false" ht="15" hidden="false" customHeight="false" outlineLevel="0" collapsed="false">
      <c r="A62" s="27" t="s">
        <v>354</v>
      </c>
      <c r="B62" s="1" t="n">
        <v>95</v>
      </c>
      <c r="C62" s="26" t="n">
        <v>44295</v>
      </c>
      <c r="D62" s="16" t="s">
        <v>355</v>
      </c>
      <c r="E62" s="16" t="s">
        <v>316</v>
      </c>
      <c r="F62" s="12" t="n">
        <v>0</v>
      </c>
      <c r="G62" s="0" t="s">
        <v>116</v>
      </c>
      <c r="H62" s="12" t="n">
        <v>49</v>
      </c>
      <c r="I62" s="20" t="n">
        <v>1</v>
      </c>
      <c r="J62" s="18" t="str">
        <f aca="false">IF(I62=1, "Smoker", "Non-smoker")</f>
        <v>Smoker</v>
      </c>
      <c r="K62" s="20" t="n">
        <v>0</v>
      </c>
      <c r="L62" s="16" t="n">
        <v>1</v>
      </c>
      <c r="M62" s="16" t="s">
        <v>117</v>
      </c>
      <c r="N62" s="16" t="s">
        <v>356</v>
      </c>
      <c r="O62" s="16" t="s">
        <v>126</v>
      </c>
      <c r="P62" s="0" t="n">
        <v>11</v>
      </c>
      <c r="Q62" s="0" t="n">
        <v>8</v>
      </c>
      <c r="S62" s="22" t="n">
        <v>44295</v>
      </c>
      <c r="T62" s="20" t="n">
        <v>1</v>
      </c>
      <c r="U62" s="0" t="n">
        <v>1</v>
      </c>
      <c r="V62" s="0" t="n">
        <v>0</v>
      </c>
      <c r="Z62" s="3"/>
      <c r="AQ62" s="0" t="s">
        <v>357</v>
      </c>
    </row>
    <row r="63" customFormat="false" ht="15" hidden="false" customHeight="false" outlineLevel="0" collapsed="false">
      <c r="A63" s="27" t="s">
        <v>358</v>
      </c>
      <c r="B63" s="1" t="n">
        <v>96</v>
      </c>
      <c r="C63" s="37" t="n">
        <v>44295</v>
      </c>
      <c r="D63" s="16" t="s">
        <v>359</v>
      </c>
      <c r="E63" s="16" t="s">
        <v>316</v>
      </c>
      <c r="F63" s="33" t="n">
        <v>1</v>
      </c>
      <c r="G63" s="0" t="s">
        <v>145</v>
      </c>
      <c r="H63" s="34" t="n">
        <v>79</v>
      </c>
      <c r="I63" s="20" t="n">
        <v>1</v>
      </c>
      <c r="J63" s="18" t="str">
        <f aca="false">IF(I63=1, "Smoker", "Non-smoker")</f>
        <v>Smoker</v>
      </c>
      <c r="K63" s="20" t="n">
        <v>0</v>
      </c>
      <c r="L63" s="20" t="n">
        <v>1</v>
      </c>
      <c r="M63" s="16" t="s">
        <v>117</v>
      </c>
      <c r="N63" s="16" t="s">
        <v>360</v>
      </c>
      <c r="O63" s="16" t="s">
        <v>153</v>
      </c>
      <c r="P63" s="16" t="n">
        <v>5.8</v>
      </c>
      <c r="Q63" s="16" t="n">
        <v>3.7</v>
      </c>
      <c r="R63" s="16"/>
      <c r="S63" s="41" t="n">
        <v>43192</v>
      </c>
      <c r="T63" s="16" t="n">
        <v>1</v>
      </c>
      <c r="U63" s="16" t="n">
        <v>0</v>
      </c>
      <c r="V63" s="16" t="n">
        <v>1</v>
      </c>
      <c r="W63" s="16" t="s">
        <v>127</v>
      </c>
      <c r="Z63" s="3"/>
      <c r="AQ63" s="0" t="s">
        <v>361</v>
      </c>
    </row>
    <row r="64" customFormat="false" ht="15" hidden="false" customHeight="false" outlineLevel="0" collapsed="false">
      <c r="A64" s="27" t="s">
        <v>362</v>
      </c>
      <c r="B64" s="1" t="n">
        <v>97</v>
      </c>
      <c r="C64" s="15" t="n">
        <v>44295</v>
      </c>
      <c r="D64" s="16" t="s">
        <v>363</v>
      </c>
      <c r="E64" s="16" t="s">
        <v>316</v>
      </c>
      <c r="F64" s="12" t="n">
        <v>0</v>
      </c>
      <c r="G64" s="0" t="s">
        <v>116</v>
      </c>
      <c r="H64" s="12" t="n">
        <v>74</v>
      </c>
      <c r="I64" s="20" t="n">
        <v>0</v>
      </c>
      <c r="J64" s="18" t="str">
        <f aca="false">IF(I64=1, "Smoker", "Non-smoker")</f>
        <v>Non-smoker</v>
      </c>
      <c r="K64" s="18" t="n">
        <v>0</v>
      </c>
      <c r="L64" s="16" t="n">
        <v>1</v>
      </c>
      <c r="M64" s="16" t="s">
        <v>117</v>
      </c>
      <c r="N64" s="16" t="s">
        <v>345</v>
      </c>
      <c r="O64" s="16" t="s">
        <v>126</v>
      </c>
      <c r="P64" s="0" t="n">
        <v>3.6</v>
      </c>
      <c r="Q64" s="0" t="n">
        <v>3.5</v>
      </c>
      <c r="T64" s="20"/>
      <c r="V64" s="0" t="n">
        <v>0</v>
      </c>
      <c r="Z64" s="3"/>
    </row>
    <row r="65" customFormat="false" ht="15" hidden="false" customHeight="false" outlineLevel="0" collapsed="false">
      <c r="A65" s="27" t="s">
        <v>364</v>
      </c>
      <c r="B65" s="1" t="n">
        <v>98</v>
      </c>
      <c r="C65" s="15" t="n">
        <v>44295</v>
      </c>
      <c r="D65" s="16" t="s">
        <v>365</v>
      </c>
      <c r="E65" s="16" t="s">
        <v>316</v>
      </c>
      <c r="F65" s="12" t="n">
        <v>1</v>
      </c>
      <c r="G65" s="0" t="s">
        <v>145</v>
      </c>
      <c r="H65" s="12" t="n">
        <v>71</v>
      </c>
      <c r="I65" s="20" t="n">
        <v>1</v>
      </c>
      <c r="J65" s="18" t="str">
        <f aca="false">IF(I65=1, "Smoker", "Non-smoker")</f>
        <v>Smoker</v>
      </c>
      <c r="K65" s="18" t="n">
        <v>0</v>
      </c>
      <c r="L65" s="16" t="n">
        <v>1</v>
      </c>
      <c r="M65" s="16" t="s">
        <v>117</v>
      </c>
      <c r="N65" s="16" t="s">
        <v>124</v>
      </c>
      <c r="O65" s="16" t="s">
        <v>124</v>
      </c>
      <c r="P65" s="0" t="n">
        <v>3.1</v>
      </c>
      <c r="Q65" s="0" t="n">
        <v>2.5</v>
      </c>
      <c r="S65" s="42" t="n">
        <v>44328</v>
      </c>
      <c r="T65" s="20" t="n">
        <v>0</v>
      </c>
      <c r="V65" s="0" t="n">
        <v>0</v>
      </c>
      <c r="Z65" s="3"/>
      <c r="AQ65" s="0" t="s">
        <v>366</v>
      </c>
    </row>
    <row r="66" customFormat="false" ht="15" hidden="false" customHeight="false" outlineLevel="0" collapsed="false">
      <c r="A66" s="27" t="s">
        <v>367</v>
      </c>
      <c r="B66" s="1" t="n">
        <v>99</v>
      </c>
      <c r="C66" s="15" t="n">
        <v>44295</v>
      </c>
      <c r="D66" s="16" t="s">
        <v>368</v>
      </c>
      <c r="E66" s="16" t="s">
        <v>316</v>
      </c>
      <c r="F66" s="12" t="n">
        <v>0</v>
      </c>
      <c r="G66" s="0" t="s">
        <v>116</v>
      </c>
      <c r="H66" s="12" t="n">
        <v>53</v>
      </c>
      <c r="I66" s="18" t="n">
        <v>1</v>
      </c>
      <c r="J66" s="18" t="str">
        <f aca="false">IF(I66=1, "Smoker", "Non-smoker")</f>
        <v>Smoker</v>
      </c>
      <c r="K66" s="18" t="n">
        <v>0</v>
      </c>
      <c r="L66" s="16" t="n">
        <v>1</v>
      </c>
      <c r="M66" s="16" t="s">
        <v>117</v>
      </c>
      <c r="N66" s="16" t="s">
        <v>369</v>
      </c>
      <c r="O66" s="16" t="s">
        <v>119</v>
      </c>
      <c r="P66" s="0" t="n">
        <v>3.6</v>
      </c>
      <c r="Q66" s="0" t="n">
        <v>2.8</v>
      </c>
      <c r="S66" s="22" t="n">
        <v>44294</v>
      </c>
      <c r="T66" s="20" t="n">
        <v>1</v>
      </c>
      <c r="U66" s="0" t="n">
        <v>0</v>
      </c>
      <c r="V66" s="0" t="n">
        <v>1</v>
      </c>
      <c r="W66" s="0" t="s">
        <v>127</v>
      </c>
      <c r="X66" s="0" t="n">
        <v>2</v>
      </c>
      <c r="Y66" s="0" t="n">
        <v>3</v>
      </c>
      <c r="Z66" s="3"/>
      <c r="AQ66" s="0" t="s">
        <v>370</v>
      </c>
    </row>
    <row r="67" customFormat="false" ht="15" hidden="false" customHeight="false" outlineLevel="0" collapsed="false">
      <c r="A67" s="27" t="s">
        <v>371</v>
      </c>
      <c r="B67" s="1" t="n">
        <v>100</v>
      </c>
      <c r="C67" s="15" t="n">
        <v>44299</v>
      </c>
      <c r="D67" s="16" t="s">
        <v>372</v>
      </c>
      <c r="E67" s="16" t="s">
        <v>316</v>
      </c>
      <c r="F67" s="12" t="n">
        <v>0</v>
      </c>
      <c r="G67" s="0" t="s">
        <v>116</v>
      </c>
      <c r="H67" s="12" t="n">
        <v>70</v>
      </c>
      <c r="I67" s="18" t="n">
        <v>0</v>
      </c>
      <c r="J67" s="18" t="str">
        <f aca="false">IF(I67=1, "Smoker", "Non-smoker")</f>
        <v>Non-smoker</v>
      </c>
      <c r="K67" s="18" t="n">
        <v>0</v>
      </c>
      <c r="L67" s="20" t="n">
        <v>1</v>
      </c>
      <c r="M67" s="16" t="s">
        <v>117</v>
      </c>
      <c r="N67" s="16" t="s">
        <v>373</v>
      </c>
      <c r="O67" s="16" t="s">
        <v>126</v>
      </c>
      <c r="P67" s="19" t="n">
        <v>10</v>
      </c>
      <c r="S67" s="22" t="n">
        <v>44299</v>
      </c>
      <c r="T67" s="20" t="n">
        <v>1</v>
      </c>
      <c r="U67" s="0" t="n">
        <v>1</v>
      </c>
      <c r="V67" s="0" t="n">
        <v>0</v>
      </c>
      <c r="Z67" s="3"/>
    </row>
    <row r="68" customFormat="false" ht="15" hidden="false" customHeight="false" outlineLevel="0" collapsed="false">
      <c r="A68" s="27" t="s">
        <v>374</v>
      </c>
      <c r="B68" s="1" t="n">
        <v>101</v>
      </c>
      <c r="C68" s="15" t="n">
        <v>44300</v>
      </c>
      <c r="D68" s="16" t="s">
        <v>375</v>
      </c>
      <c r="E68" s="16" t="s">
        <v>316</v>
      </c>
      <c r="F68" s="12" t="n">
        <v>0</v>
      </c>
      <c r="G68" s="0" t="s">
        <v>116</v>
      </c>
      <c r="H68" s="12" t="n">
        <v>75</v>
      </c>
      <c r="I68" s="18" t="n">
        <v>1</v>
      </c>
      <c r="J68" s="18" t="str">
        <f aca="false">IF(I68=1, "Smoker", "Non-smoker")</f>
        <v>Smoker</v>
      </c>
      <c r="K68" s="18" t="n">
        <v>0</v>
      </c>
      <c r="L68" s="20" t="n">
        <v>1</v>
      </c>
      <c r="M68" s="16" t="s">
        <v>117</v>
      </c>
      <c r="N68" s="16" t="s">
        <v>326</v>
      </c>
      <c r="O68" s="16" t="s">
        <v>119</v>
      </c>
      <c r="P68" s="19" t="n">
        <v>12</v>
      </c>
      <c r="Q68" s="0" t="n">
        <v>12</v>
      </c>
      <c r="S68" s="22"/>
      <c r="T68" s="20"/>
      <c r="V68" s="0" t="n">
        <v>0</v>
      </c>
      <c r="Z68" s="3"/>
      <c r="AQ68" s="0" t="s">
        <v>376</v>
      </c>
    </row>
    <row r="69" customFormat="false" ht="15" hidden="false" customHeight="false" outlineLevel="0" collapsed="false">
      <c r="A69" s="27" t="s">
        <v>377</v>
      </c>
      <c r="B69" s="1" t="n">
        <v>102</v>
      </c>
      <c r="C69" s="26" t="n">
        <v>44307</v>
      </c>
      <c r="D69" s="16" t="s">
        <v>378</v>
      </c>
      <c r="E69" s="16" t="s">
        <v>316</v>
      </c>
      <c r="F69" s="12" t="n">
        <v>0</v>
      </c>
      <c r="G69" s="0" t="s">
        <v>116</v>
      </c>
      <c r="H69" s="12" t="n">
        <v>76</v>
      </c>
      <c r="I69" s="18" t="n">
        <v>1</v>
      </c>
      <c r="J69" s="18" t="str">
        <f aca="false">IF(I69=1, "Smoker", "Non-smoker")</f>
        <v>Smoker</v>
      </c>
      <c r="K69" s="29" t="n">
        <v>0</v>
      </c>
      <c r="L69" s="20" t="n">
        <v>1</v>
      </c>
      <c r="M69" s="16" t="s">
        <v>117</v>
      </c>
      <c r="N69" s="16" t="s">
        <v>379</v>
      </c>
      <c r="O69" s="16" t="s">
        <v>153</v>
      </c>
      <c r="P69" s="19" t="n">
        <v>4</v>
      </c>
      <c r="Q69" s="0" t="n">
        <v>7</v>
      </c>
      <c r="S69" s="22" t="n">
        <v>40060</v>
      </c>
      <c r="T69" s="20" t="n">
        <v>1</v>
      </c>
      <c r="U69" s="0" t="n">
        <v>0</v>
      </c>
      <c r="V69" s="0" t="n">
        <v>1</v>
      </c>
      <c r="Z69" s="3"/>
    </row>
    <row r="70" customFormat="false" ht="15" hidden="false" customHeight="false" outlineLevel="0" collapsed="false">
      <c r="A70" s="27" t="s">
        <v>380</v>
      </c>
      <c r="B70" s="1" t="n">
        <v>103</v>
      </c>
      <c r="C70" s="15" t="n">
        <v>44309</v>
      </c>
      <c r="D70" s="16" t="s">
        <v>381</v>
      </c>
      <c r="E70" s="16" t="s">
        <v>316</v>
      </c>
      <c r="F70" s="12" t="n">
        <v>0</v>
      </c>
      <c r="G70" s="0" t="s">
        <v>116</v>
      </c>
      <c r="H70" s="12" t="n">
        <v>79</v>
      </c>
      <c r="I70" s="18" t="n">
        <v>0</v>
      </c>
      <c r="J70" s="18" t="str">
        <f aca="false">IF(I70=1, "Smoker", "Non-smoker")</f>
        <v>Non-smoker</v>
      </c>
      <c r="K70" s="18" t="n">
        <v>0</v>
      </c>
      <c r="L70" s="16" t="n">
        <v>2</v>
      </c>
      <c r="M70" s="16" t="s">
        <v>117</v>
      </c>
      <c r="N70" s="16" t="s">
        <v>285</v>
      </c>
      <c r="O70" s="16" t="s">
        <v>174</v>
      </c>
      <c r="P70" s="19" t="n">
        <v>10.4</v>
      </c>
      <c r="S70" s="22" t="n">
        <v>44309</v>
      </c>
      <c r="T70" s="20" t="n">
        <v>1</v>
      </c>
      <c r="U70" s="43" t="n">
        <v>0</v>
      </c>
      <c r="V70" s="0" t="n">
        <v>0</v>
      </c>
      <c r="Z70" s="3" t="s">
        <v>382</v>
      </c>
      <c r="AA70" s="0" t="s">
        <v>126</v>
      </c>
      <c r="AB70" s="0" t="n">
        <v>6.2</v>
      </c>
      <c r="AC70" s="0" t="n">
        <v>4.7</v>
      </c>
      <c r="AD70" s="0" t="n">
        <v>0</v>
      </c>
      <c r="AQ70" s="0" t="s">
        <v>383</v>
      </c>
    </row>
    <row r="71" customFormat="false" ht="15" hidden="false" customHeight="false" outlineLevel="0" collapsed="false">
      <c r="A71" s="27" t="s">
        <v>384</v>
      </c>
      <c r="B71" s="1" t="n">
        <v>104</v>
      </c>
      <c r="C71" s="15" t="n">
        <v>44314</v>
      </c>
      <c r="D71" s="16" t="s">
        <v>385</v>
      </c>
      <c r="E71" s="16" t="s">
        <v>316</v>
      </c>
      <c r="F71" s="12" t="n">
        <v>0</v>
      </c>
      <c r="G71" s="0" t="s">
        <v>116</v>
      </c>
      <c r="H71" s="12" t="n">
        <v>52</v>
      </c>
      <c r="I71" s="18" t="n">
        <v>1</v>
      </c>
      <c r="J71" s="18" t="str">
        <f aca="false">IF(I71=1, "Smoker", "Non-smoker")</f>
        <v>Smoker</v>
      </c>
      <c r="K71" s="18" t="n">
        <v>0</v>
      </c>
      <c r="L71" s="20" t="n">
        <v>1</v>
      </c>
      <c r="M71" s="16" t="s">
        <v>117</v>
      </c>
      <c r="N71" s="20" t="s">
        <v>386</v>
      </c>
      <c r="O71" s="16" t="s">
        <v>126</v>
      </c>
      <c r="P71" s="19" t="n">
        <v>3.7</v>
      </c>
      <c r="Q71" s="0" t="n">
        <v>2.9</v>
      </c>
      <c r="S71" s="22" t="n">
        <v>44313</v>
      </c>
      <c r="T71" s="20" t="n">
        <v>1</v>
      </c>
      <c r="U71" s="0" t="n">
        <v>1</v>
      </c>
      <c r="V71" s="0" t="n">
        <v>0</v>
      </c>
      <c r="Z71" s="3"/>
      <c r="AQ71" s="0" t="s">
        <v>387</v>
      </c>
    </row>
    <row r="72" customFormat="false" ht="15" hidden="false" customHeight="false" outlineLevel="0" collapsed="false">
      <c r="A72" s="27" t="s">
        <v>388</v>
      </c>
      <c r="B72" s="1" t="n">
        <v>105</v>
      </c>
      <c r="C72" s="15" t="n">
        <v>44320</v>
      </c>
      <c r="D72" s="16" t="s">
        <v>389</v>
      </c>
      <c r="E72" s="16" t="s">
        <v>316</v>
      </c>
      <c r="F72" s="12" t="n">
        <v>0</v>
      </c>
      <c r="G72" s="0" t="s">
        <v>116</v>
      </c>
      <c r="H72" s="12" t="n">
        <v>62</v>
      </c>
      <c r="I72" s="18" t="n">
        <v>0</v>
      </c>
      <c r="J72" s="18" t="str">
        <f aca="false">IF(I72=1, "Smoker", "Non-smoker")</f>
        <v>Non-smoker</v>
      </c>
      <c r="K72" s="18" t="n">
        <v>0</v>
      </c>
      <c r="L72" s="20" t="n">
        <v>1</v>
      </c>
      <c r="M72" s="16" t="s">
        <v>117</v>
      </c>
      <c r="N72" s="16" t="s">
        <v>390</v>
      </c>
      <c r="O72" s="16" t="s">
        <v>391</v>
      </c>
      <c r="P72" s="19" t="n">
        <v>5.3</v>
      </c>
      <c r="Q72" s="0" t="n">
        <v>4.5</v>
      </c>
      <c r="S72" s="22" t="n">
        <v>43959</v>
      </c>
      <c r="T72" s="20" t="n">
        <v>1</v>
      </c>
      <c r="U72" s="0" t="n">
        <v>1</v>
      </c>
      <c r="V72" s="0" t="n">
        <v>0</v>
      </c>
      <c r="Z72" s="3"/>
    </row>
    <row r="73" customFormat="false" ht="15" hidden="false" customHeight="false" outlineLevel="0" collapsed="false">
      <c r="A73" s="27" t="s">
        <v>392</v>
      </c>
      <c r="B73" s="1" t="n">
        <v>106</v>
      </c>
      <c r="C73" s="15" t="n">
        <v>44320</v>
      </c>
      <c r="D73" s="16" t="s">
        <v>393</v>
      </c>
      <c r="E73" s="16" t="s">
        <v>316</v>
      </c>
      <c r="F73" s="12" t="n">
        <v>0</v>
      </c>
      <c r="G73" s="0" t="s">
        <v>116</v>
      </c>
      <c r="H73" s="12" t="n">
        <v>74</v>
      </c>
      <c r="I73" s="18" t="n">
        <v>0</v>
      </c>
      <c r="J73" s="18" t="str">
        <f aca="false">IF(I73=1, "Smoker", "Non-smoker")</f>
        <v>Non-smoker</v>
      </c>
      <c r="K73" s="18" t="n">
        <v>1</v>
      </c>
      <c r="L73" s="43" t="n">
        <v>1</v>
      </c>
      <c r="M73" s="16" t="s">
        <v>117</v>
      </c>
      <c r="N73" s="20" t="s">
        <v>394</v>
      </c>
      <c r="O73" s="16" t="s">
        <v>126</v>
      </c>
      <c r="P73" s="19" t="n">
        <v>4</v>
      </c>
      <c r="Q73" s="0" t="n">
        <v>2</v>
      </c>
      <c r="S73" s="22" t="n">
        <v>43970</v>
      </c>
      <c r="T73" s="20" t="n">
        <v>1</v>
      </c>
      <c r="U73" s="0" t="n">
        <v>1</v>
      </c>
      <c r="V73" s="0" t="n">
        <v>0</v>
      </c>
      <c r="Z73" s="3"/>
      <c r="AQ73" s="0" t="s">
        <v>395</v>
      </c>
    </row>
    <row r="74" customFormat="false" ht="15" hidden="false" customHeight="false" outlineLevel="0" collapsed="false">
      <c r="A74" s="27" t="s">
        <v>396</v>
      </c>
      <c r="B74" s="1" t="n">
        <v>107</v>
      </c>
      <c r="C74" s="15" t="n">
        <v>44321</v>
      </c>
      <c r="D74" s="16" t="s">
        <v>397</v>
      </c>
      <c r="E74" s="16" t="s">
        <v>316</v>
      </c>
      <c r="F74" s="12" t="n">
        <v>0</v>
      </c>
      <c r="G74" s="0" t="s">
        <v>116</v>
      </c>
      <c r="H74" s="12" t="n">
        <v>61</v>
      </c>
      <c r="I74" s="18" t="n">
        <v>1</v>
      </c>
      <c r="J74" s="18" t="str">
        <f aca="false">IF(I74=1, "Smoker", "Non-smoker")</f>
        <v>Smoker</v>
      </c>
      <c r="K74" s="18" t="n">
        <v>0</v>
      </c>
      <c r="L74" s="20" t="n">
        <v>1</v>
      </c>
      <c r="M74" s="16" t="s">
        <v>117</v>
      </c>
      <c r="N74" s="16" t="s">
        <v>360</v>
      </c>
      <c r="O74" s="16" t="s">
        <v>153</v>
      </c>
      <c r="P74" s="19" t="n">
        <v>5.6</v>
      </c>
      <c r="Q74" s="0" t="n">
        <v>3.3</v>
      </c>
      <c r="S74" s="22" t="n">
        <v>40745</v>
      </c>
      <c r="T74" s="20" t="n">
        <v>1</v>
      </c>
      <c r="U74" s="0" t="n">
        <v>0</v>
      </c>
      <c r="V74" s="0" t="n">
        <v>1</v>
      </c>
      <c r="Z74" s="3"/>
    </row>
    <row r="75" customFormat="false" ht="15" hidden="false" customHeight="false" outlineLevel="0" collapsed="false">
      <c r="A75" s="27" t="s">
        <v>398</v>
      </c>
      <c r="B75" s="1" t="n">
        <v>108</v>
      </c>
      <c r="C75" s="44" t="n">
        <v>44321</v>
      </c>
      <c r="D75" s="16" t="s">
        <v>399</v>
      </c>
      <c r="E75" s="16" t="s">
        <v>316</v>
      </c>
      <c r="F75" s="12" t="n">
        <v>0</v>
      </c>
      <c r="G75" s="0" t="s">
        <v>116</v>
      </c>
      <c r="H75" s="12" t="n">
        <v>38</v>
      </c>
      <c r="I75" s="18" t="n">
        <v>0</v>
      </c>
      <c r="J75" s="18" t="str">
        <f aca="false">IF(I75=1, "Smoker", "Non-smoker")</f>
        <v>Non-smoker</v>
      </c>
      <c r="K75" s="18" t="n">
        <v>0</v>
      </c>
      <c r="L75" s="20" t="n">
        <v>3</v>
      </c>
      <c r="M75" s="16" t="s">
        <v>117</v>
      </c>
      <c r="N75" s="16" t="s">
        <v>400</v>
      </c>
      <c r="O75" s="16" t="s">
        <v>174</v>
      </c>
      <c r="P75" s="19" t="n">
        <v>6.2</v>
      </c>
      <c r="Q75" s="0" t="n">
        <v>5.5</v>
      </c>
      <c r="S75" s="22" t="n">
        <v>44320</v>
      </c>
      <c r="T75" s="20" t="n">
        <v>0</v>
      </c>
      <c r="V75" s="0" t="n">
        <v>1</v>
      </c>
      <c r="X75" s="0" t="n">
        <v>1</v>
      </c>
      <c r="Y75" s="0" t="n">
        <v>2</v>
      </c>
      <c r="Z75" s="3" t="s">
        <v>341</v>
      </c>
      <c r="AA75" s="3" t="s">
        <v>126</v>
      </c>
      <c r="AB75" s="0" t="n">
        <v>10</v>
      </c>
      <c r="AC75" s="0" t="n">
        <v>7</v>
      </c>
      <c r="AD75" s="0" t="n">
        <v>0</v>
      </c>
      <c r="AG75" s="3" t="s">
        <v>401</v>
      </c>
      <c r="AH75" s="3" t="s">
        <v>126</v>
      </c>
      <c r="AI75" s="0" t="n">
        <v>1.8</v>
      </c>
      <c r="AJ75" s="0" t="n">
        <v>2.1</v>
      </c>
      <c r="AK75" s="0" t="n">
        <v>0</v>
      </c>
    </row>
    <row r="79" customFormat="false" ht="15" hidden="false" customHeight="false" outlineLevel="0" collapsed="false">
      <c r="A79" s="11"/>
    </row>
    <row r="80" customFormat="false" ht="15" hidden="false" customHeight="false" outlineLevel="0" collapsed="false">
      <c r="A80" s="11"/>
    </row>
    <row r="81" customFormat="false" ht="15" hidden="false" customHeight="false" outlineLevel="0" collapsed="false">
      <c r="A81" s="11"/>
    </row>
    <row r="82" customFormat="false" ht="15" hidden="false" customHeight="false" outlineLevel="0" collapsed="false">
      <c r="A82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98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E2" activeCellId="0" sqref="E2"/>
    </sheetView>
  </sheetViews>
  <sheetFormatPr defaultColWidth="10.71484375" defaultRowHeight="15" zeroHeight="false" outlineLevelRow="0" outlineLevelCol="0"/>
  <cols>
    <col collapsed="false" customWidth="true" hidden="false" outlineLevel="0" max="1" min="1" style="0" width="14.73"/>
    <col collapsed="false" customWidth="true" hidden="false" outlineLevel="0" max="2" min="2" style="0" width="19.02"/>
    <col collapsed="false" customWidth="true" hidden="false" outlineLevel="0" max="3" min="3" style="0" width="8.15"/>
    <col collapsed="false" customWidth="true" hidden="false" outlineLevel="0" max="4" min="4" style="0" width="20.31"/>
    <col collapsed="false" customWidth="true" hidden="false" outlineLevel="0" max="6" min="5" style="0" width="19.61"/>
    <col collapsed="false" customWidth="true" hidden="false" outlineLevel="0" max="7" min="7" style="0" width="14.82"/>
    <col collapsed="false" customWidth="true" hidden="false" outlineLevel="0" max="8" min="8" style="0" width="29.55"/>
    <col collapsed="false" customWidth="true" hidden="false" outlineLevel="0" max="9" min="9" style="0" width="8.65"/>
    <col collapsed="false" customWidth="true" hidden="false" outlineLevel="0" max="12" min="10" style="0" width="8.15"/>
    <col collapsed="false" customWidth="true" hidden="false" outlineLevel="0" max="13" min="13" style="0" width="12.83"/>
    <col collapsed="false" customWidth="true" hidden="false" outlineLevel="0" max="14" min="14" style="0" width="13.97"/>
    <col collapsed="false" customWidth="true" hidden="false" outlineLevel="0" max="15" min="15" style="0" width="16.25"/>
    <col collapsed="false" customWidth="true" hidden="false" outlineLevel="0" max="16" min="16" style="0" width="13.08"/>
    <col collapsed="false" customWidth="true" hidden="false" outlineLevel="0" max="17" min="17" style="0" width="15.11"/>
    <col collapsed="false" customWidth="true" hidden="false" outlineLevel="0" max="18" min="18" style="0" width="100.13"/>
    <col collapsed="false" customWidth="true" hidden="false" outlineLevel="0" max="19" min="19" style="0" width="14.73"/>
  </cols>
  <sheetData>
    <row r="1" customFormat="false" ht="15" hidden="false" customHeight="false" outlineLevel="0" collapsed="false">
      <c r="A1" s="1" t="s">
        <v>91</v>
      </c>
      <c r="B1" s="1" t="s">
        <v>88</v>
      </c>
      <c r="C1" s="1" t="s">
        <v>89</v>
      </c>
      <c r="D1" s="10" t="s">
        <v>402</v>
      </c>
      <c r="E1" s="10" t="s">
        <v>93</v>
      </c>
      <c r="F1" s="1" t="s">
        <v>96</v>
      </c>
      <c r="G1" s="1" t="s">
        <v>403</v>
      </c>
      <c r="H1" s="1" t="s">
        <v>404</v>
      </c>
      <c r="I1" s="5" t="s">
        <v>405</v>
      </c>
      <c r="J1" s="5" t="s">
        <v>406</v>
      </c>
      <c r="K1" s="5" t="s">
        <v>407</v>
      </c>
      <c r="L1" s="1" t="s">
        <v>408</v>
      </c>
      <c r="M1" s="1" t="s">
        <v>409</v>
      </c>
      <c r="N1" s="5" t="s">
        <v>410</v>
      </c>
      <c r="O1" s="5" t="s">
        <v>411</v>
      </c>
      <c r="P1" s="45" t="s">
        <v>412</v>
      </c>
      <c r="Q1" s="5" t="s">
        <v>413</v>
      </c>
      <c r="R1" s="1" t="s">
        <v>414</v>
      </c>
    </row>
    <row r="2" customFormat="false" ht="15" hidden="false" customHeight="false" outlineLevel="0" collapsed="false">
      <c r="A2" s="16" t="s">
        <v>114</v>
      </c>
      <c r="B2" s="3" t="s">
        <v>113</v>
      </c>
      <c r="C2" s="3" t="n">
        <v>3</v>
      </c>
      <c r="D2" s="28" t="n">
        <v>1</v>
      </c>
      <c r="E2" s="28" t="str">
        <f aca="true">INDIRECT(ADDRESS(G2, 7,,, "Sequenced Patient Database"))</f>
        <v>Female</v>
      </c>
      <c r="F2" s="18" t="str">
        <f aca="true">INDIRECT(ADDRESS(G2, 10,,, "Sequenced Patient Database"))</f>
        <v>Smoker</v>
      </c>
      <c r="G2" s="18" t="n">
        <f aca="false">MATCH(1,ISNUMBER(SEARCH('Sequenced Patient Database'!A$1:A$1000, B2)),0)</f>
        <v>2</v>
      </c>
      <c r="H2" s="16" t="s">
        <v>118</v>
      </c>
      <c r="I2" s="16" t="s">
        <v>119</v>
      </c>
      <c r="J2" s="19" t="n">
        <v>21</v>
      </c>
      <c r="K2" s="19" t="n">
        <v>19</v>
      </c>
      <c r="L2" s="16" t="n">
        <v>19</v>
      </c>
      <c r="N2" s="3" t="s">
        <v>415</v>
      </c>
      <c r="O2" s="3" t="s">
        <v>135</v>
      </c>
      <c r="P2" s="46" t="s">
        <v>416</v>
      </c>
      <c r="Q2" s="14"/>
      <c r="R2" s="1"/>
    </row>
    <row r="3" customFormat="false" ht="15" hidden="false" customHeight="false" outlineLevel="0" collapsed="false">
      <c r="A3" s="16" t="s">
        <v>123</v>
      </c>
      <c r="B3" s="3" t="s">
        <v>122</v>
      </c>
      <c r="C3" s="3" t="n">
        <v>4</v>
      </c>
      <c r="D3" s="28" t="n">
        <v>1</v>
      </c>
      <c r="E3" s="28" t="str">
        <f aca="true">INDIRECT(ADDRESS(G3, 7,,, "Sequenced Patient Database"))</f>
        <v>Female</v>
      </c>
      <c r="F3" s="18" t="str">
        <f aca="true">INDIRECT(ADDRESS(G3, 10,,, "Sequenced Patient Database"))</f>
        <v>Smoker</v>
      </c>
      <c r="G3" s="18" t="n">
        <f aca="false">MATCH(1,ISNUMBER(SEARCH('Sequenced Patient Database'!A$1:A$1000, B3)),0)</f>
        <v>3</v>
      </c>
      <c r="H3" s="16" t="s">
        <v>124</v>
      </c>
      <c r="I3" s="16" t="s">
        <v>124</v>
      </c>
      <c r="J3" s="0" t="n">
        <v>6.4</v>
      </c>
      <c r="K3" s="0" t="n">
        <v>5.9</v>
      </c>
      <c r="L3" s="21"/>
      <c r="M3" s="22" t="n">
        <v>44144</v>
      </c>
      <c r="N3" s="19" t="s">
        <v>415</v>
      </c>
      <c r="O3" s="19" t="s">
        <v>266</v>
      </c>
      <c r="P3" s="19" t="s">
        <v>416</v>
      </c>
      <c r="Q3" s="14"/>
      <c r="R3" s="1"/>
    </row>
    <row r="4" customFormat="false" ht="15" hidden="false" customHeight="false" outlineLevel="0" collapsed="false">
      <c r="A4" s="16" t="s">
        <v>129</v>
      </c>
      <c r="B4" s="3" t="s">
        <v>128</v>
      </c>
      <c r="C4" s="3" t="n">
        <v>5</v>
      </c>
      <c r="D4" s="28" t="n">
        <v>1</v>
      </c>
      <c r="E4" s="28" t="str">
        <f aca="true">INDIRECT(ADDRESS(G4, 7,,, "Sequenced Patient Database"))</f>
        <v>Female</v>
      </c>
      <c r="F4" s="18" t="str">
        <f aca="true">INDIRECT(ADDRESS(G4, 10,,, "Sequenced Patient Database"))</f>
        <v>Non-smoker</v>
      </c>
      <c r="G4" s="18" t="n">
        <f aca="false">MATCH(1,ISNUMBER(SEARCH('Sequenced Patient Database'!A$1:A$1000, B4)),0)</f>
        <v>4</v>
      </c>
      <c r="H4" s="16" t="s">
        <v>124</v>
      </c>
      <c r="I4" s="16" t="s">
        <v>124</v>
      </c>
      <c r="J4" s="16" t="n">
        <v>6.7</v>
      </c>
      <c r="K4" s="16" t="n">
        <v>5.2</v>
      </c>
      <c r="L4" s="16" t="n">
        <v>4.7</v>
      </c>
      <c r="M4" s="22" t="n">
        <v>44132</v>
      </c>
      <c r="N4" s="3" t="s">
        <v>208</v>
      </c>
      <c r="O4" s="3" t="s">
        <v>208</v>
      </c>
      <c r="P4" s="16" t="s">
        <v>416</v>
      </c>
      <c r="Q4" s="14"/>
      <c r="R4" s="1"/>
    </row>
    <row r="5" customFormat="false" ht="15" hidden="false" customHeight="false" outlineLevel="0" collapsed="false">
      <c r="A5" s="16" t="s">
        <v>132</v>
      </c>
      <c r="B5" s="3" t="s">
        <v>131</v>
      </c>
      <c r="C5" s="3" t="n">
        <v>6</v>
      </c>
      <c r="D5" s="28" t="n">
        <v>1</v>
      </c>
      <c r="E5" s="28" t="str">
        <f aca="true">INDIRECT(ADDRESS(G5, 7,,, "Sequenced Patient Database"))</f>
        <v>Female</v>
      </c>
      <c r="F5" s="18" t="str">
        <f aca="true">INDIRECT(ADDRESS(G5, 10,,, "Sequenced Patient Database"))</f>
        <v>Non-smoker</v>
      </c>
      <c r="G5" s="18" t="n">
        <f aca="false">MATCH(1,ISNUMBER(SEARCH('Sequenced Patient Database'!A$1:A$1000, B5)),0)</f>
        <v>5</v>
      </c>
      <c r="H5" s="16" t="s">
        <v>133</v>
      </c>
      <c r="I5" s="16" t="s">
        <v>126</v>
      </c>
      <c r="J5" s="20" t="n">
        <v>7.2</v>
      </c>
      <c r="K5" s="20" t="n">
        <v>4.7</v>
      </c>
      <c r="M5" s="22" t="n">
        <v>44146</v>
      </c>
      <c r="N5" s="16" t="s">
        <v>415</v>
      </c>
      <c r="O5" s="16" t="s">
        <v>135</v>
      </c>
      <c r="P5" s="47" t="s">
        <v>416</v>
      </c>
      <c r="Q5" s="14"/>
      <c r="R5" s="1"/>
    </row>
    <row r="6" customFormat="false" ht="15" hidden="false" customHeight="false" outlineLevel="0" collapsed="false">
      <c r="A6" s="16" t="s">
        <v>132</v>
      </c>
      <c r="B6" s="3" t="s">
        <v>131</v>
      </c>
      <c r="C6" s="3" t="n">
        <v>6</v>
      </c>
      <c r="D6" s="28" t="n">
        <v>2</v>
      </c>
      <c r="E6" s="28" t="str">
        <f aca="true">INDIRECT(ADDRESS(G6, 7,,, "Sequenced Patient Database"))</f>
        <v>Female</v>
      </c>
      <c r="F6" s="18" t="str">
        <f aca="true">INDIRECT(ADDRESS(G6, 10,,, "Sequenced Patient Database"))</f>
        <v>Non-smoker</v>
      </c>
      <c r="G6" s="18" t="n">
        <f aca="false">MATCH(1,ISNUMBER(SEARCH('Sequenced Patient Database'!A$1:A$1000, B6)),0)</f>
        <v>5</v>
      </c>
      <c r="H6" s="3" t="s">
        <v>134</v>
      </c>
      <c r="I6" s="3" t="s">
        <v>126</v>
      </c>
      <c r="J6" s="16" t="n">
        <v>3.2</v>
      </c>
      <c r="K6" s="16" t="n">
        <v>2.9</v>
      </c>
      <c r="L6" s="3"/>
      <c r="M6" s="3"/>
      <c r="N6" s="16" t="s">
        <v>415</v>
      </c>
      <c r="O6" s="16" t="s">
        <v>135</v>
      </c>
      <c r="P6" s="47" t="s">
        <v>416</v>
      </c>
      <c r="Q6" s="14"/>
      <c r="R6" s="1"/>
    </row>
    <row r="7" customFormat="false" ht="15" hidden="false" customHeight="false" outlineLevel="0" collapsed="false">
      <c r="A7" s="16" t="s">
        <v>138</v>
      </c>
      <c r="B7" s="3" t="s">
        <v>137</v>
      </c>
      <c r="C7" s="16" t="n">
        <v>7</v>
      </c>
      <c r="D7" s="28" t="n">
        <v>1</v>
      </c>
      <c r="E7" s="28" t="str">
        <f aca="true">INDIRECT(ADDRESS(G7, 7,,, "Sequenced Patient Database"))</f>
        <v>Female</v>
      </c>
      <c r="F7" s="18" t="str">
        <f aca="true">INDIRECT(ADDRESS(G7, 10,,, "Sequenced Patient Database"))</f>
        <v>Smoker</v>
      </c>
      <c r="G7" s="18" t="n">
        <f aca="false">MATCH(1,ISNUMBER(SEARCH('Sequenced Patient Database'!A$1:A$1000, B7)),0)</f>
        <v>6</v>
      </c>
      <c r="H7" s="16" t="s">
        <v>139</v>
      </c>
      <c r="I7" s="16" t="s">
        <v>126</v>
      </c>
      <c r="J7" s="20" t="n">
        <v>6.3</v>
      </c>
      <c r="K7" s="20" t="n">
        <v>5.2</v>
      </c>
      <c r="L7" s="1"/>
      <c r="M7" s="1"/>
      <c r="N7" s="16" t="s">
        <v>417</v>
      </c>
      <c r="O7" s="16" t="s">
        <v>417</v>
      </c>
      <c r="P7" s="46" t="s">
        <v>416</v>
      </c>
      <c r="Q7" s="14"/>
      <c r="R7" s="1"/>
    </row>
    <row r="8" customFormat="false" ht="15" hidden="false" customHeight="false" outlineLevel="0" collapsed="false">
      <c r="A8" s="16" t="s">
        <v>138</v>
      </c>
      <c r="B8" s="3" t="s">
        <v>137</v>
      </c>
      <c r="C8" s="16" t="n">
        <v>7</v>
      </c>
      <c r="D8" s="28" t="n">
        <v>2</v>
      </c>
      <c r="E8" s="28" t="str">
        <f aca="true">INDIRECT(ADDRESS(G8, 7,,, "Sequenced Patient Database"))</f>
        <v>Female</v>
      </c>
      <c r="F8" s="18" t="str">
        <f aca="true">INDIRECT(ADDRESS(G8, 10,,, "Sequenced Patient Database"))</f>
        <v>Smoker</v>
      </c>
      <c r="G8" s="18" t="n">
        <f aca="false">MATCH(1,ISNUMBER(SEARCH('Sequenced Patient Database'!A$1:A$1000, B8)),0)</f>
        <v>6</v>
      </c>
      <c r="H8" s="0" t="s">
        <v>140</v>
      </c>
      <c r="I8" s="3" t="s">
        <v>126</v>
      </c>
      <c r="J8" s="20" t="n">
        <v>2.5</v>
      </c>
      <c r="K8" s="16" t="n">
        <v>2.2</v>
      </c>
      <c r="L8" s="1"/>
      <c r="M8" s="1"/>
      <c r="N8" s="16" t="s">
        <v>417</v>
      </c>
      <c r="O8" s="16" t="s">
        <v>417</v>
      </c>
      <c r="P8" s="46" t="s">
        <v>416</v>
      </c>
      <c r="Q8" s="14"/>
      <c r="R8" s="1"/>
    </row>
    <row r="9" customFormat="false" ht="15" hidden="false" customHeight="false" outlineLevel="0" collapsed="false">
      <c r="A9" s="16" t="s">
        <v>138</v>
      </c>
      <c r="B9" s="3" t="s">
        <v>137</v>
      </c>
      <c r="C9" s="16" t="n">
        <v>7</v>
      </c>
      <c r="D9" s="28" t="n">
        <v>3</v>
      </c>
      <c r="E9" s="28" t="str">
        <f aca="true">INDIRECT(ADDRESS(G9, 7,,, "Sequenced Patient Database"))</f>
        <v>Female</v>
      </c>
      <c r="F9" s="18" t="str">
        <f aca="true">INDIRECT(ADDRESS(G9, 10,,, "Sequenced Patient Database"))</f>
        <v>Smoker</v>
      </c>
      <c r="G9" s="18" t="n">
        <f aca="false">MATCH(1,ISNUMBER(SEARCH('Sequenced Patient Database'!A$1:A$1000, B9)),0)</f>
        <v>6</v>
      </c>
      <c r="H9" s="3" t="s">
        <v>141</v>
      </c>
      <c r="I9" s="3" t="s">
        <v>126</v>
      </c>
      <c r="J9" s="48"/>
      <c r="K9" s="48"/>
      <c r="L9" s="1"/>
      <c r="M9" s="1"/>
      <c r="N9" s="16" t="s">
        <v>417</v>
      </c>
      <c r="O9" s="16" t="s">
        <v>417</v>
      </c>
      <c r="P9" s="46" t="s">
        <v>416</v>
      </c>
      <c r="Q9" s="14"/>
      <c r="R9" s="1"/>
    </row>
    <row r="10" customFormat="false" ht="15" hidden="false" customHeight="false" outlineLevel="0" collapsed="false">
      <c r="A10" s="16" t="s">
        <v>138</v>
      </c>
      <c r="B10" s="3" t="s">
        <v>137</v>
      </c>
      <c r="C10" s="16" t="n">
        <v>7</v>
      </c>
      <c r="D10" s="28" t="n">
        <v>4</v>
      </c>
      <c r="E10" s="28" t="str">
        <f aca="true">INDIRECT(ADDRESS(G10, 7,,, "Sequenced Patient Database"))</f>
        <v>Female</v>
      </c>
      <c r="F10" s="18" t="str">
        <f aca="true">INDIRECT(ADDRESS(G10, 10,,, "Sequenced Patient Database"))</f>
        <v>Smoker</v>
      </c>
      <c r="G10" s="18" t="n">
        <f aca="false">MATCH(1,ISNUMBER(SEARCH('Sequenced Patient Database'!A$1:A$1000, B10)),0)</f>
        <v>6</v>
      </c>
      <c r="H10" s="3"/>
      <c r="I10" s="3" t="s">
        <v>174</v>
      </c>
      <c r="J10" s="48"/>
      <c r="K10" s="48"/>
      <c r="L10" s="1"/>
      <c r="M10" s="1"/>
      <c r="N10" s="16" t="s">
        <v>208</v>
      </c>
      <c r="O10" s="16" t="s">
        <v>208</v>
      </c>
      <c r="P10" s="47" t="s">
        <v>416</v>
      </c>
      <c r="Q10" s="14"/>
      <c r="R10" s="1"/>
    </row>
    <row r="11" customFormat="false" ht="15" hidden="false" customHeight="false" outlineLevel="0" collapsed="false">
      <c r="A11" s="16" t="s">
        <v>144</v>
      </c>
      <c r="B11" s="3" t="s">
        <v>143</v>
      </c>
      <c r="C11" s="16" t="n">
        <v>8</v>
      </c>
      <c r="D11" s="16" t="n">
        <v>1</v>
      </c>
      <c r="E11" s="28" t="str">
        <f aca="true">INDIRECT(ADDRESS(G11, 7,,, "Sequenced Patient Database"))</f>
        <v>Male</v>
      </c>
      <c r="F11" s="18" t="str">
        <f aca="true">INDIRECT(ADDRESS(G11, 10,,, "Sequenced Patient Database"))</f>
        <v>Non-smoker</v>
      </c>
      <c r="G11" s="18" t="n">
        <f aca="false">MATCH(1,ISNUMBER(SEARCH('Sequenced Patient Database'!A$1:A$1000, B11)),0)</f>
        <v>7</v>
      </c>
      <c r="H11" s="16" t="s">
        <v>146</v>
      </c>
      <c r="I11" s="16" t="s">
        <v>147</v>
      </c>
      <c r="J11" s="20" t="n">
        <v>8</v>
      </c>
      <c r="K11" s="20" t="n">
        <v>4</v>
      </c>
      <c r="L11" s="21"/>
      <c r="M11" s="22" t="n">
        <v>44143</v>
      </c>
      <c r="N11" s="20" t="s">
        <v>415</v>
      </c>
      <c r="O11" s="19" t="s">
        <v>266</v>
      </c>
      <c r="P11" s="19" t="s">
        <v>418</v>
      </c>
      <c r="Q11" s="19" t="s">
        <v>148</v>
      </c>
      <c r="R11" s="1"/>
    </row>
    <row r="12" customFormat="false" ht="15" hidden="false" customHeight="false" outlineLevel="0" collapsed="false">
      <c r="A12" s="16" t="s">
        <v>151</v>
      </c>
      <c r="B12" s="3" t="s">
        <v>150</v>
      </c>
      <c r="C12" s="16" t="n">
        <v>9</v>
      </c>
      <c r="D12" s="28" t="n">
        <v>1</v>
      </c>
      <c r="E12" s="28" t="str">
        <f aca="true">INDIRECT(ADDRESS(G12, 7,,, "Sequenced Patient Database"))</f>
        <v>Male</v>
      </c>
      <c r="F12" s="18" t="str">
        <f aca="true">INDIRECT(ADDRESS(G12, 10,,, "Sequenced Patient Database"))</f>
        <v>Smoker</v>
      </c>
      <c r="G12" s="18" t="n">
        <f aca="false">MATCH(1,ISNUMBER(SEARCH('Sequenced Patient Database'!A$1:A$1000, B12)),0)</f>
        <v>8</v>
      </c>
      <c r="H12" s="16" t="s">
        <v>146</v>
      </c>
      <c r="I12" s="16" t="s">
        <v>147</v>
      </c>
      <c r="J12" s="20" t="n">
        <v>8</v>
      </c>
      <c r="K12" s="20" t="n">
        <v>4</v>
      </c>
      <c r="L12" s="21"/>
      <c r="M12" s="22" t="n">
        <v>44143</v>
      </c>
      <c r="N12" s="19" t="s">
        <v>415</v>
      </c>
      <c r="O12" s="19" t="s">
        <v>266</v>
      </c>
      <c r="P12" s="47" t="s">
        <v>416</v>
      </c>
      <c r="Q12" s="16" t="s">
        <v>148</v>
      </c>
      <c r="R12" s="1"/>
      <c r="S12" s="3" t="s">
        <v>150</v>
      </c>
    </row>
    <row r="13" customFormat="false" ht="15" hidden="false" customHeight="false" outlineLevel="0" collapsed="false">
      <c r="A13" s="16" t="s">
        <v>156</v>
      </c>
      <c r="B13" s="3" t="s">
        <v>155</v>
      </c>
      <c r="C13" s="49" t="n">
        <v>10</v>
      </c>
      <c r="D13" s="28" t="n">
        <v>1</v>
      </c>
      <c r="E13" s="28" t="str">
        <f aca="true">INDIRECT(ADDRESS(G13, 7,,, "Sequenced Patient Database"))</f>
        <v>Female</v>
      </c>
      <c r="F13" s="18" t="str">
        <f aca="true">INDIRECT(ADDRESS(G13, 10,,, "Sequenced Patient Database"))</f>
        <v>Non-smoker</v>
      </c>
      <c r="G13" s="18" t="n">
        <f aca="false">MATCH(1,ISNUMBER(SEARCH('Sequenced Patient Database'!A$1:A$1000, B13)),0)</f>
        <v>9</v>
      </c>
      <c r="H13" s="16" t="s">
        <v>157</v>
      </c>
      <c r="I13" s="16" t="s">
        <v>126</v>
      </c>
      <c r="J13" s="20" t="n">
        <v>4</v>
      </c>
      <c r="K13" s="20" t="n">
        <v>4</v>
      </c>
      <c r="M13" s="22" t="n">
        <v>43791</v>
      </c>
      <c r="N13" s="16" t="s">
        <v>415</v>
      </c>
      <c r="O13" s="16" t="s">
        <v>135</v>
      </c>
      <c r="P13" s="46" t="s">
        <v>416</v>
      </c>
      <c r="Q13" s="14"/>
      <c r="R13" s="1"/>
    </row>
    <row r="14" customFormat="false" ht="15" hidden="false" customHeight="false" outlineLevel="0" collapsed="false">
      <c r="A14" s="16" t="s">
        <v>156</v>
      </c>
      <c r="B14" s="3" t="s">
        <v>155</v>
      </c>
      <c r="C14" s="49" t="n">
        <v>10</v>
      </c>
      <c r="D14" s="28" t="n">
        <v>2</v>
      </c>
      <c r="E14" s="28" t="str">
        <f aca="true">INDIRECT(ADDRESS(G14, 7,,, "Sequenced Patient Database"))</f>
        <v>Female</v>
      </c>
      <c r="F14" s="18" t="str">
        <f aca="true">INDIRECT(ADDRESS(G14, 10,,, "Sequenced Patient Database"))</f>
        <v>Non-smoker</v>
      </c>
      <c r="G14" s="18" t="n">
        <f aca="false">MATCH(1,ISNUMBER(SEARCH('Sequenced Patient Database'!A$1:A$1000, B14)),0)</f>
        <v>9</v>
      </c>
      <c r="H14" s="3" t="s">
        <v>158</v>
      </c>
      <c r="I14" s="16" t="s">
        <v>153</v>
      </c>
      <c r="J14" s="16" t="n">
        <v>2</v>
      </c>
      <c r="K14" s="20"/>
      <c r="L14" s="1"/>
      <c r="M14" s="1"/>
      <c r="N14" s="16" t="s">
        <v>417</v>
      </c>
      <c r="O14" s="16" t="s">
        <v>417</v>
      </c>
      <c r="P14" s="46" t="s">
        <v>416</v>
      </c>
      <c r="Q14" s="14"/>
      <c r="R14" s="1"/>
    </row>
    <row r="15" customFormat="false" ht="15" hidden="false" customHeight="false" outlineLevel="0" collapsed="false">
      <c r="A15" s="16" t="s">
        <v>160</v>
      </c>
      <c r="B15" s="3" t="s">
        <v>159</v>
      </c>
      <c r="C15" s="49" t="n">
        <v>11</v>
      </c>
      <c r="D15" s="28" t="n">
        <v>1</v>
      </c>
      <c r="E15" s="28" t="str">
        <f aca="true">INDIRECT(ADDRESS(G15, 7,,, "Sequenced Patient Database"))</f>
        <v>Male</v>
      </c>
      <c r="F15" s="18" t="str">
        <f aca="true">INDIRECT(ADDRESS(G15, 10,,, "Sequenced Patient Database"))</f>
        <v>Smoker</v>
      </c>
      <c r="G15" s="18" t="n">
        <f aca="false">MATCH(1,ISNUMBER(SEARCH('Sequenced Patient Database'!A$1:A$1000, B15)),0)</f>
        <v>10</v>
      </c>
      <c r="H15" s="16" t="s">
        <v>161</v>
      </c>
      <c r="I15" s="16" t="s">
        <v>162</v>
      </c>
      <c r="J15" s="20" t="n">
        <v>5.2</v>
      </c>
      <c r="K15" s="20" t="n">
        <v>3.6</v>
      </c>
      <c r="L15" s="21"/>
      <c r="M15" s="22" t="n">
        <v>44006</v>
      </c>
      <c r="N15" s="16" t="s">
        <v>415</v>
      </c>
      <c r="O15" s="16" t="s">
        <v>266</v>
      </c>
      <c r="P15" s="46" t="s">
        <v>418</v>
      </c>
      <c r="Q15" s="14"/>
      <c r="R15" s="1"/>
    </row>
    <row r="16" customFormat="false" ht="15" hidden="false" customHeight="false" outlineLevel="0" collapsed="false">
      <c r="A16" s="16" t="s">
        <v>165</v>
      </c>
      <c r="B16" s="3" t="s">
        <v>164</v>
      </c>
      <c r="C16" s="49" t="n">
        <v>16</v>
      </c>
      <c r="D16" s="28" t="n">
        <v>1</v>
      </c>
      <c r="E16" s="28" t="str">
        <f aca="true">INDIRECT(ADDRESS(G16, 7,,, "Sequenced Patient Database"))</f>
        <v>Female</v>
      </c>
      <c r="F16" s="18" t="str">
        <f aca="true">INDIRECT(ADDRESS(G16, 10,,, "Sequenced Patient Database"))</f>
        <v>Non-smoker</v>
      </c>
      <c r="G16" s="18" t="n">
        <f aca="false">MATCH(1,ISNUMBER(SEARCH('Sequenced Patient Database'!A$1:A$1000, B16)),0)</f>
        <v>11</v>
      </c>
      <c r="H16" s="19" t="s">
        <v>166</v>
      </c>
      <c r="I16" s="16" t="s">
        <v>126</v>
      </c>
      <c r="J16" s="20" t="n">
        <v>17</v>
      </c>
      <c r="K16" s="20" t="n">
        <v>13</v>
      </c>
      <c r="L16" s="20" t="n">
        <v>10</v>
      </c>
      <c r="M16" s="26" t="n">
        <v>43767</v>
      </c>
      <c r="N16" s="16" t="s">
        <v>415</v>
      </c>
      <c r="O16" s="16" t="s">
        <v>266</v>
      </c>
      <c r="P16" s="46" t="s">
        <v>418</v>
      </c>
      <c r="Q16" s="16" t="s">
        <v>127</v>
      </c>
    </row>
    <row r="17" customFormat="false" ht="15" hidden="false" customHeight="false" outlineLevel="0" collapsed="false">
      <c r="A17" s="16" t="s">
        <v>165</v>
      </c>
      <c r="B17" s="3" t="s">
        <v>164</v>
      </c>
      <c r="C17" s="49" t="n">
        <v>16</v>
      </c>
      <c r="D17" s="28" t="n">
        <v>2</v>
      </c>
      <c r="E17" s="28" t="str">
        <f aca="true">INDIRECT(ADDRESS(G17, 7,,, "Sequenced Patient Database"))</f>
        <v>Female</v>
      </c>
      <c r="F17" s="18" t="str">
        <f aca="true">INDIRECT(ADDRESS(G17, 10,,, "Sequenced Patient Database"))</f>
        <v>Non-smoker</v>
      </c>
      <c r="G17" s="18" t="n">
        <f aca="false">MATCH(1,ISNUMBER(SEARCH('Sequenced Patient Database'!A$1:A$1000, B17)),0)</f>
        <v>11</v>
      </c>
      <c r="H17" s="19" t="s">
        <v>167</v>
      </c>
      <c r="I17" s="16" t="s">
        <v>153</v>
      </c>
      <c r="J17" s="16" t="n">
        <v>3</v>
      </c>
      <c r="K17" s="20"/>
      <c r="M17" s="26"/>
      <c r="N17" s="16" t="s">
        <v>417</v>
      </c>
      <c r="O17" s="16" t="s">
        <v>417</v>
      </c>
      <c r="P17" s="47" t="s">
        <v>416</v>
      </c>
      <c r="Q17" s="20"/>
    </row>
    <row r="18" customFormat="false" ht="15" hidden="false" customHeight="false" outlineLevel="0" collapsed="false">
      <c r="A18" s="16" t="s">
        <v>170</v>
      </c>
      <c r="B18" s="3" t="s">
        <v>169</v>
      </c>
      <c r="C18" s="49" t="n">
        <v>17</v>
      </c>
      <c r="D18" s="28" t="n">
        <v>1</v>
      </c>
      <c r="E18" s="28" t="str">
        <f aca="true">INDIRECT(ADDRESS(G18, 7,,, "Sequenced Patient Database"))</f>
        <v>Female</v>
      </c>
      <c r="F18" s="18" t="str">
        <f aca="true">INDIRECT(ADDRESS(G18, 10,,, "Sequenced Patient Database"))</f>
        <v>Smoker</v>
      </c>
      <c r="G18" s="18" t="n">
        <f aca="false">MATCH(1,ISNUMBER(SEARCH('Sequenced Patient Database'!A$1:A$1000, B18)),0)</f>
        <v>12</v>
      </c>
      <c r="H18" s="19" t="s">
        <v>171</v>
      </c>
      <c r="I18" s="16" t="s">
        <v>162</v>
      </c>
      <c r="J18" s="20" t="n">
        <v>8</v>
      </c>
      <c r="K18" s="20" t="n">
        <v>4.3</v>
      </c>
      <c r="L18" s="3"/>
      <c r="M18" s="22" t="n">
        <v>42807</v>
      </c>
      <c r="N18" s="50" t="s">
        <v>415</v>
      </c>
      <c r="O18" s="16" t="s">
        <v>135</v>
      </c>
      <c r="P18" s="46" t="s">
        <v>416</v>
      </c>
      <c r="Q18" s="14"/>
      <c r="R18" s="0" t="s">
        <v>419</v>
      </c>
    </row>
    <row r="19" customFormat="false" ht="15" hidden="false" customHeight="false" outlineLevel="0" collapsed="false">
      <c r="A19" s="16" t="s">
        <v>170</v>
      </c>
      <c r="B19" s="3" t="s">
        <v>169</v>
      </c>
      <c r="C19" s="49" t="n">
        <v>17</v>
      </c>
      <c r="D19" s="28" t="n">
        <v>2</v>
      </c>
      <c r="E19" s="28" t="str">
        <f aca="true">INDIRECT(ADDRESS(G19, 7,,, "Sequenced Patient Database"))</f>
        <v>Female</v>
      </c>
      <c r="F19" s="18" t="str">
        <f aca="true">INDIRECT(ADDRESS(G19, 10,,, "Sequenced Patient Database"))</f>
        <v>Smoker</v>
      </c>
      <c r="G19" s="18" t="n">
        <f aca="false">MATCH(1,ISNUMBER(SEARCH('Sequenced Patient Database'!A$1:A$1000, B19)),0)</f>
        <v>12</v>
      </c>
      <c r="H19" s="3" t="s">
        <v>124</v>
      </c>
      <c r="I19" s="16" t="s">
        <v>124</v>
      </c>
      <c r="J19" s="20" t="n">
        <v>8.3</v>
      </c>
      <c r="K19" s="16" t="n">
        <v>6</v>
      </c>
      <c r="L19" s="3"/>
      <c r="M19" s="22"/>
      <c r="N19" s="16" t="s">
        <v>208</v>
      </c>
      <c r="O19" s="16" t="s">
        <v>208</v>
      </c>
      <c r="P19" s="46" t="s">
        <v>416</v>
      </c>
      <c r="Q19" s="14"/>
    </row>
    <row r="20" customFormat="false" ht="15" hidden="false" customHeight="false" outlineLevel="0" collapsed="false">
      <c r="A20" s="16" t="s">
        <v>170</v>
      </c>
      <c r="B20" s="3" t="s">
        <v>169</v>
      </c>
      <c r="C20" s="49" t="n">
        <v>17</v>
      </c>
      <c r="D20" s="28" t="n">
        <v>3</v>
      </c>
      <c r="E20" s="28" t="str">
        <f aca="true">INDIRECT(ADDRESS(G20, 7,,, "Sequenced Patient Database"))</f>
        <v>Female</v>
      </c>
      <c r="F20" s="18" t="str">
        <f aca="true">INDIRECT(ADDRESS(G20, 10,,, "Sequenced Patient Database"))</f>
        <v>Smoker</v>
      </c>
      <c r="G20" s="18" t="n">
        <f aca="false">MATCH(1,ISNUMBER(SEARCH('Sequenced Patient Database'!A$1:A$1000, B20)),0)</f>
        <v>12</v>
      </c>
      <c r="H20" s="3" t="s">
        <v>420</v>
      </c>
      <c r="I20" s="16" t="s">
        <v>174</v>
      </c>
      <c r="J20" s="20" t="n">
        <v>6</v>
      </c>
      <c r="K20" s="20" t="n">
        <v>4</v>
      </c>
      <c r="L20" s="3"/>
      <c r="M20" s="22"/>
      <c r="N20" s="16" t="s">
        <v>417</v>
      </c>
      <c r="O20" s="16" t="s">
        <v>417</v>
      </c>
      <c r="P20" s="46" t="s">
        <v>416</v>
      </c>
      <c r="Q20" s="14"/>
    </row>
    <row r="21" customFormat="false" ht="15" hidden="false" customHeight="false" outlineLevel="0" collapsed="false">
      <c r="A21" s="16" t="s">
        <v>177</v>
      </c>
      <c r="B21" s="3" t="s">
        <v>176</v>
      </c>
      <c r="C21" s="49" t="n">
        <v>19</v>
      </c>
      <c r="D21" s="0" t="n">
        <v>1</v>
      </c>
      <c r="E21" s="28" t="str">
        <f aca="true">INDIRECT(ADDRESS(G21, 7,,, "Sequenced Patient Database"))</f>
        <v>Female</v>
      </c>
      <c r="F21" s="18" t="str">
        <f aca="true">INDIRECT(ADDRESS(G21, 10,,, "Sequenced Patient Database"))</f>
        <v>Non-smoker</v>
      </c>
      <c r="G21" s="18" t="n">
        <f aca="false">MATCH(1,ISNUMBER(SEARCH('Sequenced Patient Database'!A$1:A$1000, B21)),0)</f>
        <v>13</v>
      </c>
      <c r="H21" s="16" t="s">
        <v>178</v>
      </c>
      <c r="I21" s="16" t="s">
        <v>126</v>
      </c>
      <c r="J21" s="19" t="n">
        <v>6.5</v>
      </c>
      <c r="K21" s="19" t="n">
        <v>7.1</v>
      </c>
      <c r="L21" s="3"/>
      <c r="M21" s="22"/>
      <c r="N21" s="16" t="s">
        <v>417</v>
      </c>
      <c r="O21" s="16" t="s">
        <v>417</v>
      </c>
      <c r="P21" s="46" t="s">
        <v>416</v>
      </c>
      <c r="Q21" s="14"/>
    </row>
    <row r="22" customFormat="false" ht="15" hidden="false" customHeight="false" outlineLevel="0" collapsed="false">
      <c r="A22" s="16" t="s">
        <v>182</v>
      </c>
      <c r="B22" s="3" t="s">
        <v>181</v>
      </c>
      <c r="C22" s="49" t="n">
        <v>20</v>
      </c>
      <c r="D22" s="28" t="n">
        <v>1</v>
      </c>
      <c r="E22" s="28" t="str">
        <f aca="true">INDIRECT(ADDRESS(G22, 7,,, "Sequenced Patient Database"))</f>
        <v>Female</v>
      </c>
      <c r="F22" s="18" t="str">
        <f aca="true">INDIRECT(ADDRESS(G22, 10,,, "Sequenced Patient Database"))</f>
        <v>Smoker</v>
      </c>
      <c r="G22" s="18" t="n">
        <f aca="false">MATCH(1,ISNUMBER(SEARCH('Sequenced Patient Database'!A$1:A$1000, B22)),0)</f>
        <v>14</v>
      </c>
      <c r="H22" s="16" t="s">
        <v>184</v>
      </c>
      <c r="I22" s="16" t="s">
        <v>147</v>
      </c>
      <c r="J22" s="19" t="n">
        <v>15</v>
      </c>
      <c r="K22" s="19" t="n">
        <v>14</v>
      </c>
      <c r="L22" s="19"/>
      <c r="M22" s="22" t="n">
        <v>43771</v>
      </c>
      <c r="N22" s="20" t="s">
        <v>415</v>
      </c>
      <c r="O22" s="19" t="s">
        <v>266</v>
      </c>
      <c r="P22" s="19" t="s">
        <v>416</v>
      </c>
      <c r="Q22" s="14"/>
    </row>
    <row r="23" customFormat="false" ht="15" hidden="false" customHeight="false" outlineLevel="0" collapsed="false">
      <c r="A23" s="16" t="s">
        <v>189</v>
      </c>
      <c r="B23" s="3" t="s">
        <v>188</v>
      </c>
      <c r="C23" s="49" t="n">
        <v>21</v>
      </c>
      <c r="D23" s="28" t="n">
        <v>1</v>
      </c>
      <c r="E23" s="28" t="str">
        <f aca="true">INDIRECT(ADDRESS(G23, 7,,, "Sequenced Patient Database"))</f>
        <v>Female</v>
      </c>
      <c r="F23" s="18" t="str">
        <f aca="true">INDIRECT(ADDRESS(G23, 10,,, "Sequenced Patient Database"))</f>
        <v>Non-smoker</v>
      </c>
      <c r="G23" s="18" t="n">
        <f aca="false">MATCH(1,ISNUMBER(SEARCH('Sequenced Patient Database'!A$1:A$1000, B23)),0)</f>
        <v>15</v>
      </c>
      <c r="H23" s="3" t="s">
        <v>190</v>
      </c>
      <c r="I23" s="16" t="s">
        <v>174</v>
      </c>
      <c r="J23" s="16" t="n">
        <v>3</v>
      </c>
      <c r="K23" s="16" t="n">
        <v>4</v>
      </c>
      <c r="L23" s="3"/>
      <c r="M23" s="22" t="n">
        <v>40942</v>
      </c>
      <c r="N23" s="16" t="s">
        <v>415</v>
      </c>
      <c r="O23" s="16" t="s">
        <v>266</v>
      </c>
      <c r="P23" s="46" t="s">
        <v>418</v>
      </c>
      <c r="Q23" s="14"/>
    </row>
    <row r="24" customFormat="false" ht="15" hidden="false" customHeight="false" outlineLevel="0" collapsed="false">
      <c r="A24" s="16" t="s">
        <v>192</v>
      </c>
      <c r="B24" s="3" t="s">
        <v>191</v>
      </c>
      <c r="C24" s="49" t="n">
        <v>23</v>
      </c>
      <c r="D24" s="28" t="n">
        <v>1</v>
      </c>
      <c r="E24" s="28" t="str">
        <f aca="true">INDIRECT(ADDRESS(G24, 7,,, "Sequenced Patient Database"))</f>
        <v>Female</v>
      </c>
      <c r="F24" s="18" t="str">
        <f aca="true">INDIRECT(ADDRESS(G24, 10,,, "Sequenced Patient Database"))</f>
        <v>Smoker</v>
      </c>
      <c r="G24" s="18" t="n">
        <f aca="false">MATCH(1,ISNUMBER(SEARCH('Sequenced Patient Database'!A$1:A$1000, B24)),0)</f>
        <v>16</v>
      </c>
      <c r="H24" s="3" t="s">
        <v>193</v>
      </c>
      <c r="I24" s="16" t="s">
        <v>153</v>
      </c>
      <c r="J24" s="32" t="n">
        <v>8.3</v>
      </c>
      <c r="K24" s="32" t="n">
        <v>4.7</v>
      </c>
      <c r="M24" s="22" t="n">
        <v>44166</v>
      </c>
      <c r="N24" s="16" t="s">
        <v>415</v>
      </c>
      <c r="O24" s="16" t="s">
        <v>135</v>
      </c>
      <c r="P24" s="46" t="s">
        <v>416</v>
      </c>
      <c r="Q24" s="20"/>
      <c r="R24" s="0" t="s">
        <v>173</v>
      </c>
    </row>
    <row r="25" customFormat="false" ht="15" hidden="false" customHeight="false" outlineLevel="0" collapsed="false">
      <c r="A25" s="16" t="s">
        <v>192</v>
      </c>
      <c r="B25" s="3" t="s">
        <v>191</v>
      </c>
      <c r="C25" s="49" t="n">
        <v>23</v>
      </c>
      <c r="D25" s="28" t="n">
        <v>2</v>
      </c>
      <c r="E25" s="28" t="str">
        <f aca="true">INDIRECT(ADDRESS(G25, 7,,, "Sequenced Patient Database"))</f>
        <v>Female</v>
      </c>
      <c r="F25" s="18" t="str">
        <f aca="true">INDIRECT(ADDRESS(G25, 10,,, "Sequenced Patient Database"))</f>
        <v>Smoker</v>
      </c>
      <c r="G25" s="18" t="n">
        <f aca="false">MATCH(1,ISNUMBER(SEARCH('Sequenced Patient Database'!A$1:A$1000, B25)),0)</f>
        <v>16</v>
      </c>
      <c r="H25" s="3" t="s">
        <v>194</v>
      </c>
      <c r="I25" s="16" t="s">
        <v>174</v>
      </c>
      <c r="J25" s="32" t="n">
        <v>5.8</v>
      </c>
      <c r="K25" s="32" t="n">
        <v>2.6</v>
      </c>
      <c r="L25" s="3"/>
      <c r="M25" s="1"/>
      <c r="N25" s="16" t="s">
        <v>415</v>
      </c>
      <c r="O25" s="16" t="s">
        <v>135</v>
      </c>
      <c r="P25" s="47" t="s">
        <v>416</v>
      </c>
      <c r="Q25" s="14"/>
    </row>
    <row r="26" customFormat="false" ht="15" hidden="false" customHeight="false" outlineLevel="0" collapsed="false">
      <c r="A26" s="16" t="s">
        <v>192</v>
      </c>
      <c r="B26" s="3" t="s">
        <v>191</v>
      </c>
      <c r="C26" s="49" t="n">
        <v>23</v>
      </c>
      <c r="D26" s="28" t="n">
        <v>3</v>
      </c>
      <c r="E26" s="28" t="str">
        <f aca="true">INDIRECT(ADDRESS(G26, 7,,, "Sequenced Patient Database"))</f>
        <v>Female</v>
      </c>
      <c r="F26" s="18" t="str">
        <f aca="true">INDIRECT(ADDRESS(G26, 10,,, "Sequenced Patient Database"))</f>
        <v>Smoker</v>
      </c>
      <c r="G26" s="18" t="n">
        <f aca="false">MATCH(1,ISNUMBER(SEARCH('Sequenced Patient Database'!A$1:A$1000, B26)),0)</f>
        <v>16</v>
      </c>
      <c r="H26" s="16"/>
      <c r="I26" s="16" t="s">
        <v>174</v>
      </c>
      <c r="J26" s="32" t="n">
        <v>3.8</v>
      </c>
      <c r="K26" s="32" t="n">
        <v>3.2</v>
      </c>
      <c r="L26" s="1"/>
      <c r="M26" s="1"/>
      <c r="N26" s="16" t="s">
        <v>417</v>
      </c>
      <c r="O26" s="16" t="s">
        <v>417</v>
      </c>
      <c r="P26" s="47" t="s">
        <v>416</v>
      </c>
      <c r="Q26" s="14"/>
    </row>
    <row r="27" customFormat="false" ht="15" hidden="false" customHeight="false" outlineLevel="0" collapsed="false">
      <c r="A27" s="16" t="s">
        <v>196</v>
      </c>
      <c r="B27" s="3" t="s">
        <v>195</v>
      </c>
      <c r="C27" s="49" t="n">
        <v>24</v>
      </c>
      <c r="D27" s="28" t="n">
        <v>1</v>
      </c>
      <c r="E27" s="28" t="str">
        <f aca="true">INDIRECT(ADDRESS(G27, 7,,, "Sequenced Patient Database"))</f>
        <v>Female</v>
      </c>
      <c r="F27" s="18" t="str">
        <f aca="true">INDIRECT(ADDRESS(G27, 10,,, "Sequenced Patient Database"))</f>
        <v>Non-smoker</v>
      </c>
      <c r="G27" s="18" t="n">
        <f aca="false">MATCH(1,ISNUMBER(SEARCH('Sequenced Patient Database'!A$1:A$1000, B27)),0)</f>
        <v>17</v>
      </c>
      <c r="H27" s="19" t="s">
        <v>124</v>
      </c>
      <c r="I27" s="16" t="s">
        <v>124</v>
      </c>
      <c r="J27" s="16" t="n">
        <v>10.2</v>
      </c>
      <c r="K27" s="16" t="n">
        <v>5.9</v>
      </c>
      <c r="L27" s="21"/>
      <c r="M27" s="22" t="n">
        <v>43984</v>
      </c>
      <c r="N27" s="16" t="s">
        <v>415</v>
      </c>
      <c r="O27" s="16" t="s">
        <v>266</v>
      </c>
      <c r="P27" s="46" t="s">
        <v>416</v>
      </c>
      <c r="Q27" s="14"/>
    </row>
    <row r="28" customFormat="false" ht="15" hidden="false" customHeight="false" outlineLevel="0" collapsed="false">
      <c r="A28" s="16" t="s">
        <v>198</v>
      </c>
      <c r="B28" s="3" t="s">
        <v>197</v>
      </c>
      <c r="C28" s="3" t="n">
        <v>25</v>
      </c>
      <c r="D28" s="51" t="n">
        <v>1</v>
      </c>
      <c r="E28" s="28" t="str">
        <f aca="true">INDIRECT(ADDRESS(G28, 7,,, "Sequenced Patient Database"))</f>
        <v>Female</v>
      </c>
      <c r="F28" s="18" t="str">
        <f aca="true">INDIRECT(ADDRESS(G28, 10,,, "Sequenced Patient Database"))</f>
        <v>Non-smoker</v>
      </c>
      <c r="G28" s="18" t="n">
        <f aca="false">MATCH(1,ISNUMBER(SEARCH('Sequenced Patient Database'!A$1:A$1000, B28)),0)</f>
        <v>18</v>
      </c>
      <c r="H28" s="19" t="s">
        <v>199</v>
      </c>
      <c r="I28" s="16" t="s">
        <v>126</v>
      </c>
      <c r="J28" s="16" t="n">
        <v>5.8</v>
      </c>
      <c r="K28" s="16" t="n">
        <v>2</v>
      </c>
      <c r="L28" s="52"/>
      <c r="M28" s="53" t="n">
        <v>44201</v>
      </c>
      <c r="N28" s="16" t="s">
        <v>415</v>
      </c>
      <c r="O28" s="16" t="s">
        <v>135</v>
      </c>
      <c r="P28" s="46" t="s">
        <v>416</v>
      </c>
      <c r="Q28" s="5"/>
      <c r="R28" s="20" t="s">
        <v>421</v>
      </c>
    </row>
    <row r="29" customFormat="false" ht="15" hidden="false" customHeight="false" outlineLevel="0" collapsed="false">
      <c r="A29" s="16" t="s">
        <v>201</v>
      </c>
      <c r="B29" s="3" t="s">
        <v>200</v>
      </c>
      <c r="C29" s="3" t="n">
        <v>26</v>
      </c>
      <c r="D29" s="51" t="n">
        <v>1</v>
      </c>
      <c r="E29" s="28" t="str">
        <f aca="true">INDIRECT(ADDRESS(G29, 7,,, "Sequenced Patient Database"))</f>
        <v>Male</v>
      </c>
      <c r="F29" s="18" t="str">
        <f aca="true">INDIRECT(ADDRESS(G29, 10,,, "Sequenced Patient Database"))</f>
        <v>Smoker</v>
      </c>
      <c r="G29" s="18" t="n">
        <f aca="false">MATCH(1,ISNUMBER(SEARCH('Sequenced Patient Database'!A$1:A$1000, B29)),0)</f>
        <v>19</v>
      </c>
      <c r="H29" s="19" t="s">
        <v>202</v>
      </c>
      <c r="I29" s="16" t="s">
        <v>126</v>
      </c>
      <c r="J29" s="16" t="n">
        <v>7.1</v>
      </c>
      <c r="K29" s="16" t="n">
        <v>5</v>
      </c>
      <c r="L29" s="3"/>
      <c r="M29" s="22" t="n">
        <v>44167</v>
      </c>
      <c r="N29" s="16" t="s">
        <v>415</v>
      </c>
      <c r="O29" s="16" t="s">
        <v>135</v>
      </c>
      <c r="P29" s="46" t="s">
        <v>416</v>
      </c>
      <c r="Q29" s="5"/>
      <c r="R29" s="8" t="s">
        <v>173</v>
      </c>
    </row>
    <row r="30" customFormat="false" ht="15" hidden="false" customHeight="false" outlineLevel="0" collapsed="false">
      <c r="A30" s="16" t="s">
        <v>205</v>
      </c>
      <c r="B30" s="3" t="s">
        <v>204</v>
      </c>
      <c r="C30" s="3" t="n">
        <v>27</v>
      </c>
      <c r="D30" s="51" t="n">
        <v>1</v>
      </c>
      <c r="E30" s="28" t="str">
        <f aca="true">INDIRECT(ADDRESS(G30, 7,,, "Sequenced Patient Database"))</f>
        <v>Female</v>
      </c>
      <c r="F30" s="18" t="str">
        <f aca="true">INDIRECT(ADDRESS(G30, 10,,, "Sequenced Patient Database"))</f>
        <v>Non-smoker</v>
      </c>
      <c r="G30" s="18" t="n">
        <f aca="false">MATCH(1,ISNUMBER(SEARCH('Sequenced Patient Database'!A$1:A$1000, B30)),0)</f>
        <v>20</v>
      </c>
      <c r="H30" s="16" t="s">
        <v>285</v>
      </c>
      <c r="I30" s="16" t="s">
        <v>174</v>
      </c>
      <c r="J30" s="19" t="n">
        <v>4.7</v>
      </c>
      <c r="K30" s="19" t="n">
        <v>4.4</v>
      </c>
      <c r="L30" s="3"/>
      <c r="M30" s="22" t="n">
        <v>44167</v>
      </c>
      <c r="N30" s="16" t="s">
        <v>208</v>
      </c>
      <c r="O30" s="16" t="s">
        <v>208</v>
      </c>
      <c r="P30" s="46" t="s">
        <v>416</v>
      </c>
      <c r="Q30" s="5"/>
      <c r="R30" s="8"/>
    </row>
    <row r="31" customFormat="false" ht="15" hidden="false" customHeight="false" outlineLevel="0" collapsed="false">
      <c r="A31" s="16" t="s">
        <v>205</v>
      </c>
      <c r="B31" s="3" t="s">
        <v>204</v>
      </c>
      <c r="C31" s="3" t="n">
        <v>27</v>
      </c>
      <c r="D31" s="20" t="n">
        <v>2</v>
      </c>
      <c r="E31" s="28" t="str">
        <f aca="true">INDIRECT(ADDRESS(G31, 7,,, "Sequenced Patient Database"))</f>
        <v>Female</v>
      </c>
      <c r="F31" s="18" t="str">
        <f aca="true">INDIRECT(ADDRESS(G31, 10,,, "Sequenced Patient Database"))</f>
        <v>Non-smoker</v>
      </c>
      <c r="G31" s="18" t="n">
        <f aca="false">MATCH(1,ISNUMBER(SEARCH('Sequenced Patient Database'!A$1:A$1000, B31)),0)</f>
        <v>20</v>
      </c>
      <c r="H31" s="3" t="s">
        <v>207</v>
      </c>
      <c r="I31" s="3" t="s">
        <v>174</v>
      </c>
      <c r="J31" s="3" t="n">
        <v>4.5</v>
      </c>
      <c r="K31" s="3" t="n">
        <v>3.2</v>
      </c>
      <c r="L31" s="21"/>
      <c r="M31" s="22" t="n">
        <v>44139</v>
      </c>
      <c r="N31" s="16" t="s">
        <v>208</v>
      </c>
      <c r="O31" s="16" t="s">
        <v>208</v>
      </c>
      <c r="P31" s="46" t="s">
        <v>416</v>
      </c>
      <c r="Q31" s="20"/>
    </row>
    <row r="32" customFormat="false" ht="15" hidden="false" customHeight="false" outlineLevel="0" collapsed="false">
      <c r="A32" s="16" t="s">
        <v>205</v>
      </c>
      <c r="B32" s="3" t="s">
        <v>204</v>
      </c>
      <c r="C32" s="3" t="n">
        <v>27</v>
      </c>
      <c r="D32" s="20" t="n">
        <v>3</v>
      </c>
      <c r="E32" s="28" t="str">
        <f aca="true">INDIRECT(ADDRESS(G32, 7,,, "Sequenced Patient Database"))</f>
        <v>Female</v>
      </c>
      <c r="F32" s="18" t="str">
        <f aca="true">INDIRECT(ADDRESS(G32, 10,,, "Sequenced Patient Database"))</f>
        <v>Non-smoker</v>
      </c>
      <c r="G32" s="18" t="n">
        <f aca="false">MATCH(1,ISNUMBER(SEARCH('Sequenced Patient Database'!A$1:A$1000, B32)),0)</f>
        <v>20</v>
      </c>
      <c r="H32" s="3" t="s">
        <v>209</v>
      </c>
      <c r="I32" s="3" t="s">
        <v>153</v>
      </c>
      <c r="J32" s="16" t="n">
        <v>4</v>
      </c>
      <c r="K32" s="50" t="n">
        <v>4</v>
      </c>
      <c r="L32" s="21"/>
      <c r="M32" s="22" t="n">
        <v>44139</v>
      </c>
      <c r="N32" s="16" t="s">
        <v>208</v>
      </c>
      <c r="O32" s="16" t="s">
        <v>208</v>
      </c>
      <c r="P32" s="46" t="s">
        <v>416</v>
      </c>
      <c r="Q32" s="20"/>
    </row>
    <row r="33" customFormat="false" ht="15" hidden="false" customHeight="false" outlineLevel="0" collapsed="false">
      <c r="A33" s="16" t="s">
        <v>211</v>
      </c>
      <c r="B33" s="3" t="s">
        <v>210</v>
      </c>
      <c r="C33" s="49" t="n">
        <v>28</v>
      </c>
      <c r="D33" s="20" t="n">
        <v>1</v>
      </c>
      <c r="E33" s="28" t="str">
        <f aca="true">INDIRECT(ADDRESS(G33, 7,,, "Sequenced Patient Database"))</f>
        <v>Female</v>
      </c>
      <c r="F33" s="18" t="str">
        <f aca="true">INDIRECT(ADDRESS(G33, 10,,, "Sequenced Patient Database"))</f>
        <v>Smoker</v>
      </c>
      <c r="G33" s="18" t="n">
        <f aca="false">MATCH(1,ISNUMBER(SEARCH('Sequenced Patient Database'!A$1:A$1000, B33)),0)</f>
        <v>21</v>
      </c>
      <c r="H33" s="3" t="s">
        <v>124</v>
      </c>
      <c r="I33" s="16" t="s">
        <v>124</v>
      </c>
      <c r="J33" s="20" t="n">
        <v>2</v>
      </c>
      <c r="K33" s="20" t="n">
        <v>2</v>
      </c>
      <c r="M33" s="22" t="n">
        <v>43989</v>
      </c>
      <c r="N33" s="16" t="s">
        <v>415</v>
      </c>
      <c r="O33" s="16" t="s">
        <v>135</v>
      </c>
      <c r="P33" s="46" t="s">
        <v>418</v>
      </c>
      <c r="Q33" s="20"/>
    </row>
    <row r="34" customFormat="false" ht="15" hidden="false" customHeight="false" outlineLevel="0" collapsed="false">
      <c r="A34" s="16" t="s">
        <v>215</v>
      </c>
      <c r="B34" s="3" t="s">
        <v>214</v>
      </c>
      <c r="C34" s="49" t="n">
        <v>29</v>
      </c>
      <c r="D34" s="20" t="n">
        <v>1</v>
      </c>
      <c r="E34" s="28" t="str">
        <f aca="true">INDIRECT(ADDRESS(G34, 7,,, "Sequenced Patient Database"))</f>
        <v>Female</v>
      </c>
      <c r="F34" s="18" t="str">
        <f aca="true">INDIRECT(ADDRESS(G34, 10,,, "Sequenced Patient Database"))</f>
        <v>Non-smoker</v>
      </c>
      <c r="G34" s="18" t="n">
        <f aca="false">MATCH(1,ISNUMBER(SEARCH('Sequenced Patient Database'!A$1:A$1000, B34)),0)</f>
        <v>22</v>
      </c>
      <c r="H34" s="3" t="s">
        <v>216</v>
      </c>
      <c r="I34" s="16" t="s">
        <v>126</v>
      </c>
      <c r="J34" s="16" t="n">
        <v>23</v>
      </c>
      <c r="K34" s="16" t="n">
        <v>22</v>
      </c>
      <c r="M34" s="22" t="n">
        <v>43868</v>
      </c>
      <c r="N34" s="16" t="s">
        <v>415</v>
      </c>
      <c r="O34" s="16" t="s">
        <v>266</v>
      </c>
      <c r="P34" s="46" t="s">
        <v>418</v>
      </c>
      <c r="Q34" s="20"/>
    </row>
    <row r="35" customFormat="false" ht="15" hidden="false" customHeight="false" outlineLevel="0" collapsed="false">
      <c r="A35" s="16" t="s">
        <v>215</v>
      </c>
      <c r="B35" s="3" t="s">
        <v>214</v>
      </c>
      <c r="C35" s="49" t="n">
        <v>29</v>
      </c>
      <c r="D35" s="20" t="n">
        <v>2</v>
      </c>
      <c r="E35" s="28" t="str">
        <f aca="true">INDIRECT(ADDRESS(G35, 7,,, "Sequenced Patient Database"))</f>
        <v>Female</v>
      </c>
      <c r="F35" s="18" t="str">
        <f aca="true">INDIRECT(ADDRESS(G35, 10,,, "Sequenced Patient Database"))</f>
        <v>Non-smoker</v>
      </c>
      <c r="G35" s="18" t="n">
        <f aca="false">MATCH(1,ISNUMBER(SEARCH('Sequenced Patient Database'!A$1:A$1000, B35)),0)</f>
        <v>22</v>
      </c>
      <c r="H35" s="3" t="s">
        <v>422</v>
      </c>
      <c r="I35" s="16" t="s">
        <v>126</v>
      </c>
      <c r="J35" s="16" t="n">
        <v>5</v>
      </c>
      <c r="K35" s="16" t="n">
        <v>5</v>
      </c>
      <c r="M35" s="22" t="n">
        <v>44168</v>
      </c>
      <c r="N35" s="16" t="s">
        <v>415</v>
      </c>
      <c r="O35" s="16" t="s">
        <v>135</v>
      </c>
      <c r="P35" s="46" t="s">
        <v>416</v>
      </c>
      <c r="Q35" s="20"/>
    </row>
    <row r="36" customFormat="false" ht="15" hidden="false" customHeight="false" outlineLevel="0" collapsed="false">
      <c r="A36" s="16" t="s">
        <v>220</v>
      </c>
      <c r="B36" s="3" t="s">
        <v>219</v>
      </c>
      <c r="C36" s="3" t="n">
        <v>32</v>
      </c>
      <c r="D36" s="20" t="n">
        <v>1</v>
      </c>
      <c r="E36" s="28" t="str">
        <f aca="true">INDIRECT(ADDRESS(G36, 7,,, "Sequenced Patient Database"))</f>
        <v>Female</v>
      </c>
      <c r="F36" s="18" t="str">
        <f aca="true">INDIRECT(ADDRESS(G36, 10,,, "Sequenced Patient Database"))</f>
        <v>Non-smoker</v>
      </c>
      <c r="G36" s="18" t="n">
        <f aca="false">MATCH(1,ISNUMBER(SEARCH('Sequenced Patient Database'!A$1:A$1000, B36)),0)</f>
        <v>23</v>
      </c>
      <c r="H36" s="3" t="s">
        <v>153</v>
      </c>
      <c r="I36" s="16" t="s">
        <v>153</v>
      </c>
      <c r="J36" s="20" t="n">
        <v>7.6</v>
      </c>
      <c r="K36" s="20" t="n">
        <v>4.6</v>
      </c>
      <c r="L36" s="20"/>
      <c r="M36" s="22" t="n">
        <v>44082</v>
      </c>
      <c r="N36" s="16" t="s">
        <v>415</v>
      </c>
      <c r="O36" s="16" t="s">
        <v>266</v>
      </c>
      <c r="P36" s="46" t="s">
        <v>418</v>
      </c>
      <c r="Q36" s="20"/>
    </row>
    <row r="37" customFormat="false" ht="15" hidden="false" customHeight="false" outlineLevel="0" collapsed="false">
      <c r="A37" s="16" t="s">
        <v>224</v>
      </c>
      <c r="B37" s="3" t="s">
        <v>223</v>
      </c>
      <c r="C37" s="49" t="n">
        <v>35</v>
      </c>
      <c r="D37" s="20" t="n">
        <v>1</v>
      </c>
      <c r="E37" s="28" t="str">
        <f aca="true">INDIRECT(ADDRESS(G37, 7,,, "Sequenced Patient Database"))</f>
        <v>Female</v>
      </c>
      <c r="F37" s="18" t="str">
        <f aca="true">INDIRECT(ADDRESS(G37, 10,,, "Sequenced Patient Database"))</f>
        <v>Smoker</v>
      </c>
      <c r="G37" s="18" t="n">
        <f aca="false">MATCH(1,ISNUMBER(SEARCH('Sequenced Patient Database'!A$1:A$1000, B37)),0)</f>
        <v>24</v>
      </c>
      <c r="H37" s="3" t="s">
        <v>225</v>
      </c>
      <c r="I37" s="16" t="s">
        <v>126</v>
      </c>
      <c r="J37" s="16" t="n">
        <v>8.3</v>
      </c>
      <c r="K37" s="16" t="n">
        <v>7.9</v>
      </c>
      <c r="L37" s="3"/>
      <c r="M37" s="22" t="n">
        <v>43805</v>
      </c>
      <c r="N37" s="16" t="s">
        <v>415</v>
      </c>
      <c r="O37" s="16" t="s">
        <v>135</v>
      </c>
      <c r="P37" s="46" t="s">
        <v>416</v>
      </c>
      <c r="Q37" s="20"/>
    </row>
    <row r="38" customFormat="false" ht="15" hidden="false" customHeight="false" outlineLevel="0" collapsed="false">
      <c r="A38" s="27" t="s">
        <v>228</v>
      </c>
      <c r="B38" s="3" t="s">
        <v>227</v>
      </c>
      <c r="C38" s="49" t="n">
        <v>36</v>
      </c>
      <c r="D38" s="20" t="n">
        <v>1</v>
      </c>
      <c r="E38" s="28" t="str">
        <f aca="true">INDIRECT(ADDRESS(G38, 7,,, "Sequenced Patient Database"))</f>
        <v>Male</v>
      </c>
      <c r="F38" s="18" t="str">
        <f aca="true">INDIRECT(ADDRESS(G38, 10,,, "Sequenced Patient Database"))</f>
        <v>Smoker</v>
      </c>
      <c r="G38" s="18" t="n">
        <f aca="false">MATCH(1,ISNUMBER(SEARCH('Sequenced Patient Database'!A$1:A$1000, B38)),0)</f>
        <v>25</v>
      </c>
      <c r="H38" s="3" t="s">
        <v>124</v>
      </c>
      <c r="I38" s="16" t="s">
        <v>124</v>
      </c>
      <c r="J38" s="20" t="n">
        <v>10.2</v>
      </c>
      <c r="K38" s="20" t="n">
        <v>6.5</v>
      </c>
      <c r="M38" s="22" t="n">
        <v>43983</v>
      </c>
      <c r="N38" s="16" t="s">
        <v>415</v>
      </c>
      <c r="O38" s="16" t="s">
        <v>266</v>
      </c>
      <c r="P38" s="46" t="s">
        <v>418</v>
      </c>
      <c r="Q38" s="20"/>
    </row>
    <row r="39" customFormat="false" ht="15" hidden="false" customHeight="false" outlineLevel="0" collapsed="false">
      <c r="A39" s="16" t="s">
        <v>231</v>
      </c>
      <c r="B39" s="27" t="s">
        <v>230</v>
      </c>
      <c r="C39" s="49" t="n">
        <v>37</v>
      </c>
      <c r="D39" s="20" t="n">
        <v>1</v>
      </c>
      <c r="E39" s="28" t="str">
        <f aca="true">INDIRECT(ADDRESS(G39, 7,,, "Sequenced Patient Database"))</f>
        <v>Female</v>
      </c>
      <c r="F39" s="18" t="str">
        <f aca="true">INDIRECT(ADDRESS(G39, 10,,, "Sequenced Patient Database"))</f>
        <v>Smoker</v>
      </c>
      <c r="G39" s="18" t="n">
        <f aca="false">MATCH(1,ISNUMBER(SEARCH('Sequenced Patient Database'!A$1:A$1000, B39)),0)</f>
        <v>26</v>
      </c>
      <c r="H39" s="16" t="s">
        <v>124</v>
      </c>
      <c r="I39" s="16" t="s">
        <v>124</v>
      </c>
      <c r="J39" s="32" t="n">
        <v>6</v>
      </c>
      <c r="K39" s="32" t="n">
        <v>7</v>
      </c>
      <c r="L39" s="3" t="n">
        <v>7</v>
      </c>
      <c r="M39" s="22" t="n">
        <v>44174</v>
      </c>
      <c r="N39" s="16" t="s">
        <v>208</v>
      </c>
      <c r="O39" s="16" t="s">
        <v>208</v>
      </c>
      <c r="P39" s="46" t="s">
        <v>416</v>
      </c>
      <c r="Q39" s="20"/>
    </row>
    <row r="40" customFormat="false" ht="15" hidden="false" customHeight="false" outlineLevel="0" collapsed="false">
      <c r="A40" s="16" t="s">
        <v>235</v>
      </c>
      <c r="B40" s="27" t="s">
        <v>234</v>
      </c>
      <c r="C40" s="49" t="n">
        <v>38</v>
      </c>
      <c r="D40" s="20" t="n">
        <v>1</v>
      </c>
      <c r="E40" s="28" t="str">
        <f aca="true">INDIRECT(ADDRESS(G40, 7,,, "Sequenced Patient Database"))</f>
        <v>Female</v>
      </c>
      <c r="F40" s="18" t="str">
        <f aca="true">INDIRECT(ADDRESS(G40, 10,,, "Sequenced Patient Database"))</f>
        <v>Non-smoker</v>
      </c>
      <c r="G40" s="18" t="n">
        <f aca="false">MATCH(1,ISNUMBER(SEARCH('Sequenced Patient Database'!A$1:A$1000, B40)),0)</f>
        <v>27</v>
      </c>
      <c r="H40" s="3" t="s">
        <v>124</v>
      </c>
      <c r="I40" s="16" t="s">
        <v>124</v>
      </c>
      <c r="J40" s="32" t="n">
        <v>3.5</v>
      </c>
      <c r="K40" s="32" t="n">
        <v>2.7</v>
      </c>
      <c r="L40" s="16"/>
      <c r="M40" s="15" t="n">
        <v>44179</v>
      </c>
      <c r="N40" s="16" t="s">
        <v>208</v>
      </c>
      <c r="O40" s="16" t="s">
        <v>208</v>
      </c>
      <c r="P40" s="47" t="s">
        <v>416</v>
      </c>
      <c r="Q40" s="20"/>
      <c r="R40" s="0" t="s">
        <v>423</v>
      </c>
    </row>
    <row r="41" customFormat="false" ht="15" hidden="false" customHeight="false" outlineLevel="0" collapsed="false">
      <c r="A41" s="16" t="s">
        <v>237</v>
      </c>
      <c r="B41" s="27" t="s">
        <v>236</v>
      </c>
      <c r="C41" s="49" t="n">
        <v>40</v>
      </c>
      <c r="D41" s="20" t="n">
        <v>1</v>
      </c>
      <c r="E41" s="28" t="str">
        <f aca="true">INDIRECT(ADDRESS(G41, 7,,, "Sequenced Patient Database"))</f>
        <v>Female</v>
      </c>
      <c r="F41" s="18" t="str">
        <f aca="true">INDIRECT(ADDRESS(G41, 10,,, "Sequenced Patient Database"))</f>
        <v>Non-smoker</v>
      </c>
      <c r="G41" s="18" t="n">
        <f aca="false">MATCH(1,ISNUMBER(SEARCH('Sequenced Patient Database'!A$1:A$1000, B41)),0)</f>
        <v>28</v>
      </c>
      <c r="H41" s="19" t="s">
        <v>238</v>
      </c>
      <c r="I41" s="16" t="s">
        <v>126</v>
      </c>
      <c r="J41" s="16" t="n">
        <v>3.5</v>
      </c>
      <c r="K41" s="16" t="n">
        <v>3</v>
      </c>
      <c r="L41" s="16"/>
      <c r="M41" s="22" t="n">
        <v>44200</v>
      </c>
      <c r="N41" s="16" t="s">
        <v>415</v>
      </c>
      <c r="O41" s="16" t="s">
        <v>135</v>
      </c>
      <c r="P41" s="46" t="s">
        <v>416</v>
      </c>
      <c r="Q41" s="20"/>
      <c r="R41" s="0" t="s">
        <v>424</v>
      </c>
    </row>
    <row r="42" customFormat="false" ht="15" hidden="false" customHeight="false" outlineLevel="0" collapsed="false">
      <c r="A42" s="16" t="s">
        <v>240</v>
      </c>
      <c r="B42" s="27" t="s">
        <v>239</v>
      </c>
      <c r="C42" s="49" t="n">
        <v>41</v>
      </c>
      <c r="D42" s="20" t="n">
        <v>1</v>
      </c>
      <c r="E42" s="28" t="str">
        <f aca="true">INDIRECT(ADDRESS(G42, 7,,, "Sequenced Patient Database"))</f>
        <v>Female</v>
      </c>
      <c r="F42" s="18" t="str">
        <f aca="true">INDIRECT(ADDRESS(G42, 10,,, "Sequenced Patient Database"))</f>
        <v>Non-smoker</v>
      </c>
      <c r="G42" s="18" t="n">
        <f aca="false">MATCH(1,ISNUMBER(SEARCH('Sequenced Patient Database'!A$1:A$1000, B42)),0)</f>
        <v>29</v>
      </c>
      <c r="H42" s="3" t="s">
        <v>241</v>
      </c>
      <c r="I42" s="16" t="s">
        <v>241</v>
      </c>
      <c r="J42" s="16" t="n">
        <v>3</v>
      </c>
      <c r="K42" s="16" t="n">
        <v>3</v>
      </c>
      <c r="L42" s="3"/>
      <c r="M42" s="22" t="n">
        <v>43991</v>
      </c>
      <c r="N42" s="16" t="s">
        <v>415</v>
      </c>
      <c r="O42" s="16" t="s">
        <v>135</v>
      </c>
      <c r="P42" s="46" t="s">
        <v>416</v>
      </c>
      <c r="Q42" s="20"/>
    </row>
    <row r="43" customFormat="false" ht="15" hidden="false" customHeight="false" outlineLevel="0" collapsed="false">
      <c r="A43" s="16" t="s">
        <v>240</v>
      </c>
      <c r="B43" s="27" t="s">
        <v>239</v>
      </c>
      <c r="C43" s="49" t="n">
        <v>41</v>
      </c>
      <c r="D43" s="20" t="n">
        <v>2</v>
      </c>
      <c r="E43" s="28" t="str">
        <f aca="true">INDIRECT(ADDRESS(G43, 7,,, "Sequenced Patient Database"))</f>
        <v>Female</v>
      </c>
      <c r="F43" s="18" t="str">
        <f aca="true">INDIRECT(ADDRESS(G43, 10,,, "Sequenced Patient Database"))</f>
        <v>Non-smoker</v>
      </c>
      <c r="G43" s="18" t="n">
        <f aca="false">MATCH(1,ISNUMBER(SEARCH('Sequenced Patient Database'!A$1:A$1000, B43)),0)</f>
        <v>29</v>
      </c>
      <c r="H43" s="3" t="s">
        <v>425</v>
      </c>
      <c r="I43" s="16" t="s">
        <v>126</v>
      </c>
      <c r="J43" s="20" t="n">
        <v>3</v>
      </c>
      <c r="K43" s="16" t="n">
        <v>3</v>
      </c>
      <c r="L43" s="3"/>
      <c r="M43" s="22"/>
      <c r="N43" s="16" t="s">
        <v>417</v>
      </c>
      <c r="O43" s="16" t="s">
        <v>417</v>
      </c>
      <c r="P43" s="46" t="s">
        <v>416</v>
      </c>
      <c r="Q43" s="20"/>
    </row>
    <row r="44" customFormat="false" ht="15" hidden="false" customHeight="false" outlineLevel="0" collapsed="false">
      <c r="A44" s="16" t="s">
        <v>247</v>
      </c>
      <c r="B44" s="27" t="s">
        <v>246</v>
      </c>
      <c r="C44" s="3" t="n">
        <v>43</v>
      </c>
      <c r="D44" s="12"/>
      <c r="E44" s="28" t="str">
        <f aca="true">INDIRECT(ADDRESS(G44, 7,,, "Sequenced Patient Database"))</f>
        <v>Female</v>
      </c>
      <c r="F44" s="18" t="str">
        <f aca="true">INDIRECT(ADDRESS(G44, 10,,, "Sequenced Patient Database"))</f>
        <v>Non-smoker</v>
      </c>
      <c r="G44" s="18" t="n">
        <f aca="false">MATCH(1,ISNUMBER(SEARCH('Sequenced Patient Database'!A$1:A$1000, B44)),0)</f>
        <v>31</v>
      </c>
      <c r="H44" s="3" t="s">
        <v>248</v>
      </c>
      <c r="I44" s="16" t="s">
        <v>126</v>
      </c>
      <c r="J44" s="20" t="n">
        <v>7</v>
      </c>
      <c r="K44" s="20" t="n">
        <v>5</v>
      </c>
      <c r="L44" s="21"/>
      <c r="M44" s="22" t="n">
        <v>43802</v>
      </c>
      <c r="N44" s="16" t="s">
        <v>415</v>
      </c>
      <c r="O44" s="16" t="s">
        <v>135</v>
      </c>
      <c r="P44" s="46" t="s">
        <v>416</v>
      </c>
      <c r="Q44" s="20"/>
    </row>
    <row r="45" customFormat="false" ht="15" hidden="false" customHeight="false" outlineLevel="0" collapsed="false">
      <c r="A45" s="16" t="s">
        <v>247</v>
      </c>
      <c r="B45" s="27" t="s">
        <v>246</v>
      </c>
      <c r="C45" s="49" t="n">
        <v>43</v>
      </c>
      <c r="D45" s="20" t="n">
        <v>1</v>
      </c>
      <c r="E45" s="28" t="str">
        <f aca="true">INDIRECT(ADDRESS(G45, 7,,, "Sequenced Patient Database"))</f>
        <v>Female</v>
      </c>
      <c r="F45" s="18" t="str">
        <f aca="true">INDIRECT(ADDRESS(G45, 10,,, "Sequenced Patient Database"))</f>
        <v>Non-smoker</v>
      </c>
      <c r="G45" s="18" t="n">
        <f aca="false">MATCH(1,ISNUMBER(SEARCH('Sequenced Patient Database'!A$1:A$1000, B45)),0)</f>
        <v>31</v>
      </c>
      <c r="H45" s="3" t="s">
        <v>248</v>
      </c>
      <c r="I45" s="16" t="s">
        <v>126</v>
      </c>
      <c r="J45" s="32" t="n">
        <v>7</v>
      </c>
      <c r="K45" s="32" t="n">
        <v>5</v>
      </c>
      <c r="L45" s="21"/>
      <c r="M45" s="22" t="n">
        <v>43802</v>
      </c>
      <c r="N45" s="16" t="s">
        <v>415</v>
      </c>
      <c r="O45" s="16" t="s">
        <v>135</v>
      </c>
      <c r="P45" s="47" t="s">
        <v>416</v>
      </c>
      <c r="Q45" s="20"/>
    </row>
    <row r="46" customFormat="false" ht="15" hidden="false" customHeight="false" outlineLevel="0" collapsed="false">
      <c r="A46" s="16" t="s">
        <v>250</v>
      </c>
      <c r="B46" s="31" t="s">
        <v>249</v>
      </c>
      <c r="C46" s="49" t="n">
        <v>44</v>
      </c>
      <c r="D46" s="20" t="n">
        <v>1</v>
      </c>
      <c r="E46" s="28" t="str">
        <f aca="true">INDIRECT(ADDRESS(G46, 7,,, "Sequenced Patient Database"))</f>
        <v>Female</v>
      </c>
      <c r="F46" s="18" t="str">
        <f aca="true">INDIRECT(ADDRESS(G46, 10,,, "Sequenced Patient Database"))</f>
        <v>Non-smoker</v>
      </c>
      <c r="G46" s="18" t="n">
        <f aca="false">MATCH(1,ISNUMBER(SEARCH('Sequenced Patient Database'!A$1:A$1000, B46)),0)</f>
        <v>32</v>
      </c>
      <c r="H46" s="16" t="s">
        <v>133</v>
      </c>
      <c r="I46" s="16" t="s">
        <v>126</v>
      </c>
      <c r="J46" s="20" t="n">
        <v>5.7</v>
      </c>
      <c r="K46" s="20" t="n">
        <v>6.3</v>
      </c>
      <c r="L46" s="16"/>
      <c r="M46" s="16"/>
      <c r="N46" s="16" t="s">
        <v>417</v>
      </c>
      <c r="O46" s="16" t="s">
        <v>417</v>
      </c>
      <c r="P46" s="46" t="s">
        <v>416</v>
      </c>
      <c r="Q46" s="20"/>
    </row>
    <row r="47" customFormat="false" ht="15" hidden="false" customHeight="false" outlineLevel="0" collapsed="false">
      <c r="A47" s="16" t="s">
        <v>250</v>
      </c>
      <c r="B47" s="31" t="s">
        <v>249</v>
      </c>
      <c r="C47" s="49" t="n">
        <v>44</v>
      </c>
      <c r="D47" s="20" t="n">
        <v>2</v>
      </c>
      <c r="E47" s="28" t="str">
        <f aca="true">INDIRECT(ADDRESS(G47, 7,,, "Sequenced Patient Database"))</f>
        <v>Female</v>
      </c>
      <c r="F47" s="18" t="str">
        <f aca="true">INDIRECT(ADDRESS(G47, 10,,, "Sequenced Patient Database"))</f>
        <v>Non-smoker</v>
      </c>
      <c r="G47" s="18" t="n">
        <f aca="false">MATCH(1,ISNUMBER(SEARCH('Sequenced Patient Database'!A$1:A$1000, B47)),0)</f>
        <v>32</v>
      </c>
      <c r="H47" s="19" t="s">
        <v>225</v>
      </c>
      <c r="I47" s="16" t="s">
        <v>126</v>
      </c>
      <c r="J47" s="16" t="n">
        <v>5.4</v>
      </c>
      <c r="K47" s="16" t="n">
        <v>6.3</v>
      </c>
      <c r="L47" s="16"/>
      <c r="M47" s="15"/>
      <c r="N47" s="16" t="s">
        <v>417</v>
      </c>
      <c r="O47" s="16" t="s">
        <v>417</v>
      </c>
      <c r="P47" s="46" t="s">
        <v>416</v>
      </c>
      <c r="Q47" s="20"/>
    </row>
    <row r="48" customFormat="false" ht="15" hidden="false" customHeight="false" outlineLevel="0" collapsed="false">
      <c r="A48" s="16" t="s">
        <v>252</v>
      </c>
      <c r="B48" s="27" t="s">
        <v>251</v>
      </c>
      <c r="C48" s="54" t="n">
        <v>48</v>
      </c>
      <c r="D48" s="55" t="n">
        <v>1</v>
      </c>
      <c r="E48" s="28" t="str">
        <f aca="true">INDIRECT(ADDRESS(G48, 7,,, "Sequenced Patient Database"))</f>
        <v>Female</v>
      </c>
      <c r="F48" s="18" t="str">
        <f aca="true">INDIRECT(ADDRESS(G48, 10,,, "Sequenced Patient Database"))</f>
        <v>Non-smoker</v>
      </c>
      <c r="G48" s="18" t="n">
        <f aca="false">MATCH(1,ISNUMBER(SEARCH('Sequenced Patient Database'!A$1:A$1000, B48)),0)</f>
        <v>33</v>
      </c>
      <c r="H48" s="16" t="s">
        <v>253</v>
      </c>
      <c r="I48" s="16" t="s">
        <v>126</v>
      </c>
      <c r="J48" s="32" t="n">
        <v>9</v>
      </c>
      <c r="K48" s="32" t="n">
        <v>4.5</v>
      </c>
      <c r="M48" s="22" t="n">
        <v>44180</v>
      </c>
      <c r="N48" s="16" t="s">
        <v>415</v>
      </c>
      <c r="O48" s="16" t="s">
        <v>266</v>
      </c>
      <c r="P48" s="46" t="s">
        <v>418</v>
      </c>
      <c r="Q48" s="16" t="s">
        <v>127</v>
      </c>
    </row>
    <row r="49" customFormat="false" ht="15" hidden="false" customHeight="false" outlineLevel="0" collapsed="false">
      <c r="A49" s="16" t="s">
        <v>252</v>
      </c>
      <c r="B49" s="27" t="s">
        <v>251</v>
      </c>
      <c r="C49" s="54" t="n">
        <v>48</v>
      </c>
      <c r="D49" s="56" t="n">
        <v>2</v>
      </c>
      <c r="E49" s="28" t="str">
        <f aca="true">INDIRECT(ADDRESS(G49, 7,,, "Sequenced Patient Database"))</f>
        <v>Female</v>
      </c>
      <c r="F49" s="18" t="str">
        <f aca="true">INDIRECT(ADDRESS(G49, 10,,, "Sequenced Patient Database"))</f>
        <v>Non-smoker</v>
      </c>
      <c r="G49" s="18" t="n">
        <f aca="false">MATCH(1,ISNUMBER(SEARCH('Sequenced Patient Database'!A$1:A$1000, B49)),0)</f>
        <v>33</v>
      </c>
      <c r="H49" s="16" t="s">
        <v>253</v>
      </c>
      <c r="I49" s="16" t="s">
        <v>126</v>
      </c>
      <c r="J49" s="32" t="n">
        <v>20</v>
      </c>
      <c r="K49" s="32" t="n">
        <v>12</v>
      </c>
      <c r="N49" s="16" t="s">
        <v>417</v>
      </c>
      <c r="O49" s="16" t="s">
        <v>417</v>
      </c>
      <c r="P49" s="46" t="s">
        <v>416</v>
      </c>
      <c r="Q49" s="16"/>
    </row>
    <row r="50" customFormat="false" ht="15" hidden="false" customHeight="false" outlineLevel="0" collapsed="false">
      <c r="A50" s="16" t="s">
        <v>252</v>
      </c>
      <c r="B50" s="27" t="s">
        <v>251</v>
      </c>
      <c r="C50" s="54" t="n">
        <v>48</v>
      </c>
      <c r="D50" s="56" t="n">
        <v>3</v>
      </c>
      <c r="E50" s="28" t="str">
        <f aca="true">INDIRECT(ADDRESS(G50, 7,,, "Sequenced Patient Database"))</f>
        <v>Female</v>
      </c>
      <c r="F50" s="18" t="str">
        <f aca="true">INDIRECT(ADDRESS(G50, 10,,, "Sequenced Patient Database"))</f>
        <v>Non-smoker</v>
      </c>
      <c r="G50" s="18" t="n">
        <f aca="false">MATCH(1,ISNUMBER(SEARCH('Sequenced Patient Database'!A$1:A$1000, B50)),0)</f>
        <v>33</v>
      </c>
      <c r="H50" s="16" t="s">
        <v>426</v>
      </c>
      <c r="I50" s="16" t="s">
        <v>126</v>
      </c>
      <c r="J50" s="32" t="n">
        <v>5.6</v>
      </c>
      <c r="K50" s="32" t="n">
        <v>5</v>
      </c>
      <c r="N50" s="16" t="s">
        <v>417</v>
      </c>
      <c r="O50" s="16" t="s">
        <v>417</v>
      </c>
      <c r="P50" s="46" t="s">
        <v>416</v>
      </c>
      <c r="Q50" s="16"/>
    </row>
    <row r="51" customFormat="false" ht="15" hidden="false" customHeight="false" outlineLevel="0" collapsed="false">
      <c r="A51" s="16" t="s">
        <v>258</v>
      </c>
      <c r="B51" s="27" t="s">
        <v>257</v>
      </c>
      <c r="C51" s="54" t="n">
        <v>49</v>
      </c>
      <c r="D51" s="12" t="n">
        <v>1</v>
      </c>
      <c r="E51" s="28" t="str">
        <f aca="true">INDIRECT(ADDRESS(G51, 7,,, "Sequenced Patient Database"))</f>
        <v>Female</v>
      </c>
      <c r="F51" s="18" t="str">
        <f aca="true">INDIRECT(ADDRESS(G51, 10,,, "Sequenced Patient Database"))</f>
        <v>Non-smoker</v>
      </c>
      <c r="G51" s="18" t="n">
        <f aca="false">MATCH(1,ISNUMBER(SEARCH('Sequenced Patient Database'!A$1:A$1000, B51)),0)</f>
        <v>34</v>
      </c>
      <c r="H51" s="16" t="s">
        <v>259</v>
      </c>
      <c r="I51" s="16" t="s">
        <v>126</v>
      </c>
      <c r="J51" s="20" t="n">
        <v>10</v>
      </c>
      <c r="K51" s="20" t="n">
        <v>7</v>
      </c>
      <c r="L51" s="20"/>
      <c r="M51" s="26" t="n">
        <v>43788</v>
      </c>
      <c r="N51" s="16" t="s">
        <v>415</v>
      </c>
      <c r="O51" s="16" t="s">
        <v>135</v>
      </c>
      <c r="P51" s="46" t="s">
        <v>416</v>
      </c>
      <c r="Q51" s="16"/>
    </row>
    <row r="52" customFormat="false" ht="15" hidden="false" customHeight="false" outlineLevel="0" collapsed="false">
      <c r="A52" s="16" t="s">
        <v>261</v>
      </c>
      <c r="B52" s="27" t="s">
        <v>260</v>
      </c>
      <c r="C52" s="54" t="n">
        <v>52</v>
      </c>
      <c r="D52" s="12" t="n">
        <v>1</v>
      </c>
      <c r="E52" s="28" t="str">
        <f aca="true">INDIRECT(ADDRESS(G52, 7,,, "Sequenced Patient Database"))</f>
        <v>Female</v>
      </c>
      <c r="F52" s="18" t="str">
        <f aca="true">INDIRECT(ADDRESS(G52, 10,,, "Sequenced Patient Database"))</f>
        <v>Smoker</v>
      </c>
      <c r="G52" s="18" t="n">
        <f aca="false">MATCH(1,ISNUMBER(SEARCH('Sequenced Patient Database'!A$1:A$1000, B52)),0)</f>
        <v>35</v>
      </c>
      <c r="H52" s="20" t="s">
        <v>253</v>
      </c>
      <c r="I52" s="16" t="s">
        <v>126</v>
      </c>
      <c r="J52" s="20" t="n">
        <v>12</v>
      </c>
      <c r="K52" s="20" t="n">
        <v>11</v>
      </c>
      <c r="M52" s="26" t="n">
        <v>44183</v>
      </c>
      <c r="N52" s="16" t="s">
        <v>415</v>
      </c>
      <c r="O52" s="16" t="s">
        <v>135</v>
      </c>
      <c r="P52" s="46" t="s">
        <v>416</v>
      </c>
      <c r="Q52" s="16"/>
    </row>
    <row r="53" customFormat="false" ht="15" hidden="false" customHeight="false" outlineLevel="0" collapsed="false">
      <c r="A53" s="16" t="s">
        <v>261</v>
      </c>
      <c r="B53" s="27" t="s">
        <v>260</v>
      </c>
      <c r="C53" s="54" t="n">
        <v>52</v>
      </c>
      <c r="D53" s="12" t="n">
        <v>2</v>
      </c>
      <c r="E53" s="28" t="str">
        <f aca="true">INDIRECT(ADDRESS(G53, 7,,, "Sequenced Patient Database"))</f>
        <v>Female</v>
      </c>
      <c r="F53" s="18" t="str">
        <f aca="true">INDIRECT(ADDRESS(G53, 10,,, "Sequenced Patient Database"))</f>
        <v>Smoker</v>
      </c>
      <c r="G53" s="18" t="n">
        <f aca="false">MATCH(1,ISNUMBER(SEARCH('Sequenced Patient Database'!A$1:A$1000, B53)),0)</f>
        <v>35</v>
      </c>
      <c r="H53" s="3" t="s">
        <v>427</v>
      </c>
      <c r="I53" s="16" t="s">
        <v>126</v>
      </c>
      <c r="J53" s="20" t="n">
        <v>2.6</v>
      </c>
      <c r="K53" s="20"/>
      <c r="L53" s="20"/>
      <c r="M53" s="26" t="n">
        <v>44183</v>
      </c>
      <c r="N53" s="16" t="s">
        <v>415</v>
      </c>
      <c r="O53" s="16" t="s">
        <v>135</v>
      </c>
      <c r="P53" s="46" t="s">
        <v>416</v>
      </c>
      <c r="Q53" s="16"/>
    </row>
    <row r="54" customFormat="false" ht="15" hidden="false" customHeight="false" outlineLevel="0" collapsed="false">
      <c r="A54" s="16" t="s">
        <v>265</v>
      </c>
      <c r="B54" s="27" t="s">
        <v>264</v>
      </c>
      <c r="C54" s="54" t="n">
        <v>54</v>
      </c>
      <c r="D54" s="12" t="n">
        <v>1</v>
      </c>
      <c r="E54" s="28" t="str">
        <f aca="true">INDIRECT(ADDRESS(G54, 7,,, "Sequenced Patient Database"))</f>
        <v>Female</v>
      </c>
      <c r="F54" s="18" t="str">
        <f aca="true">INDIRECT(ADDRESS(G54, 10,,, "Sequenced Patient Database"))</f>
        <v>Smoker</v>
      </c>
      <c r="G54" s="18" t="n">
        <f aca="false">MATCH(1,ISNUMBER(SEARCH('Sequenced Patient Database'!A$1:A$1000, B54)),0)</f>
        <v>36</v>
      </c>
      <c r="H54" s="19" t="s">
        <v>217</v>
      </c>
      <c r="I54" s="16" t="s">
        <v>126</v>
      </c>
      <c r="J54" s="20" t="n">
        <v>3</v>
      </c>
      <c r="K54" s="20" t="n">
        <v>4.5</v>
      </c>
      <c r="M54" s="22" t="n">
        <v>41157</v>
      </c>
      <c r="N54" s="16" t="s">
        <v>415</v>
      </c>
      <c r="O54" s="16" t="s">
        <v>266</v>
      </c>
      <c r="P54" s="46" t="s">
        <v>416</v>
      </c>
      <c r="Q54" s="20" t="s">
        <v>127</v>
      </c>
    </row>
    <row r="55" customFormat="false" ht="15" hidden="false" customHeight="false" outlineLevel="0" collapsed="false">
      <c r="A55" s="16" t="s">
        <v>265</v>
      </c>
      <c r="B55" s="27" t="s">
        <v>264</v>
      </c>
      <c r="C55" s="54" t="n">
        <v>54</v>
      </c>
      <c r="D55" s="12" t="n">
        <v>2</v>
      </c>
      <c r="E55" s="28" t="str">
        <f aca="true">INDIRECT(ADDRESS(G55, 7,,, "Sequenced Patient Database"))</f>
        <v>Female</v>
      </c>
      <c r="F55" s="18" t="str">
        <f aca="true">INDIRECT(ADDRESS(G55, 10,,, "Sequenced Patient Database"))</f>
        <v>Smoker</v>
      </c>
      <c r="G55" s="18" t="n">
        <f aca="false">MATCH(1,ISNUMBER(SEARCH('Sequenced Patient Database'!A$1:A$1000, B55)),0)</f>
        <v>36</v>
      </c>
      <c r="H55" s="19" t="s">
        <v>124</v>
      </c>
      <c r="I55" s="16" t="s">
        <v>124</v>
      </c>
      <c r="J55" s="20" t="n">
        <v>4.6</v>
      </c>
      <c r="K55" s="20"/>
      <c r="M55" s="26" t="n">
        <v>40777</v>
      </c>
      <c r="N55" s="16" t="s">
        <v>415</v>
      </c>
      <c r="O55" s="16" t="s">
        <v>266</v>
      </c>
      <c r="P55" s="46" t="s">
        <v>416</v>
      </c>
      <c r="Q55" s="16"/>
    </row>
    <row r="56" customFormat="false" ht="15" hidden="false" customHeight="false" outlineLevel="0" collapsed="false">
      <c r="A56" s="16" t="s">
        <v>265</v>
      </c>
      <c r="B56" s="27" t="s">
        <v>264</v>
      </c>
      <c r="C56" s="54" t="n">
        <v>54</v>
      </c>
      <c r="D56" s="12" t="n">
        <v>3</v>
      </c>
      <c r="E56" s="28" t="str">
        <f aca="true">INDIRECT(ADDRESS(G56, 7,,, "Sequenced Patient Database"))</f>
        <v>Female</v>
      </c>
      <c r="F56" s="18" t="str">
        <f aca="true">INDIRECT(ADDRESS(G56, 10,,, "Sequenced Patient Database"))</f>
        <v>Smoker</v>
      </c>
      <c r="G56" s="18" t="n">
        <f aca="false">MATCH(1,ISNUMBER(SEARCH('Sequenced Patient Database'!A$1:A$1000, B56)),0)</f>
        <v>36</v>
      </c>
      <c r="H56" s="19" t="s">
        <v>267</v>
      </c>
      <c r="I56" s="16" t="s">
        <v>268</v>
      </c>
      <c r="J56" s="20" t="n">
        <v>7</v>
      </c>
      <c r="K56" s="20" t="n">
        <v>4</v>
      </c>
      <c r="N56" s="16" t="s">
        <v>208</v>
      </c>
      <c r="O56" s="16" t="s">
        <v>208</v>
      </c>
      <c r="P56" s="47" t="s">
        <v>416</v>
      </c>
      <c r="Q56" s="16"/>
    </row>
    <row r="57" customFormat="false" ht="15" hidden="false" customHeight="false" outlineLevel="0" collapsed="false">
      <c r="A57" s="16" t="s">
        <v>270</v>
      </c>
      <c r="B57" s="27" t="s">
        <v>269</v>
      </c>
      <c r="C57" s="54" t="n">
        <v>55</v>
      </c>
      <c r="D57" s="12" t="n">
        <v>1</v>
      </c>
      <c r="E57" s="28" t="str">
        <f aca="true">INDIRECT(ADDRESS(G57, 7,,, "Sequenced Patient Database"))</f>
        <v>Female</v>
      </c>
      <c r="F57" s="18" t="str">
        <f aca="true">INDIRECT(ADDRESS(G57, 10,,, "Sequenced Patient Database"))</f>
        <v>Non-smoker</v>
      </c>
      <c r="G57" s="18" t="n">
        <f aca="false">MATCH(1,ISNUMBER(SEARCH('Sequenced Patient Database'!A$1:A$1000, B57)),0)</f>
        <v>37</v>
      </c>
      <c r="H57" s="19" t="s">
        <v>124</v>
      </c>
      <c r="I57" s="16" t="s">
        <v>124</v>
      </c>
      <c r="J57" s="20" t="n">
        <v>3.1</v>
      </c>
      <c r="K57" s="20" t="n">
        <v>2.9</v>
      </c>
      <c r="M57" s="22" t="n">
        <v>44197</v>
      </c>
      <c r="N57" s="16" t="s">
        <v>415</v>
      </c>
      <c r="O57" s="16" t="s">
        <v>266</v>
      </c>
      <c r="P57" s="46" t="s">
        <v>418</v>
      </c>
      <c r="Q57" s="16" t="s">
        <v>127</v>
      </c>
    </row>
    <row r="58" customFormat="false" ht="15" hidden="false" customHeight="false" outlineLevel="0" collapsed="false">
      <c r="A58" s="16" t="s">
        <v>272</v>
      </c>
      <c r="B58" s="27" t="s">
        <v>271</v>
      </c>
      <c r="C58" s="54" t="n">
        <v>56</v>
      </c>
      <c r="D58" s="12" t="n">
        <v>1</v>
      </c>
      <c r="E58" s="28" t="str">
        <f aca="true">INDIRECT(ADDRESS(G58, 7,,, "Sequenced Patient Database"))</f>
        <v>Male</v>
      </c>
      <c r="F58" s="18" t="str">
        <f aca="true">INDIRECT(ADDRESS(G58, 10,,, "Sequenced Patient Database"))</f>
        <v>Non-smoker</v>
      </c>
      <c r="G58" s="18" t="n">
        <f aca="false">MATCH(1,ISNUMBER(SEARCH('Sequenced Patient Database'!A$1:A$1000, B58)),0)</f>
        <v>38</v>
      </c>
      <c r="H58" s="16" t="s">
        <v>124</v>
      </c>
      <c r="I58" s="16" t="s">
        <v>124</v>
      </c>
      <c r="J58" s="20" t="n">
        <v>7</v>
      </c>
      <c r="K58" s="20" t="n">
        <v>4.8</v>
      </c>
      <c r="L58" s="20"/>
      <c r="M58" s="26" t="n">
        <v>44014</v>
      </c>
      <c r="N58" s="16" t="s">
        <v>415</v>
      </c>
      <c r="O58" s="16" t="s">
        <v>266</v>
      </c>
      <c r="P58" s="46" t="s">
        <v>418</v>
      </c>
      <c r="Q58" s="16" t="s">
        <v>127</v>
      </c>
    </row>
    <row r="59" customFormat="false" ht="15" hidden="false" customHeight="false" outlineLevel="0" collapsed="false">
      <c r="A59" s="16" t="s">
        <v>275</v>
      </c>
      <c r="B59" s="27" t="s">
        <v>274</v>
      </c>
      <c r="C59" s="54" t="n">
        <v>59</v>
      </c>
      <c r="D59" s="3" t="n">
        <v>1</v>
      </c>
      <c r="E59" s="28" t="str">
        <f aca="true">INDIRECT(ADDRESS(G59, 7,,, "Sequenced Patient Database"))</f>
        <v>Female</v>
      </c>
      <c r="F59" s="18" t="str">
        <f aca="true">INDIRECT(ADDRESS(G59, 10,,, "Sequenced Patient Database"))</f>
        <v>Non-smoker</v>
      </c>
      <c r="G59" s="18" t="n">
        <f aca="false">MATCH(1,ISNUMBER(SEARCH('Sequenced Patient Database'!A$1:A$1000, B59)),0)</f>
        <v>39</v>
      </c>
      <c r="H59" s="57" t="s">
        <v>276</v>
      </c>
      <c r="I59" s="16" t="s">
        <v>126</v>
      </c>
      <c r="J59" s="20" t="n">
        <v>4.2</v>
      </c>
      <c r="K59" s="20" t="n">
        <v>4.8</v>
      </c>
      <c r="M59" s="22" t="n">
        <v>44209</v>
      </c>
      <c r="N59" s="16" t="s">
        <v>208</v>
      </c>
      <c r="O59" s="16" t="s">
        <v>208</v>
      </c>
      <c r="P59" s="46" t="s">
        <v>416</v>
      </c>
      <c r="Q59" s="16"/>
    </row>
    <row r="60" customFormat="false" ht="15" hidden="false" customHeight="false" outlineLevel="0" collapsed="false">
      <c r="A60" s="16" t="s">
        <v>287</v>
      </c>
      <c r="B60" s="27" t="s">
        <v>286</v>
      </c>
      <c r="C60" s="54" t="n">
        <v>68</v>
      </c>
      <c r="D60" s="12" t="n">
        <v>1</v>
      </c>
      <c r="E60" s="28" t="str">
        <f aca="true">INDIRECT(ADDRESS(G60, 7,,, "Sequenced Patient Database"))</f>
        <v>Female</v>
      </c>
      <c r="F60" s="18" t="str">
        <f aca="true">INDIRECT(ADDRESS(G60, 10,,, "Sequenced Patient Database"))</f>
        <v>Smoker</v>
      </c>
      <c r="G60" s="18" t="n">
        <f aca="false">MATCH(1,ISNUMBER(SEARCH('Sequenced Patient Database'!A$1:A$1000, B60)),0)</f>
        <v>43</v>
      </c>
      <c r="H60" s="20" t="s">
        <v>288</v>
      </c>
      <c r="I60" s="16" t="s">
        <v>153</v>
      </c>
      <c r="J60" s="20" t="n">
        <v>14</v>
      </c>
      <c r="K60" s="0" t="n">
        <v>11</v>
      </c>
      <c r="M60" s="23"/>
      <c r="N60" s="0" t="s">
        <v>417</v>
      </c>
      <c r="O60" s="16" t="s">
        <v>417</v>
      </c>
      <c r="P60" s="47" t="s">
        <v>416</v>
      </c>
      <c r="Q60" s="16"/>
    </row>
    <row r="61" customFormat="false" ht="15" hidden="false" customHeight="false" outlineLevel="0" collapsed="false">
      <c r="A61" s="16" t="s">
        <v>291</v>
      </c>
      <c r="B61" s="27" t="s">
        <v>290</v>
      </c>
      <c r="C61" s="49" t="n">
        <v>70</v>
      </c>
      <c r="D61" s="12" t="n">
        <v>1</v>
      </c>
      <c r="E61" s="28" t="str">
        <f aca="true">INDIRECT(ADDRESS(G61, 7,,, "Sequenced Patient Database"))</f>
        <v>Female</v>
      </c>
      <c r="F61" s="18" t="str">
        <f aca="true">INDIRECT(ADDRESS(G61, 10,,, "Sequenced Patient Database"))</f>
        <v>Non-smoker</v>
      </c>
      <c r="G61" s="18" t="n">
        <f aca="false">MATCH(1,ISNUMBER(SEARCH('Sequenced Patient Database'!A$1:A$1000, B61)),0)</f>
        <v>44</v>
      </c>
      <c r="H61" s="16" t="s">
        <v>292</v>
      </c>
      <c r="I61" s="16" t="s">
        <v>147</v>
      </c>
      <c r="J61" s="20" t="n">
        <v>5</v>
      </c>
      <c r="K61" s="0" t="n">
        <v>4</v>
      </c>
      <c r="M61" s="22" t="n">
        <v>43091</v>
      </c>
      <c r="N61" s="16" t="s">
        <v>415</v>
      </c>
      <c r="O61" s="16" t="s">
        <v>135</v>
      </c>
      <c r="P61" s="16" t="s">
        <v>416</v>
      </c>
      <c r="Q61" s="16"/>
    </row>
    <row r="62" customFormat="false" ht="15" hidden="false" customHeight="false" outlineLevel="0" collapsed="false">
      <c r="A62" s="16" t="s">
        <v>294</v>
      </c>
      <c r="B62" s="27" t="s">
        <v>293</v>
      </c>
      <c r="C62" s="49" t="n">
        <v>71</v>
      </c>
      <c r="D62" s="12" t="n">
        <v>1</v>
      </c>
      <c r="E62" s="28" t="str">
        <f aca="true">INDIRECT(ADDRESS(G62, 7,,, "Sequenced Patient Database"))</f>
        <v>Male</v>
      </c>
      <c r="F62" s="18" t="str">
        <f aca="true">INDIRECT(ADDRESS(G62, 10,,, "Sequenced Patient Database"))</f>
        <v>Smoker</v>
      </c>
      <c r="G62" s="18" t="n">
        <f aca="false">MATCH(1,ISNUMBER(SEARCH('Sequenced Patient Database'!A$1:A$1000, B62)),0)</f>
        <v>45</v>
      </c>
      <c r="H62" s="16" t="s">
        <v>124</v>
      </c>
      <c r="I62" s="16" t="s">
        <v>124</v>
      </c>
      <c r="J62" s="32" t="n">
        <v>9</v>
      </c>
      <c r="K62" s="32" t="n">
        <v>7</v>
      </c>
      <c r="N62" s="16" t="s">
        <v>417</v>
      </c>
      <c r="O62" s="16" t="s">
        <v>417</v>
      </c>
      <c r="P62" s="47" t="s">
        <v>416</v>
      </c>
      <c r="Q62" s="16"/>
    </row>
    <row r="63" customFormat="false" ht="15" hidden="false" customHeight="false" outlineLevel="0" collapsed="false">
      <c r="A63" s="16" t="s">
        <v>297</v>
      </c>
      <c r="B63" s="27" t="s">
        <v>296</v>
      </c>
      <c r="C63" s="49" t="n">
        <v>72</v>
      </c>
      <c r="D63" s="12" t="n">
        <v>1</v>
      </c>
      <c r="E63" s="28" t="str">
        <f aca="true">INDIRECT(ADDRESS(G63, 7,,, "Sequenced Patient Database"))</f>
        <v>Female</v>
      </c>
      <c r="F63" s="18" t="str">
        <f aca="true">INDIRECT(ADDRESS(G63, 10,,, "Sequenced Patient Database"))</f>
        <v>Smoker</v>
      </c>
      <c r="G63" s="18" t="n">
        <f aca="false">MATCH(1,ISNUMBER(SEARCH('Sequenced Patient Database'!A$1:A$1000, B63)),0)</f>
        <v>46</v>
      </c>
      <c r="H63" s="16" t="s">
        <v>206</v>
      </c>
      <c r="I63" s="16" t="s">
        <v>174</v>
      </c>
      <c r="J63" s="32" t="n">
        <v>4.7</v>
      </c>
      <c r="K63" s="0" t="n">
        <v>4.8</v>
      </c>
      <c r="N63" s="16" t="s">
        <v>417</v>
      </c>
      <c r="O63" s="16" t="s">
        <v>417</v>
      </c>
      <c r="P63" s="16" t="s">
        <v>416</v>
      </c>
      <c r="Q63" s="16"/>
    </row>
    <row r="64" customFormat="false" ht="15" hidden="false" customHeight="false" outlineLevel="0" collapsed="false">
      <c r="A64" s="16" t="s">
        <v>297</v>
      </c>
      <c r="B64" s="27" t="s">
        <v>296</v>
      </c>
      <c r="C64" s="49" t="n">
        <v>72</v>
      </c>
      <c r="D64" s="12" t="n">
        <v>2</v>
      </c>
      <c r="E64" s="28" t="str">
        <f aca="true">INDIRECT(ADDRESS(G64, 7,,, "Sequenced Patient Database"))</f>
        <v>Female</v>
      </c>
      <c r="F64" s="18" t="str">
        <f aca="true">INDIRECT(ADDRESS(G64, 10,,, "Sequenced Patient Database"))</f>
        <v>Smoker</v>
      </c>
      <c r="G64" s="18" t="n">
        <f aca="false">MATCH(1,ISNUMBER(SEARCH('Sequenced Patient Database'!A$1:A$1000, B64)),0)</f>
        <v>46</v>
      </c>
      <c r="H64" s="16" t="s">
        <v>298</v>
      </c>
      <c r="I64" s="16" t="s">
        <v>126</v>
      </c>
      <c r="J64" s="0" t="n">
        <v>1.9</v>
      </c>
      <c r="K64" s="0" t="n">
        <v>2.5</v>
      </c>
      <c r="N64" s="16" t="s">
        <v>417</v>
      </c>
      <c r="O64" s="16" t="s">
        <v>417</v>
      </c>
      <c r="P64" s="46" t="s">
        <v>416</v>
      </c>
      <c r="Q64" s="16"/>
    </row>
    <row r="65" customFormat="false" ht="15" hidden="false" customHeight="false" outlineLevel="0" collapsed="false">
      <c r="A65" s="16" t="s">
        <v>301</v>
      </c>
      <c r="B65" s="27" t="s">
        <v>300</v>
      </c>
      <c r="C65" s="49" t="n">
        <v>73</v>
      </c>
      <c r="D65" s="12" t="n">
        <v>1</v>
      </c>
      <c r="E65" s="28" t="str">
        <f aca="true">INDIRECT(ADDRESS(G65, 7,,, "Sequenced Patient Database"))</f>
        <v>Male</v>
      </c>
      <c r="F65" s="18" t="str">
        <f aca="true">INDIRECT(ADDRESS(G65, 10,,, "Sequenced Patient Database"))</f>
        <v>Smoker</v>
      </c>
      <c r="G65" s="18" t="n">
        <f aca="false">MATCH(1,ISNUMBER(SEARCH('Sequenced Patient Database'!A$1:A$1000, B65)),0)</f>
        <v>47</v>
      </c>
      <c r="H65" s="16" t="s">
        <v>124</v>
      </c>
      <c r="I65" s="16" t="s">
        <v>124</v>
      </c>
      <c r="J65" s="32" t="n">
        <v>12</v>
      </c>
      <c r="K65" s="0" t="n">
        <v>10</v>
      </c>
      <c r="M65" s="22" t="n">
        <v>44092</v>
      </c>
      <c r="N65" s="16" t="s">
        <v>415</v>
      </c>
      <c r="O65" s="16" t="s">
        <v>266</v>
      </c>
      <c r="P65" s="3" t="s">
        <v>416</v>
      </c>
      <c r="Q65" s="0" t="s">
        <v>302</v>
      </c>
    </row>
    <row r="66" customFormat="false" ht="15" hidden="false" customHeight="false" outlineLevel="0" collapsed="false">
      <c r="A66" s="16" t="s">
        <v>305</v>
      </c>
      <c r="B66" s="27" t="s">
        <v>304</v>
      </c>
      <c r="C66" s="49" t="n">
        <v>74</v>
      </c>
      <c r="D66" s="20" t="n">
        <v>1</v>
      </c>
      <c r="E66" s="28" t="str">
        <f aca="true">INDIRECT(ADDRESS(G66, 7,,, "Sequenced Patient Database"))</f>
        <v>Female</v>
      </c>
      <c r="F66" s="18" t="str">
        <f aca="true">INDIRECT(ADDRESS(G66, 10,,, "Sequenced Patient Database"))</f>
        <v>Smoker</v>
      </c>
      <c r="G66" s="18" t="n">
        <f aca="false">MATCH(1,ISNUMBER(SEARCH('Sequenced Patient Database'!A$1:A$1000, B66)),0)</f>
        <v>48</v>
      </c>
      <c r="H66" s="16" t="s">
        <v>292</v>
      </c>
      <c r="I66" s="16" t="s">
        <v>147</v>
      </c>
      <c r="J66" s="32" t="n">
        <v>8</v>
      </c>
      <c r="K66" s="6" t="n">
        <v>8</v>
      </c>
      <c r="L66" s="23"/>
      <c r="M66" s="22" t="n">
        <v>42589</v>
      </c>
      <c r="N66" s="3" t="s">
        <v>415</v>
      </c>
      <c r="O66" s="16" t="s">
        <v>135</v>
      </c>
      <c r="P66" s="3" t="s">
        <v>418</v>
      </c>
      <c r="Q66" s="0" t="s">
        <v>148</v>
      </c>
      <c r="R66" s="22"/>
    </row>
    <row r="67" customFormat="false" ht="15" hidden="false" customHeight="false" outlineLevel="0" collapsed="false">
      <c r="A67" s="16" t="s">
        <v>307</v>
      </c>
      <c r="B67" s="27" t="s">
        <v>306</v>
      </c>
      <c r="C67" s="49" t="n">
        <v>75</v>
      </c>
      <c r="D67" s="12" t="n">
        <v>1</v>
      </c>
      <c r="E67" s="28" t="str">
        <f aca="true">INDIRECT(ADDRESS(G67, 7,,, "Sequenced Patient Database"))</f>
        <v>Male</v>
      </c>
      <c r="F67" s="18" t="str">
        <f aca="true">INDIRECT(ADDRESS(G67, 10,,, "Sequenced Patient Database"))</f>
        <v>Non-smoker</v>
      </c>
      <c r="G67" s="18" t="n">
        <f aca="false">MATCH(1,ISNUMBER(SEARCH('Sequenced Patient Database'!A$1:A$1000, B67)),0)</f>
        <v>49</v>
      </c>
      <c r="H67" s="16" t="s">
        <v>308</v>
      </c>
      <c r="I67" s="16" t="s">
        <v>126</v>
      </c>
      <c r="J67" s="20" t="n">
        <v>6.5</v>
      </c>
      <c r="K67" s="20" t="n">
        <v>5.1</v>
      </c>
      <c r="M67" s="26" t="n">
        <v>44239</v>
      </c>
      <c r="N67" s="16" t="s">
        <v>415</v>
      </c>
      <c r="O67" s="16" t="s">
        <v>266</v>
      </c>
      <c r="P67" s="16" t="s">
        <v>416</v>
      </c>
      <c r="Q67" s="20" t="s">
        <v>148</v>
      </c>
    </row>
    <row r="68" customFormat="false" ht="15" hidden="false" customHeight="false" outlineLevel="0" collapsed="false">
      <c r="A68" s="16" t="s">
        <v>307</v>
      </c>
      <c r="B68" s="27" t="s">
        <v>306</v>
      </c>
      <c r="C68" s="49" t="n">
        <v>75</v>
      </c>
      <c r="D68" s="12" t="n">
        <v>2</v>
      </c>
      <c r="E68" s="28" t="str">
        <f aca="true">INDIRECT(ADDRESS(G68, 7,,, "Sequenced Patient Database"))</f>
        <v>Male</v>
      </c>
      <c r="F68" s="18" t="str">
        <f aca="true">INDIRECT(ADDRESS(G68, 10,,, "Sequenced Patient Database"))</f>
        <v>Non-smoker</v>
      </c>
      <c r="G68" s="18" t="n">
        <f aca="false">MATCH(1,ISNUMBER(SEARCH('Sequenced Patient Database'!A$1:A$1000, B68)),0)</f>
        <v>49</v>
      </c>
      <c r="H68" s="16" t="s">
        <v>360</v>
      </c>
      <c r="I68" s="16" t="s">
        <v>153</v>
      </c>
      <c r="J68" s="20" t="n">
        <v>3</v>
      </c>
      <c r="K68" s="20" t="n">
        <v>2</v>
      </c>
      <c r="N68" s="16" t="s">
        <v>417</v>
      </c>
      <c r="O68" s="16" t="s">
        <v>417</v>
      </c>
      <c r="P68" s="46"/>
      <c r="Q68" s="16"/>
    </row>
    <row r="69" customFormat="false" ht="15" hidden="false" customHeight="false" outlineLevel="0" collapsed="false">
      <c r="A69" s="16" t="s">
        <v>315</v>
      </c>
      <c r="B69" s="27" t="s">
        <v>314</v>
      </c>
      <c r="C69" s="49" t="n">
        <v>78</v>
      </c>
      <c r="D69" s="12" t="n">
        <v>1</v>
      </c>
      <c r="E69" s="28" t="str">
        <f aca="true">INDIRECT(ADDRESS(G69, 7,,, "Sequenced Patient Database"))</f>
        <v>Female</v>
      </c>
      <c r="F69" s="18" t="str">
        <f aca="true">INDIRECT(ADDRESS(G69, 10,,, "Sequenced Patient Database"))</f>
        <v>Smoker</v>
      </c>
      <c r="G69" s="18" t="n">
        <f aca="false">MATCH(1,ISNUMBER(SEARCH('Sequenced Patient Database'!A$1:A$1000, B69)),0)</f>
        <v>51</v>
      </c>
      <c r="H69" s="16" t="s">
        <v>317</v>
      </c>
      <c r="I69" s="16" t="s">
        <v>174</v>
      </c>
      <c r="J69" s="20" t="n">
        <v>6.7</v>
      </c>
      <c r="K69" s="0" t="n">
        <v>2.9</v>
      </c>
      <c r="M69" s="26" t="n">
        <v>44256</v>
      </c>
      <c r="N69" s="16" t="s">
        <v>208</v>
      </c>
      <c r="O69" s="16" t="s">
        <v>208</v>
      </c>
      <c r="P69" s="3" t="s">
        <v>416</v>
      </c>
    </row>
    <row r="70" customFormat="false" ht="15" hidden="false" customHeight="false" outlineLevel="0" collapsed="false">
      <c r="A70" s="16" t="s">
        <v>312</v>
      </c>
      <c r="B70" s="27" t="s">
        <v>311</v>
      </c>
      <c r="C70" s="32" t="n">
        <v>82</v>
      </c>
      <c r="D70" s="25" t="n">
        <v>1</v>
      </c>
      <c r="E70" s="28" t="str">
        <f aca="true">INDIRECT(ADDRESS(G70, 7,,, "Sequenced Patient Database"))</f>
        <v>Female</v>
      </c>
      <c r="F70" s="18" t="str">
        <f aca="true">INDIRECT(ADDRESS(G70, 10,,, "Sequenced Patient Database"))</f>
        <v>Non-smoker</v>
      </c>
      <c r="G70" s="18" t="n">
        <f aca="false">MATCH(1,ISNUMBER(SEARCH('Sequenced Patient Database'!A$1:A$1000, B70)),0)</f>
        <v>50</v>
      </c>
      <c r="H70" s="16" t="s">
        <v>313</v>
      </c>
      <c r="I70" s="16" t="s">
        <v>162</v>
      </c>
      <c r="J70" s="20" t="n">
        <v>6.1</v>
      </c>
      <c r="K70" s="20" t="n">
        <v>4.4</v>
      </c>
      <c r="L70" s="20"/>
      <c r="M70" s="26" t="n">
        <v>44250</v>
      </c>
      <c r="N70" s="41" t="s">
        <v>415</v>
      </c>
      <c r="O70" s="16" t="s">
        <v>266</v>
      </c>
      <c r="P70" s="16" t="s">
        <v>418</v>
      </c>
      <c r="Q70" s="20" t="s">
        <v>127</v>
      </c>
      <c r="R70" s="20"/>
    </row>
    <row r="71" customFormat="false" ht="15" hidden="false" customHeight="false" outlineLevel="0" collapsed="false">
      <c r="A71" s="16" t="s">
        <v>325</v>
      </c>
      <c r="B71" s="27" t="s">
        <v>324</v>
      </c>
      <c r="C71" s="49" t="n">
        <v>83</v>
      </c>
      <c r="D71" s="16" t="n">
        <v>1</v>
      </c>
      <c r="E71" s="28" t="str">
        <f aca="true">INDIRECT(ADDRESS(G71, 7,,, "Sequenced Patient Database"))</f>
        <v>Male</v>
      </c>
      <c r="F71" s="18" t="str">
        <f aca="true">INDIRECT(ADDRESS(G71, 10,,, "Sequenced Patient Database"))</f>
        <v>Non-smoker</v>
      </c>
      <c r="G71" s="18" t="n">
        <f aca="false">MATCH(1,ISNUMBER(SEARCH('Sequenced Patient Database'!A$1:A$1000, B71)),0)</f>
        <v>54</v>
      </c>
      <c r="H71" s="16" t="s">
        <v>326</v>
      </c>
      <c r="I71" s="16" t="s">
        <v>119</v>
      </c>
      <c r="J71" s="16" t="n">
        <v>3.6</v>
      </c>
      <c r="K71" s="16" t="n">
        <v>3</v>
      </c>
      <c r="L71" s="16"/>
      <c r="M71" s="22" t="n">
        <v>43973</v>
      </c>
      <c r="N71" s="16" t="s">
        <v>415</v>
      </c>
      <c r="O71" s="3" t="s">
        <v>266</v>
      </c>
      <c r="P71" s="3" t="s">
        <v>418</v>
      </c>
      <c r="Q71" s="0" t="s">
        <v>127</v>
      </c>
    </row>
    <row r="72" customFormat="false" ht="15" hidden="false" customHeight="false" outlineLevel="0" collapsed="false">
      <c r="A72" s="16" t="s">
        <v>329</v>
      </c>
      <c r="B72" s="27" t="s">
        <v>328</v>
      </c>
      <c r="C72" s="3" t="n">
        <v>85</v>
      </c>
      <c r="D72" s="58" t="n">
        <v>1</v>
      </c>
      <c r="E72" s="28" t="str">
        <f aca="true">INDIRECT(ADDRESS(G72, 7,,, "Sequenced Patient Database"))</f>
        <v>Male</v>
      </c>
      <c r="F72" s="18" t="str">
        <f aca="true">INDIRECT(ADDRESS(G72, 10,,, "Sequenced Patient Database"))</f>
        <v>Non-smoker</v>
      </c>
      <c r="G72" s="18" t="n">
        <f aca="false">MATCH(1,ISNUMBER(SEARCH('Sequenced Patient Database'!A$1:A$1000, B72)),0)</f>
        <v>55</v>
      </c>
      <c r="H72" s="16" t="s">
        <v>330</v>
      </c>
      <c r="I72" s="16" t="s">
        <v>174</v>
      </c>
      <c r="J72" s="16" t="n">
        <v>4</v>
      </c>
      <c r="K72" s="16" t="n">
        <v>7.3</v>
      </c>
      <c r="L72" s="3"/>
      <c r="M72" s="53" t="n">
        <v>44266</v>
      </c>
      <c r="N72" s="16" t="s">
        <v>415</v>
      </c>
      <c r="O72" s="16" t="s">
        <v>266</v>
      </c>
      <c r="P72" s="59" t="s">
        <v>418</v>
      </c>
      <c r="Q72" s="16"/>
      <c r="R72" s="16" t="s">
        <v>331</v>
      </c>
    </row>
    <row r="73" customFormat="false" ht="15" hidden="false" customHeight="false" outlineLevel="0" collapsed="false">
      <c r="A73" s="16" t="s">
        <v>333</v>
      </c>
      <c r="B73" s="27" t="s">
        <v>332</v>
      </c>
      <c r="C73" s="3" t="n">
        <v>86</v>
      </c>
      <c r="D73" s="58" t="n">
        <v>1</v>
      </c>
      <c r="E73" s="28" t="str">
        <f aca="true">INDIRECT(ADDRESS(G73, 7,,, "Sequenced Patient Database"))</f>
        <v>Female</v>
      </c>
      <c r="F73" s="18" t="str">
        <f aca="true">INDIRECT(ADDRESS(G73, 10,,, "Sequenced Patient Database"))</f>
        <v>Non-smoker</v>
      </c>
      <c r="G73" s="18" t="n">
        <f aca="false">MATCH(1,ISNUMBER(SEARCH('Sequenced Patient Database'!A$1:A$1000, B73)),0)</f>
        <v>56</v>
      </c>
      <c r="H73" s="16" t="s">
        <v>124</v>
      </c>
      <c r="I73" s="16" t="s">
        <v>124</v>
      </c>
      <c r="J73" s="16" t="n">
        <v>4.4</v>
      </c>
      <c r="K73" s="16" t="n">
        <v>3.7</v>
      </c>
      <c r="L73" s="3"/>
      <c r="M73" s="22" t="n">
        <v>44279</v>
      </c>
      <c r="N73" s="16" t="s">
        <v>208</v>
      </c>
      <c r="O73" s="16" t="s">
        <v>208</v>
      </c>
      <c r="P73" s="3" t="s">
        <v>416</v>
      </c>
      <c r="Q73" s="16"/>
    </row>
    <row r="74" customFormat="false" ht="15" hidden="false" customHeight="false" outlineLevel="0" collapsed="false">
      <c r="A74" s="16" t="s">
        <v>335</v>
      </c>
      <c r="B74" s="31" t="s">
        <v>334</v>
      </c>
      <c r="C74" s="3" t="n">
        <v>87</v>
      </c>
      <c r="D74" s="58" t="n">
        <v>1</v>
      </c>
      <c r="E74" s="28" t="str">
        <f aca="true">INDIRECT(ADDRESS(G74, 7,,, "Sequenced Patient Database"))</f>
        <v>Female</v>
      </c>
      <c r="F74" s="18" t="str">
        <f aca="true">INDIRECT(ADDRESS(G74, 10,,, "Sequenced Patient Database"))</f>
        <v>Smoker</v>
      </c>
      <c r="G74" s="18" t="n">
        <f aca="false">MATCH(1,ISNUMBER(SEARCH('Sequenced Patient Database'!A$1:A$1000, B74)),0)</f>
        <v>57</v>
      </c>
      <c r="H74" s="16" t="s">
        <v>193</v>
      </c>
      <c r="I74" s="16" t="s">
        <v>153</v>
      </c>
      <c r="J74" s="0" t="n">
        <v>1.9</v>
      </c>
      <c r="K74" s="0" t="n">
        <v>5.6</v>
      </c>
      <c r="M74" s="22" t="n">
        <v>44267</v>
      </c>
      <c r="N74" s="16" t="s">
        <v>415</v>
      </c>
      <c r="O74" s="16" t="s">
        <v>266</v>
      </c>
      <c r="P74" s="3" t="s">
        <v>418</v>
      </c>
      <c r="Q74" s="16"/>
    </row>
    <row r="75" customFormat="false" ht="15" hidden="false" customHeight="false" outlineLevel="0" collapsed="false">
      <c r="A75" s="16" t="s">
        <v>335</v>
      </c>
      <c r="B75" s="31" t="s">
        <v>334</v>
      </c>
      <c r="C75" s="3" t="n">
        <v>87</v>
      </c>
      <c r="D75" s="58" t="n">
        <v>2</v>
      </c>
      <c r="E75" s="28" t="str">
        <f aca="true">INDIRECT(ADDRESS(G75, 7,,, "Sequenced Patient Database"))</f>
        <v>Female</v>
      </c>
      <c r="F75" s="18" t="str">
        <f aca="true">INDIRECT(ADDRESS(G75, 10,,, "Sequenced Patient Database"))</f>
        <v>Smoker</v>
      </c>
      <c r="G75" s="18" t="n">
        <f aca="false">MATCH(1,ISNUMBER(SEARCH('Sequenced Patient Database'!A$1:A$1000, B75)),0)</f>
        <v>57</v>
      </c>
      <c r="H75" s="3" t="s">
        <v>428</v>
      </c>
      <c r="I75" s="3" t="s">
        <v>126</v>
      </c>
      <c r="J75" s="0" t="n">
        <v>2.1</v>
      </c>
      <c r="K75" s="0" t="n">
        <v>2.5</v>
      </c>
      <c r="M75" s="53" t="n">
        <v>44267</v>
      </c>
      <c r="N75" s="16" t="s">
        <v>415</v>
      </c>
      <c r="O75" s="3" t="s">
        <v>266</v>
      </c>
      <c r="P75" s="3" t="s">
        <v>416</v>
      </c>
      <c r="Q75" s="16"/>
    </row>
    <row r="76" customFormat="false" ht="15" hidden="false" customHeight="false" outlineLevel="0" collapsed="false">
      <c r="A76" s="16" t="s">
        <v>335</v>
      </c>
      <c r="B76" s="31" t="s">
        <v>334</v>
      </c>
      <c r="C76" s="3" t="n">
        <v>87</v>
      </c>
      <c r="D76" s="58" t="n">
        <v>3</v>
      </c>
      <c r="E76" s="28" t="str">
        <f aca="true">INDIRECT(ADDRESS(G76, 7,,, "Sequenced Patient Database"))</f>
        <v>Female</v>
      </c>
      <c r="F76" s="18" t="str">
        <f aca="true">INDIRECT(ADDRESS(G76, 10,,, "Sequenced Patient Database"))</f>
        <v>Smoker</v>
      </c>
      <c r="G76" s="18" t="n">
        <f aca="false">MATCH(1,ISNUMBER(SEARCH('Sequenced Patient Database'!A$1:A$1000, B76)),0)</f>
        <v>57</v>
      </c>
      <c r="H76" s="3" t="s">
        <v>337</v>
      </c>
      <c r="I76" s="3" t="s">
        <v>126</v>
      </c>
      <c r="J76" s="0" t="n">
        <v>2.5</v>
      </c>
      <c r="K76" s="0" t="n">
        <v>2.5</v>
      </c>
      <c r="L76" s="3"/>
      <c r="M76" s="22"/>
      <c r="N76" s="16" t="s">
        <v>417</v>
      </c>
      <c r="O76" s="16" t="s">
        <v>417</v>
      </c>
      <c r="P76" s="3" t="s">
        <v>416</v>
      </c>
      <c r="Q76" s="16"/>
    </row>
    <row r="77" customFormat="false" ht="15" hidden="false" customHeight="false" outlineLevel="0" collapsed="false">
      <c r="A77" s="16" t="s">
        <v>340</v>
      </c>
      <c r="B77" s="27" t="s">
        <v>339</v>
      </c>
      <c r="C77" s="3" t="n">
        <v>91</v>
      </c>
      <c r="D77" s="58" t="n">
        <v>1</v>
      </c>
      <c r="E77" s="28" t="str">
        <f aca="true">INDIRECT(ADDRESS(G77, 7,,, "Sequenced Patient Database"))</f>
        <v>Female</v>
      </c>
      <c r="F77" s="18" t="str">
        <f aca="true">INDIRECT(ADDRESS(G77, 10,,, "Sequenced Patient Database"))</f>
        <v>Smoker</v>
      </c>
      <c r="G77" s="18" t="n">
        <f aca="false">MATCH(1,ISNUMBER(SEARCH('Sequenced Patient Database'!A$1:A$1000, B77)),0)</f>
        <v>58</v>
      </c>
      <c r="H77" s="16" t="s">
        <v>341</v>
      </c>
      <c r="I77" s="16" t="s">
        <v>126</v>
      </c>
      <c r="J77" s="0" t="n">
        <v>2.6</v>
      </c>
      <c r="K77" s="0" t="n">
        <v>4.4</v>
      </c>
      <c r="L77" s="3"/>
      <c r="M77" s="53"/>
      <c r="N77" s="16" t="s">
        <v>417</v>
      </c>
      <c r="O77" s="16" t="s">
        <v>417</v>
      </c>
      <c r="P77" s="3" t="s">
        <v>416</v>
      </c>
      <c r="Q77" s="16"/>
    </row>
    <row r="78" customFormat="false" ht="15" hidden="false" customHeight="false" outlineLevel="0" collapsed="false">
      <c r="A78" s="16" t="s">
        <v>344</v>
      </c>
      <c r="B78" s="27" t="s">
        <v>343</v>
      </c>
      <c r="C78" s="3" t="n">
        <v>92</v>
      </c>
      <c r="D78" s="58" t="n">
        <v>1</v>
      </c>
      <c r="E78" s="28" t="str">
        <f aca="true">INDIRECT(ADDRESS(G78, 7,,, "Sequenced Patient Database"))</f>
        <v>Male</v>
      </c>
      <c r="F78" s="18" t="str">
        <f aca="true">INDIRECT(ADDRESS(G78, 10,,, "Sequenced Patient Database"))</f>
        <v>Non-smoker</v>
      </c>
      <c r="G78" s="18" t="n">
        <f aca="false">MATCH(1,ISNUMBER(SEARCH('Sequenced Patient Database'!A$1:A$1000, B78)),0)</f>
        <v>59</v>
      </c>
      <c r="H78" s="16" t="s">
        <v>345</v>
      </c>
      <c r="I78" s="16" t="s">
        <v>126</v>
      </c>
      <c r="J78" s="0" t="n">
        <v>57</v>
      </c>
      <c r="K78" s="0" t="n">
        <v>47</v>
      </c>
      <c r="L78" s="3"/>
      <c r="M78" s="60"/>
      <c r="N78" s="16" t="s">
        <v>417</v>
      </c>
      <c r="O78" s="16" t="s">
        <v>417</v>
      </c>
      <c r="P78" s="3" t="s">
        <v>416</v>
      </c>
      <c r="Q78" s="16"/>
    </row>
    <row r="79" customFormat="false" ht="15" hidden="false" customHeight="false" outlineLevel="0" collapsed="false">
      <c r="A79" s="16" t="s">
        <v>347</v>
      </c>
      <c r="B79" s="27" t="s">
        <v>346</v>
      </c>
      <c r="C79" s="3" t="n">
        <v>93</v>
      </c>
      <c r="D79" s="58" t="n">
        <v>1</v>
      </c>
      <c r="E79" s="28" t="str">
        <f aca="true">INDIRECT(ADDRESS(G79, 7,,, "Sequenced Patient Database"))</f>
        <v>Female</v>
      </c>
      <c r="F79" s="18" t="str">
        <f aca="true">INDIRECT(ADDRESS(G79, 10,,, "Sequenced Patient Database"))</f>
        <v>Smoker</v>
      </c>
      <c r="G79" s="18" t="n">
        <f aca="false">MATCH(1,ISNUMBER(SEARCH('Sequenced Patient Database'!A$1:A$1000, B79)),0)</f>
        <v>60</v>
      </c>
      <c r="H79" s="16" t="s">
        <v>348</v>
      </c>
      <c r="I79" s="16" t="s">
        <v>162</v>
      </c>
      <c r="J79" s="0" t="n">
        <v>4</v>
      </c>
      <c r="K79" s="0" t="n">
        <v>5</v>
      </c>
      <c r="L79" s="3"/>
      <c r="M79" s="22" t="n">
        <v>43411</v>
      </c>
      <c r="N79" s="16" t="s">
        <v>415</v>
      </c>
      <c r="O79" s="16" t="s">
        <v>266</v>
      </c>
      <c r="P79" s="3" t="s">
        <v>416</v>
      </c>
      <c r="Q79" s="3" t="s">
        <v>349</v>
      </c>
    </row>
    <row r="80" customFormat="false" ht="15" hidden="false" customHeight="false" outlineLevel="0" collapsed="false">
      <c r="A80" s="16" t="s">
        <v>352</v>
      </c>
      <c r="B80" s="27" t="s">
        <v>351</v>
      </c>
      <c r="C80" s="49" t="n">
        <v>94</v>
      </c>
      <c r="D80" s="12" t="n">
        <v>1</v>
      </c>
      <c r="E80" s="28" t="str">
        <f aca="true">INDIRECT(ADDRESS(G80, 7,,, "Sequenced Patient Database"))</f>
        <v>Male</v>
      </c>
      <c r="F80" s="18" t="str">
        <f aca="true">INDIRECT(ADDRESS(G80, 10,,, "Sequenced Patient Database"))</f>
        <v>Smoker</v>
      </c>
      <c r="G80" s="18" t="n">
        <f aca="false">MATCH(1,ISNUMBER(SEARCH('Sequenced Patient Database'!A$1:A$1000, B80)),0)</f>
        <v>61</v>
      </c>
      <c r="H80" s="3" t="s">
        <v>124</v>
      </c>
      <c r="I80" s="16" t="s">
        <v>124</v>
      </c>
      <c r="J80" s="0" t="n">
        <v>3.5</v>
      </c>
      <c r="K80" s="0" t="n">
        <v>4.5</v>
      </c>
      <c r="M80" s="22" t="n">
        <v>43787</v>
      </c>
      <c r="N80" s="16" t="s">
        <v>415</v>
      </c>
      <c r="O80" s="16" t="s">
        <v>266</v>
      </c>
      <c r="P80" s="16" t="s">
        <v>418</v>
      </c>
      <c r="Q80" s="3" t="s">
        <v>127</v>
      </c>
    </row>
    <row r="81" customFormat="false" ht="15" hidden="false" customHeight="false" outlineLevel="0" collapsed="false">
      <c r="A81" s="16" t="s">
        <v>355</v>
      </c>
      <c r="B81" s="27" t="s">
        <v>354</v>
      </c>
      <c r="C81" s="3" t="n">
        <v>95</v>
      </c>
      <c r="D81" s="16" t="n">
        <v>1</v>
      </c>
      <c r="E81" s="28" t="str">
        <f aca="true">INDIRECT(ADDRESS(G81, 7,,, "Sequenced Patient Database"))</f>
        <v>Female</v>
      </c>
      <c r="F81" s="18" t="str">
        <f aca="true">INDIRECT(ADDRESS(G81, 10,,, "Sequenced Patient Database"))</f>
        <v>Smoker</v>
      </c>
      <c r="G81" s="18" t="n">
        <f aca="false">MATCH(1,ISNUMBER(SEARCH('Sequenced Patient Database'!A$1:A$1000, B81)),0)</f>
        <v>62</v>
      </c>
      <c r="H81" s="16" t="s">
        <v>356</v>
      </c>
      <c r="I81" s="16" t="s">
        <v>126</v>
      </c>
      <c r="J81" s="0" t="n">
        <v>11</v>
      </c>
      <c r="K81" s="0" t="n">
        <v>8</v>
      </c>
      <c r="M81" s="22" t="n">
        <v>44295</v>
      </c>
      <c r="N81" s="53" t="s">
        <v>415</v>
      </c>
      <c r="O81" s="20"/>
      <c r="P81" s="3" t="s">
        <v>416</v>
      </c>
    </row>
    <row r="82" customFormat="false" ht="15" hidden="false" customHeight="false" outlineLevel="0" collapsed="false">
      <c r="A82" s="16" t="s">
        <v>359</v>
      </c>
      <c r="B82" s="27" t="s">
        <v>358</v>
      </c>
      <c r="C82" s="3" t="n">
        <v>96</v>
      </c>
      <c r="D82" s="12" t="n">
        <v>1</v>
      </c>
      <c r="E82" s="28" t="str">
        <f aca="true">INDIRECT(ADDRESS(G82, 7,,, "Sequenced Patient Database"))</f>
        <v>Male</v>
      </c>
      <c r="F82" s="18" t="str">
        <f aca="true">INDIRECT(ADDRESS(G82, 10,,, "Sequenced Patient Database"))</f>
        <v>Smoker</v>
      </c>
      <c r="G82" s="18" t="n">
        <f aca="false">MATCH(1,ISNUMBER(SEARCH('Sequenced Patient Database'!A$1:A$1000, B82)),0)</f>
        <v>63</v>
      </c>
      <c r="H82" s="16" t="s">
        <v>360</v>
      </c>
      <c r="I82" s="16" t="s">
        <v>153</v>
      </c>
      <c r="J82" s="16" t="n">
        <v>5.8</v>
      </c>
      <c r="K82" s="16" t="n">
        <v>3.7</v>
      </c>
      <c r="M82" s="41" t="n">
        <v>43192</v>
      </c>
      <c r="N82" s="16" t="s">
        <v>415</v>
      </c>
      <c r="O82" s="16" t="s">
        <v>266</v>
      </c>
      <c r="P82" s="16" t="s">
        <v>416</v>
      </c>
      <c r="Q82" s="16" t="s">
        <v>127</v>
      </c>
    </row>
    <row r="83" customFormat="false" ht="15" hidden="false" customHeight="false" outlineLevel="0" collapsed="false">
      <c r="A83" s="16" t="s">
        <v>363</v>
      </c>
      <c r="B83" s="27" t="s">
        <v>362</v>
      </c>
      <c r="C83" s="3" t="n">
        <v>97</v>
      </c>
      <c r="D83" s="12" t="n">
        <v>1</v>
      </c>
      <c r="E83" s="28" t="str">
        <f aca="true">INDIRECT(ADDRESS(G83, 7,,, "Sequenced Patient Database"))</f>
        <v>Female</v>
      </c>
      <c r="F83" s="18" t="str">
        <f aca="true">INDIRECT(ADDRESS(G83, 10,,, "Sequenced Patient Database"))</f>
        <v>Non-smoker</v>
      </c>
      <c r="G83" s="18" t="n">
        <f aca="false">MATCH(1,ISNUMBER(SEARCH('Sequenced Patient Database'!A$1:A$1000, B83)),0)</f>
        <v>64</v>
      </c>
      <c r="H83" s="16" t="s">
        <v>345</v>
      </c>
      <c r="I83" s="16" t="s">
        <v>126</v>
      </c>
      <c r="J83" s="0" t="n">
        <v>3.6</v>
      </c>
      <c r="K83" s="0" t="n">
        <v>3.5</v>
      </c>
      <c r="N83" s="16" t="s">
        <v>417</v>
      </c>
      <c r="O83" s="16" t="s">
        <v>417</v>
      </c>
      <c r="P83" s="46" t="s">
        <v>416</v>
      </c>
      <c r="Q83" s="16"/>
    </row>
    <row r="84" customFormat="false" ht="15" hidden="false" customHeight="false" outlineLevel="0" collapsed="false">
      <c r="A84" s="16" t="s">
        <v>365</v>
      </c>
      <c r="B84" s="27" t="s">
        <v>364</v>
      </c>
      <c r="C84" s="3" t="n">
        <v>98</v>
      </c>
      <c r="D84" s="12" t="n">
        <v>1</v>
      </c>
      <c r="E84" s="28" t="str">
        <f aca="true">INDIRECT(ADDRESS(G84, 7,,, "Sequenced Patient Database"))</f>
        <v>Male</v>
      </c>
      <c r="F84" s="18" t="str">
        <f aca="true">INDIRECT(ADDRESS(G84, 10,,, "Sequenced Patient Database"))</f>
        <v>Smoker</v>
      </c>
      <c r="G84" s="18" t="n">
        <f aca="false">MATCH(1,ISNUMBER(SEARCH('Sequenced Patient Database'!A$1:A$1000, B84)),0)</f>
        <v>65</v>
      </c>
      <c r="H84" s="16" t="s">
        <v>124</v>
      </c>
      <c r="I84" s="16" t="s">
        <v>124</v>
      </c>
      <c r="J84" s="0" t="n">
        <v>3.1</v>
      </c>
      <c r="K84" s="0" t="n">
        <v>2.5</v>
      </c>
      <c r="M84" s="22" t="n">
        <v>44328</v>
      </c>
      <c r="N84" s="16" t="s">
        <v>208</v>
      </c>
      <c r="O84" s="16" t="s">
        <v>208</v>
      </c>
      <c r="P84" s="46" t="s">
        <v>416</v>
      </c>
      <c r="Q84" s="16"/>
    </row>
    <row r="85" customFormat="false" ht="15" hidden="false" customHeight="false" outlineLevel="0" collapsed="false">
      <c r="A85" s="16" t="s">
        <v>368</v>
      </c>
      <c r="B85" s="27" t="s">
        <v>367</v>
      </c>
      <c r="C85" s="3" t="n">
        <v>99</v>
      </c>
      <c r="D85" s="12" t="n">
        <v>1</v>
      </c>
      <c r="E85" s="28" t="str">
        <f aca="true">INDIRECT(ADDRESS(G85, 7,,, "Sequenced Patient Database"))</f>
        <v>Female</v>
      </c>
      <c r="F85" s="18" t="str">
        <f aca="true">INDIRECT(ADDRESS(G85, 10,,, "Sequenced Patient Database"))</f>
        <v>Smoker</v>
      </c>
      <c r="G85" s="18" t="n">
        <f aca="false">MATCH(1,ISNUMBER(SEARCH('Sequenced Patient Database'!A$1:A$1000, B85)),0)</f>
        <v>66</v>
      </c>
      <c r="H85" s="16" t="s">
        <v>369</v>
      </c>
      <c r="I85" s="16" t="s">
        <v>119</v>
      </c>
      <c r="J85" s="0" t="n">
        <v>3.6</v>
      </c>
      <c r="K85" s="0" t="n">
        <v>2.8</v>
      </c>
      <c r="M85" s="22" t="n">
        <v>44294</v>
      </c>
      <c r="N85" s="16" t="s">
        <v>415</v>
      </c>
      <c r="O85" s="16" t="s">
        <v>266</v>
      </c>
      <c r="P85" s="46" t="s">
        <v>418</v>
      </c>
      <c r="Q85" s="16"/>
    </row>
    <row r="86" customFormat="false" ht="15" hidden="false" customHeight="false" outlineLevel="0" collapsed="false">
      <c r="A86" s="16" t="s">
        <v>372</v>
      </c>
      <c r="B86" s="27" t="s">
        <v>371</v>
      </c>
      <c r="C86" s="3" t="n">
        <v>100</v>
      </c>
      <c r="D86" s="12" t="n">
        <v>1</v>
      </c>
      <c r="E86" s="28" t="str">
        <f aca="true">INDIRECT(ADDRESS(G86, 7,,, "Sequenced Patient Database"))</f>
        <v>Female</v>
      </c>
      <c r="F86" s="18" t="str">
        <f aca="true">INDIRECT(ADDRESS(G86, 10,,, "Sequenced Patient Database"))</f>
        <v>Non-smoker</v>
      </c>
      <c r="G86" s="18" t="n">
        <f aca="false">MATCH(1,ISNUMBER(SEARCH('Sequenced Patient Database'!A$1:A$1000, B86)),0)</f>
        <v>67</v>
      </c>
      <c r="H86" s="16" t="s">
        <v>373</v>
      </c>
      <c r="I86" s="16" t="s">
        <v>126</v>
      </c>
      <c r="J86" s="19" t="n">
        <v>10</v>
      </c>
      <c r="M86" s="22" t="n">
        <v>44299</v>
      </c>
      <c r="N86" s="16" t="s">
        <v>415</v>
      </c>
      <c r="O86" s="3" t="s">
        <v>266</v>
      </c>
      <c r="P86" s="3" t="s">
        <v>416</v>
      </c>
      <c r="Q86" s="16"/>
    </row>
    <row r="87" customFormat="false" ht="15" hidden="false" customHeight="false" outlineLevel="0" collapsed="false">
      <c r="A87" s="16" t="s">
        <v>375</v>
      </c>
      <c r="B87" s="27" t="s">
        <v>374</v>
      </c>
      <c r="C87" s="3" t="n">
        <v>101</v>
      </c>
      <c r="D87" s="12" t="n">
        <v>1</v>
      </c>
      <c r="E87" s="28" t="str">
        <f aca="true">INDIRECT(ADDRESS(G87, 7,,, "Sequenced Patient Database"))</f>
        <v>Female</v>
      </c>
      <c r="F87" s="18" t="str">
        <f aca="true">INDIRECT(ADDRESS(G87, 10,,, "Sequenced Patient Database"))</f>
        <v>Smoker</v>
      </c>
      <c r="G87" s="18" t="n">
        <f aca="false">MATCH(1,ISNUMBER(SEARCH('Sequenced Patient Database'!A$1:A$1000, B87)),0)</f>
        <v>68</v>
      </c>
      <c r="H87" s="16" t="s">
        <v>326</v>
      </c>
      <c r="I87" s="16" t="s">
        <v>119</v>
      </c>
      <c r="J87" s="19" t="n">
        <v>12</v>
      </c>
      <c r="K87" s="0" t="n">
        <v>12</v>
      </c>
      <c r="N87" s="50" t="s">
        <v>417</v>
      </c>
      <c r="O87" s="16"/>
      <c r="P87" s="61" t="s">
        <v>416</v>
      </c>
      <c r="Q87" s="16"/>
      <c r="R87" s="0" t="s">
        <v>429</v>
      </c>
    </row>
    <row r="88" customFormat="false" ht="15" hidden="false" customHeight="false" outlineLevel="0" collapsed="false">
      <c r="A88" s="16" t="s">
        <v>378</v>
      </c>
      <c r="B88" s="27" t="s">
        <v>377</v>
      </c>
      <c r="C88" s="3" t="n">
        <v>102</v>
      </c>
      <c r="D88" s="12" t="n">
        <v>1</v>
      </c>
      <c r="E88" s="28" t="str">
        <f aca="true">INDIRECT(ADDRESS(G88, 7,,, "Sequenced Patient Database"))</f>
        <v>Female</v>
      </c>
      <c r="F88" s="18" t="str">
        <f aca="true">INDIRECT(ADDRESS(G88, 10,,, "Sequenced Patient Database"))</f>
        <v>Smoker</v>
      </c>
      <c r="G88" s="18" t="n">
        <f aca="false">MATCH(1,ISNUMBER(SEARCH('Sequenced Patient Database'!A$1:A$1000, B88)),0)</f>
        <v>69</v>
      </c>
      <c r="H88" s="16" t="s">
        <v>379</v>
      </c>
      <c r="I88" s="16" t="s">
        <v>153</v>
      </c>
      <c r="J88" s="19" t="n">
        <v>4</v>
      </c>
      <c r="K88" s="0" t="n">
        <v>7</v>
      </c>
      <c r="M88" s="22" t="n">
        <v>40060</v>
      </c>
      <c r="N88" s="16" t="s">
        <v>415</v>
      </c>
      <c r="O88" s="3" t="s">
        <v>266</v>
      </c>
      <c r="P88" s="61" t="s">
        <v>418</v>
      </c>
      <c r="Q88" s="16"/>
    </row>
    <row r="89" customFormat="false" ht="15" hidden="false" customHeight="false" outlineLevel="0" collapsed="false">
      <c r="A89" s="16" t="s">
        <v>381</v>
      </c>
      <c r="B89" s="27" t="s">
        <v>380</v>
      </c>
      <c r="C89" s="3" t="n">
        <v>103</v>
      </c>
      <c r="D89" s="12" t="n">
        <v>1</v>
      </c>
      <c r="E89" s="28" t="str">
        <f aca="true">INDIRECT(ADDRESS(G89, 7,,, "Sequenced Patient Database"))</f>
        <v>Female</v>
      </c>
      <c r="F89" s="18" t="str">
        <f aca="true">INDIRECT(ADDRESS(G89, 10,,, "Sequenced Patient Database"))</f>
        <v>Non-smoker</v>
      </c>
      <c r="G89" s="18" t="n">
        <f aca="false">MATCH(1,ISNUMBER(SEARCH('Sequenced Patient Database'!A$1:A$1000, B89)),0)</f>
        <v>70</v>
      </c>
      <c r="H89" s="16" t="s">
        <v>285</v>
      </c>
      <c r="I89" s="16" t="s">
        <v>174</v>
      </c>
      <c r="J89" s="3" t="n">
        <v>10.4</v>
      </c>
      <c r="K89" s="29" t="n">
        <v>10.4</v>
      </c>
      <c r="L89" s="18"/>
      <c r="M89" s="15" t="n">
        <v>44309</v>
      </c>
      <c r="N89" s="50" t="s">
        <v>417</v>
      </c>
      <c r="O89" s="16" t="s">
        <v>417</v>
      </c>
      <c r="P89" s="61" t="s">
        <v>416</v>
      </c>
      <c r="Q89" s="16"/>
      <c r="R89" s="0" t="s">
        <v>430</v>
      </c>
    </row>
    <row r="90" customFormat="false" ht="15" hidden="false" customHeight="false" outlineLevel="0" collapsed="false">
      <c r="A90" s="16" t="s">
        <v>381</v>
      </c>
      <c r="B90" s="27" t="s">
        <v>380</v>
      </c>
      <c r="C90" s="3" t="n">
        <v>103</v>
      </c>
      <c r="D90" s="12" t="n">
        <v>2</v>
      </c>
      <c r="E90" s="28" t="str">
        <f aca="true">INDIRECT(ADDRESS(G90, 7,,, "Sequenced Patient Database"))</f>
        <v>Female</v>
      </c>
      <c r="F90" s="18" t="str">
        <f aca="true">INDIRECT(ADDRESS(G90, 10,,, "Sequenced Patient Database"))</f>
        <v>Non-smoker</v>
      </c>
      <c r="G90" s="18" t="n">
        <f aca="false">MATCH(1,ISNUMBER(SEARCH('Sequenced Patient Database'!A$1:A$1000, B90)),0)</f>
        <v>70</v>
      </c>
      <c r="H90" s="3" t="s">
        <v>382</v>
      </c>
      <c r="I90" s="3" t="s">
        <v>126</v>
      </c>
      <c r="J90" s="18" t="n">
        <v>6.2</v>
      </c>
      <c r="K90" s="18" t="n">
        <v>4.7</v>
      </c>
      <c r="L90" s="18"/>
      <c r="M90" s="15"/>
      <c r="N90" s="16" t="s">
        <v>417</v>
      </c>
      <c r="O90" s="16" t="s">
        <v>417</v>
      </c>
      <c r="P90" s="61" t="s">
        <v>416</v>
      </c>
      <c r="Q90" s="16"/>
    </row>
    <row r="91" customFormat="false" ht="15" hidden="false" customHeight="false" outlineLevel="0" collapsed="false">
      <c r="A91" s="16" t="s">
        <v>385</v>
      </c>
      <c r="B91" s="27" t="s">
        <v>384</v>
      </c>
      <c r="C91" s="3" t="n">
        <v>104</v>
      </c>
      <c r="D91" s="12" t="n">
        <v>1</v>
      </c>
      <c r="E91" s="28" t="str">
        <f aca="true">INDIRECT(ADDRESS(G91, 7,,, "Sequenced Patient Database"))</f>
        <v>Female</v>
      </c>
      <c r="F91" s="18" t="str">
        <f aca="true">INDIRECT(ADDRESS(G91, 10,,, "Sequenced Patient Database"))</f>
        <v>Smoker</v>
      </c>
      <c r="G91" s="18" t="n">
        <f aca="false">MATCH(1,ISNUMBER(SEARCH('Sequenced Patient Database'!A$1:A$1000, B91)),0)</f>
        <v>71</v>
      </c>
      <c r="H91" s="20" t="s">
        <v>386</v>
      </c>
      <c r="I91" s="16" t="s">
        <v>126</v>
      </c>
      <c r="J91" s="19" t="n">
        <v>3.7</v>
      </c>
      <c r="K91" s="0" t="n">
        <v>2.9</v>
      </c>
      <c r="M91" s="22" t="n">
        <v>44313</v>
      </c>
      <c r="N91" s="16" t="s">
        <v>415</v>
      </c>
      <c r="O91" s="3" t="s">
        <v>135</v>
      </c>
      <c r="P91" s="61" t="s">
        <v>416</v>
      </c>
      <c r="Q91" s="16"/>
    </row>
    <row r="92" customFormat="false" ht="15" hidden="false" customHeight="false" outlineLevel="0" collapsed="false">
      <c r="A92" s="16" t="s">
        <v>389</v>
      </c>
      <c r="B92" s="27" t="s">
        <v>388</v>
      </c>
      <c r="C92" s="3" t="n">
        <v>105</v>
      </c>
      <c r="D92" s="12" t="n">
        <v>1</v>
      </c>
      <c r="E92" s="28" t="str">
        <f aca="true">INDIRECT(ADDRESS(G92, 7,,, "Sequenced Patient Database"))</f>
        <v>Female</v>
      </c>
      <c r="F92" s="18" t="str">
        <f aca="true">INDIRECT(ADDRESS(G92, 10,,, "Sequenced Patient Database"))</f>
        <v>Non-smoker</v>
      </c>
      <c r="G92" s="18" t="n">
        <f aca="false">MATCH(1,ISNUMBER(SEARCH('Sequenced Patient Database'!A$1:A$1000, B92)),0)</f>
        <v>72</v>
      </c>
      <c r="H92" s="16" t="s">
        <v>390</v>
      </c>
      <c r="I92" s="16" t="s">
        <v>391</v>
      </c>
      <c r="J92" s="19" t="n">
        <v>5.3</v>
      </c>
      <c r="K92" s="0" t="n">
        <v>4.5</v>
      </c>
      <c r="M92" s="22" t="n">
        <v>43959</v>
      </c>
      <c r="N92" s="16" t="s">
        <v>415</v>
      </c>
      <c r="O92" s="3" t="s">
        <v>135</v>
      </c>
      <c r="P92" s="3" t="s">
        <v>416</v>
      </c>
      <c r="Q92" s="16"/>
    </row>
    <row r="93" customFormat="false" ht="15" hidden="false" customHeight="false" outlineLevel="0" collapsed="false">
      <c r="A93" s="16" t="s">
        <v>393</v>
      </c>
      <c r="B93" s="27" t="s">
        <v>392</v>
      </c>
      <c r="C93" s="3" t="n">
        <v>106</v>
      </c>
      <c r="D93" s="12" t="n">
        <v>1</v>
      </c>
      <c r="E93" s="28" t="str">
        <f aca="true">INDIRECT(ADDRESS(G93, 7,,, "Sequenced Patient Database"))</f>
        <v>Female</v>
      </c>
      <c r="F93" s="18" t="str">
        <f aca="true">INDIRECT(ADDRESS(G93, 10,,, "Sequenced Patient Database"))</f>
        <v>Non-smoker</v>
      </c>
      <c r="G93" s="18" t="n">
        <f aca="false">MATCH(1,ISNUMBER(SEARCH('Sequenced Patient Database'!A$1:A$1000, B93)),0)</f>
        <v>73</v>
      </c>
      <c r="H93" s="20" t="s">
        <v>394</v>
      </c>
      <c r="I93" s="16" t="s">
        <v>126</v>
      </c>
      <c r="J93" s="19" t="n">
        <v>4</v>
      </c>
      <c r="K93" s="0" t="n">
        <v>2</v>
      </c>
      <c r="M93" s="22" t="n">
        <v>43970</v>
      </c>
      <c r="N93" s="16" t="s">
        <v>415</v>
      </c>
      <c r="O93" s="3" t="s">
        <v>135</v>
      </c>
      <c r="P93" s="61" t="s">
        <v>416</v>
      </c>
    </row>
    <row r="94" customFormat="false" ht="15" hidden="false" customHeight="false" outlineLevel="0" collapsed="false">
      <c r="A94" s="16" t="s">
        <v>397</v>
      </c>
      <c r="B94" s="27" t="s">
        <v>396</v>
      </c>
      <c r="C94" s="3" t="n">
        <v>107</v>
      </c>
      <c r="D94" s="12" t="n">
        <v>1</v>
      </c>
      <c r="E94" s="28" t="str">
        <f aca="true">INDIRECT(ADDRESS(G94, 7,,, "Sequenced Patient Database"))</f>
        <v>Female</v>
      </c>
      <c r="F94" s="18" t="str">
        <f aca="true">INDIRECT(ADDRESS(G94, 10,,, "Sequenced Patient Database"))</f>
        <v>Smoker</v>
      </c>
      <c r="G94" s="18" t="n">
        <f aca="false">MATCH(1,ISNUMBER(SEARCH('Sequenced Patient Database'!A$1:A$1000, B94)),0)</f>
        <v>74</v>
      </c>
      <c r="H94" s="16" t="s">
        <v>360</v>
      </c>
      <c r="I94" s="16" t="s">
        <v>153</v>
      </c>
      <c r="J94" s="19" t="n">
        <v>5.6</v>
      </c>
      <c r="K94" s="0" t="n">
        <v>3.3</v>
      </c>
      <c r="M94" s="22" t="n">
        <v>40745</v>
      </c>
      <c r="N94" s="16" t="s">
        <v>415</v>
      </c>
      <c r="O94" s="16" t="s">
        <v>266</v>
      </c>
      <c r="P94" s="61" t="s">
        <v>418</v>
      </c>
      <c r="Q94" s="16"/>
    </row>
    <row r="95" customFormat="false" ht="15" hidden="false" customHeight="false" outlineLevel="0" collapsed="false">
      <c r="A95" s="16" t="s">
        <v>399</v>
      </c>
      <c r="B95" s="27" t="s">
        <v>398</v>
      </c>
      <c r="C95" s="3" t="n">
        <v>108</v>
      </c>
      <c r="D95" s="12" t="n">
        <v>1</v>
      </c>
      <c r="E95" s="28" t="str">
        <f aca="true">INDIRECT(ADDRESS(G95, 7,,, "Sequenced Patient Database"))</f>
        <v>Female</v>
      </c>
      <c r="F95" s="18" t="str">
        <f aca="true">INDIRECT(ADDRESS(G95, 10,,, "Sequenced Patient Database"))</f>
        <v>Non-smoker</v>
      </c>
      <c r="G95" s="18" t="n">
        <f aca="false">MATCH(1,ISNUMBER(SEARCH('Sequenced Patient Database'!A$1:A$1000, B95)),0)</f>
        <v>75</v>
      </c>
      <c r="H95" s="16" t="s">
        <v>400</v>
      </c>
      <c r="I95" s="16" t="s">
        <v>174</v>
      </c>
      <c r="J95" s="19" t="n">
        <v>6.2</v>
      </c>
      <c r="K95" s="0" t="n">
        <v>5.5</v>
      </c>
      <c r="M95" s="22" t="n">
        <v>44320</v>
      </c>
      <c r="N95" s="16" t="s">
        <v>208</v>
      </c>
      <c r="O95" s="16" t="s">
        <v>208</v>
      </c>
      <c r="P95" s="3" t="s">
        <v>418</v>
      </c>
      <c r="Q95" s="16"/>
    </row>
    <row r="96" customFormat="false" ht="15" hidden="false" customHeight="false" outlineLevel="0" collapsed="false">
      <c r="A96" s="16" t="s">
        <v>399</v>
      </c>
      <c r="B96" s="27" t="s">
        <v>398</v>
      </c>
      <c r="C96" s="3" t="n">
        <v>108</v>
      </c>
      <c r="D96" s="12" t="n">
        <v>2</v>
      </c>
      <c r="E96" s="28" t="str">
        <f aca="true">INDIRECT(ADDRESS(G96, 7,,, "Sequenced Patient Database"))</f>
        <v>Female</v>
      </c>
      <c r="F96" s="18" t="str">
        <f aca="true">INDIRECT(ADDRESS(G96, 10,,, "Sequenced Patient Database"))</f>
        <v>Non-smoker</v>
      </c>
      <c r="G96" s="18" t="n">
        <f aca="false">MATCH(1,ISNUMBER(SEARCH('Sequenced Patient Database'!A$1:A$1000, B96)),0)</f>
        <v>75</v>
      </c>
      <c r="H96" s="3" t="s">
        <v>341</v>
      </c>
      <c r="I96" s="3" t="s">
        <v>126</v>
      </c>
      <c r="J96" s="0" t="n">
        <v>10</v>
      </c>
      <c r="K96" s="0" t="n">
        <v>7</v>
      </c>
      <c r="N96" s="16" t="s">
        <v>417</v>
      </c>
      <c r="O96" s="16" t="s">
        <v>417</v>
      </c>
      <c r="P96" s="46" t="s">
        <v>416</v>
      </c>
      <c r="Q96" s="16"/>
    </row>
    <row r="97" customFormat="false" ht="15" hidden="false" customHeight="false" outlineLevel="0" collapsed="false">
      <c r="A97" s="16" t="s">
        <v>399</v>
      </c>
      <c r="B97" s="27" t="s">
        <v>398</v>
      </c>
      <c r="C97" s="3" t="n">
        <v>108</v>
      </c>
      <c r="D97" s="12" t="n">
        <v>3</v>
      </c>
      <c r="E97" s="28" t="str">
        <f aca="true">INDIRECT(ADDRESS(G97, 7,,, "Sequenced Patient Database"))</f>
        <v>Female</v>
      </c>
      <c r="F97" s="18" t="str">
        <f aca="true">INDIRECT(ADDRESS(G97, 10,,, "Sequenced Patient Database"))</f>
        <v>Non-smoker</v>
      </c>
      <c r="G97" s="18" t="n">
        <f aca="false">MATCH(1,ISNUMBER(SEARCH('Sequenced Patient Database'!A$1:A$1000, B97)),0)</f>
        <v>75</v>
      </c>
      <c r="H97" s="3" t="s">
        <v>401</v>
      </c>
      <c r="I97" s="3" t="s">
        <v>126</v>
      </c>
      <c r="J97" s="0" t="n">
        <v>1.8</v>
      </c>
      <c r="K97" s="0" t="n">
        <v>2.1</v>
      </c>
      <c r="N97" s="16" t="s">
        <v>417</v>
      </c>
      <c r="O97" s="16" t="s">
        <v>417</v>
      </c>
      <c r="P97" s="46" t="s">
        <v>416</v>
      </c>
      <c r="Q97" s="16"/>
    </row>
    <row r="98" customFormat="false" ht="15" hidden="false" customHeight="false" outlineLevel="0" collapsed="false">
      <c r="C98" s="49"/>
      <c r="D98" s="12"/>
      <c r="E98" s="12"/>
      <c r="F98" s="12"/>
      <c r="G98" s="12"/>
      <c r="H98" s="3"/>
      <c r="I98" s="16"/>
      <c r="J98" s="32"/>
      <c r="K98" s="32"/>
      <c r="N98" s="16"/>
      <c r="O98" s="16"/>
      <c r="P98" s="46"/>
      <c r="Q98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57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I33" activeCellId="0" sqref="I33"/>
    </sheetView>
  </sheetViews>
  <sheetFormatPr defaultColWidth="10.57421875" defaultRowHeight="16" zeroHeight="false" outlineLevelRow="0" outlineLevelCol="0"/>
  <cols>
    <col collapsed="false" customWidth="true" hidden="false" outlineLevel="0" max="2" min="2" style="0" width="29"/>
    <col collapsed="false" customWidth="true" hidden="false" outlineLevel="0" max="3" min="3" style="0" width="18.83"/>
  </cols>
  <sheetData>
    <row r="2" customFormat="false" ht="24" hidden="false" customHeight="false" outlineLevel="0" collapsed="false">
      <c r="B2" s="62" t="s">
        <v>431</v>
      </c>
    </row>
    <row r="3" customFormat="false" ht="24" hidden="false" customHeight="false" outlineLevel="0" collapsed="false">
      <c r="B3" s="63" t="s">
        <v>432</v>
      </c>
      <c r="C3" s="63"/>
      <c r="D3" s="63"/>
      <c r="E3" s="63"/>
      <c r="F3" s="63"/>
    </row>
    <row r="4" customFormat="false" ht="21" hidden="false" customHeight="false" outlineLevel="0" collapsed="false">
      <c r="B4" s="64"/>
      <c r="C4" s="65"/>
      <c r="D4" s="66"/>
      <c r="E4" s="66"/>
      <c r="F4" s="67"/>
    </row>
    <row r="5" customFormat="false" ht="21" hidden="false" customHeight="false" outlineLevel="0" collapsed="false">
      <c r="B5" s="64"/>
      <c r="C5" s="65"/>
      <c r="D5" s="66"/>
      <c r="E5" s="66"/>
      <c r="F5" s="67"/>
    </row>
    <row r="6" customFormat="false" ht="23" hidden="false" customHeight="false" outlineLevel="0" collapsed="false">
      <c r="B6" s="68" t="s">
        <v>433</v>
      </c>
      <c r="C6" s="65" t="s">
        <v>434</v>
      </c>
      <c r="D6" s="65" t="e">
        <f aca="false">COUNTIF('sequenced patient database'!#ref!,"0")</f>
        <v>#VALUE!</v>
      </c>
      <c r="E6" s="69"/>
      <c r="F6" s="70"/>
    </row>
    <row r="7" customFormat="false" ht="21" hidden="false" customHeight="false" outlineLevel="0" collapsed="false">
      <c r="B7" s="64"/>
      <c r="C7" s="65" t="s">
        <v>435</v>
      </c>
      <c r="D7" s="65" t="e">
        <f aca="false">COUNTIF('sequenced patient database'!#ref!,"1")</f>
        <v>#VALUE!</v>
      </c>
      <c r="E7" s="69"/>
      <c r="F7" s="70"/>
    </row>
    <row r="8" customFormat="false" ht="22" hidden="false" customHeight="false" outlineLevel="0" collapsed="false">
      <c r="B8" s="71"/>
      <c r="C8" s="72" t="s">
        <v>436</v>
      </c>
      <c r="D8" s="72" t="e">
        <f aca="false">D6+D7</f>
        <v>#VALUE!</v>
      </c>
      <c r="E8" s="72"/>
      <c r="F8" s="73"/>
    </row>
    <row r="9" customFormat="false" ht="22" hidden="false" customHeight="false" outlineLevel="0" collapsed="false">
      <c r="B9" s="64"/>
      <c r="C9" s="74"/>
      <c r="D9" s="74"/>
      <c r="E9" s="74"/>
      <c r="F9" s="67"/>
    </row>
    <row r="10" customFormat="false" ht="23" hidden="false" customHeight="false" outlineLevel="0" collapsed="false">
      <c r="B10" s="68" t="s">
        <v>20</v>
      </c>
      <c r="C10" s="74"/>
      <c r="D10" s="75" t="n">
        <f aca="false">AVERAGE('Sequenced Patient Database'!F2:F16)</f>
        <v>0.2</v>
      </c>
      <c r="E10" s="76"/>
      <c r="F10" s="67"/>
    </row>
    <row r="11" customFormat="false" ht="22" hidden="false" customHeight="false" outlineLevel="0" collapsed="false">
      <c r="B11" s="71"/>
      <c r="C11" s="72"/>
      <c r="D11" s="72"/>
      <c r="E11" s="72"/>
      <c r="F11" s="73"/>
    </row>
    <row r="12" customFormat="false" ht="22" hidden="false" customHeight="false" outlineLevel="0" collapsed="false">
      <c r="B12" s="64"/>
      <c r="C12" s="74"/>
      <c r="D12" s="74"/>
      <c r="E12" s="74"/>
      <c r="F12" s="67"/>
    </row>
    <row r="13" customFormat="false" ht="21" hidden="false" customHeight="false" outlineLevel="0" collapsed="false">
      <c r="B13" s="77" t="s">
        <v>437</v>
      </c>
      <c r="C13" s="74" t="s">
        <v>438</v>
      </c>
      <c r="D13" s="74" t="n">
        <f aca="false">SUM('Sequenced Patient Database'!AH2:AH16)</f>
        <v>0</v>
      </c>
      <c r="E13" s="74"/>
      <c r="F13" s="67"/>
    </row>
    <row r="14" customFormat="false" ht="21" hidden="false" customHeight="false" outlineLevel="0" collapsed="false">
      <c r="B14" s="77"/>
      <c r="C14" s="74" t="s">
        <v>439</v>
      </c>
      <c r="D14" s="74"/>
      <c r="E14" s="74"/>
      <c r="F14" s="67"/>
    </row>
    <row r="15" customFormat="false" ht="22" hidden="false" customHeight="false" outlineLevel="0" collapsed="false">
      <c r="B15" s="71"/>
      <c r="C15" s="72"/>
      <c r="D15" s="72"/>
      <c r="E15" s="72"/>
      <c r="F15" s="73"/>
    </row>
    <row r="16" customFormat="false" ht="22" hidden="false" customHeight="false" outlineLevel="0" collapsed="false">
      <c r="B16" s="64"/>
      <c r="C16" s="74"/>
      <c r="D16" s="74"/>
      <c r="E16" s="74"/>
      <c r="F16" s="67"/>
    </row>
    <row r="17" customFormat="false" ht="21" hidden="false" customHeight="false" outlineLevel="0" collapsed="false">
      <c r="B17" s="77" t="s">
        <v>440</v>
      </c>
      <c r="C17" s="65" t="s">
        <v>441</v>
      </c>
      <c r="D17" s="74" t="e">
        <f aca="false">COUNTIF(#REF!, "0")</f>
        <v>#REF!</v>
      </c>
      <c r="E17" s="74"/>
      <c r="F17" s="67"/>
    </row>
    <row r="18" customFormat="false" ht="21" hidden="false" customHeight="false" outlineLevel="0" collapsed="false">
      <c r="B18" s="64"/>
      <c r="C18" s="65" t="s">
        <v>442</v>
      </c>
      <c r="D18" s="74" t="e">
        <f aca="false">COUNTIF(#REF!, "1")</f>
        <v>#REF!</v>
      </c>
      <c r="E18" s="78"/>
      <c r="F18" s="79"/>
    </row>
    <row r="19" customFormat="false" ht="17" hidden="false" customHeight="false" outlineLevel="0" collapsed="false">
      <c r="B19" s="80"/>
      <c r="C19" s="81"/>
      <c r="D19" s="81"/>
      <c r="E19" s="81"/>
      <c r="F19" s="82"/>
    </row>
    <row r="22" customFormat="false" ht="24" hidden="false" customHeight="false" outlineLevel="0" collapsed="false">
      <c r="B22" s="62" t="s">
        <v>443</v>
      </c>
    </row>
    <row r="23" customFormat="false" ht="24" hidden="false" customHeight="false" outlineLevel="0" collapsed="false">
      <c r="B23" s="63" t="s">
        <v>444</v>
      </c>
      <c r="C23" s="63"/>
      <c r="D23" s="63"/>
      <c r="E23" s="63"/>
      <c r="F23" s="63"/>
    </row>
    <row r="24" customFormat="false" ht="21" hidden="false" customHeight="false" outlineLevel="0" collapsed="false">
      <c r="B24" s="64"/>
      <c r="C24" s="65"/>
      <c r="D24" s="66"/>
      <c r="E24" s="66"/>
      <c r="F24" s="67"/>
    </row>
    <row r="25" customFormat="false" ht="21" hidden="false" customHeight="false" outlineLevel="0" collapsed="false">
      <c r="B25" s="64"/>
      <c r="C25" s="74"/>
      <c r="D25" s="74"/>
      <c r="E25" s="74"/>
      <c r="F25" s="67"/>
    </row>
    <row r="26" customFormat="false" ht="21" hidden="false" customHeight="false" outlineLevel="0" collapsed="false">
      <c r="B26" s="83" t="s">
        <v>445</v>
      </c>
      <c r="C26" s="74"/>
      <c r="D26" s="74"/>
      <c r="E26" s="74"/>
      <c r="F26" s="67"/>
    </row>
    <row r="27" customFormat="false" ht="21" hidden="false" customHeight="false" outlineLevel="0" collapsed="false">
      <c r="B27" s="83"/>
      <c r="C27" s="74"/>
      <c r="D27" s="74"/>
      <c r="E27" s="74"/>
      <c r="F27" s="67"/>
    </row>
    <row r="28" customFormat="false" ht="21" hidden="false" customHeight="false" outlineLevel="0" collapsed="false">
      <c r="B28" s="84"/>
      <c r="C28" s="65" t="s">
        <v>162</v>
      </c>
      <c r="D28" s="65" t="e">
        <f aca="false">COUNTIF(#REF!, "ACA")</f>
        <v>#REF!</v>
      </c>
      <c r="E28" s="74"/>
      <c r="F28" s="67"/>
    </row>
    <row r="29" customFormat="false" ht="21" hidden="false" customHeight="false" outlineLevel="0" collapsed="false">
      <c r="B29" s="84"/>
      <c r="C29" s="65" t="s">
        <v>124</v>
      </c>
      <c r="D29" s="65" t="e">
        <f aca="false">COUNTIF(#REF!, "Acomm")</f>
        <v>#REF!</v>
      </c>
      <c r="E29" s="74"/>
      <c r="F29" s="67"/>
    </row>
    <row r="30" customFormat="false" ht="21" hidden="false" customHeight="false" outlineLevel="0" collapsed="false">
      <c r="B30" s="84"/>
      <c r="C30" s="65" t="s">
        <v>126</v>
      </c>
      <c r="D30" s="65" t="e">
        <f aca="false">COUNTIF(#REF!, "ICA")</f>
        <v>#REF!</v>
      </c>
      <c r="E30" s="74"/>
      <c r="F30" s="67"/>
    </row>
    <row r="31" customFormat="false" ht="21" hidden="false" customHeight="false" outlineLevel="0" collapsed="false">
      <c r="B31" s="84"/>
      <c r="C31" s="65" t="s">
        <v>174</v>
      </c>
      <c r="D31" s="65" t="e">
        <f aca="false">COUNTIF(#REF!, "MCA")</f>
        <v>#REF!</v>
      </c>
      <c r="E31" s="74"/>
      <c r="F31" s="67"/>
    </row>
    <row r="32" customFormat="false" ht="21" hidden="false" customHeight="false" outlineLevel="0" collapsed="false">
      <c r="B32" s="84"/>
      <c r="C32" s="65" t="s">
        <v>153</v>
      </c>
      <c r="D32" s="65" t="e">
        <f aca="false">COUNTIF(#REF!, "Pcomm")</f>
        <v>#REF!</v>
      </c>
      <c r="E32" s="74"/>
      <c r="F32" s="67"/>
    </row>
    <row r="33" customFormat="false" ht="21" hidden="false" customHeight="false" outlineLevel="0" collapsed="false">
      <c r="B33" s="64"/>
      <c r="C33" s="65" t="s">
        <v>391</v>
      </c>
      <c r="D33" s="65" t="e">
        <f aca="false">COUNTIF(#REF!, "PCA")</f>
        <v>#REF!</v>
      </c>
      <c r="E33" s="74"/>
      <c r="F33" s="67"/>
    </row>
    <row r="34" customFormat="false" ht="21" hidden="false" customHeight="false" outlineLevel="0" collapsed="false">
      <c r="B34" s="77"/>
      <c r="C34" s="65" t="s">
        <v>119</v>
      </c>
      <c r="D34" s="65" t="e">
        <f aca="false">COUNTIF(#REF!, "Basilar")</f>
        <v>#REF!</v>
      </c>
      <c r="E34" s="74"/>
      <c r="F34" s="67"/>
    </row>
    <row r="35" customFormat="false" ht="21" hidden="false" customHeight="false" outlineLevel="0" collapsed="false">
      <c r="B35" s="77"/>
      <c r="C35" s="65" t="s">
        <v>268</v>
      </c>
      <c r="D35" s="65" t="e">
        <f aca="false">COUNTIF(#REF!, "SCA")</f>
        <v>#REF!</v>
      </c>
      <c r="E35" s="74"/>
      <c r="F35" s="67"/>
    </row>
    <row r="36" customFormat="false" ht="21" hidden="false" customHeight="false" outlineLevel="0" collapsed="false">
      <c r="B36" s="77"/>
      <c r="C36" s="65"/>
      <c r="D36" s="65"/>
      <c r="E36" s="74"/>
      <c r="F36" s="67"/>
    </row>
    <row r="37" customFormat="false" ht="22" hidden="false" customHeight="false" outlineLevel="0" collapsed="false">
      <c r="B37" s="71"/>
      <c r="C37" s="85" t="s">
        <v>436</v>
      </c>
      <c r="D37" s="85" t="e">
        <f aca="false">SUM(D28:D35)</f>
        <v>#REF!</v>
      </c>
      <c r="E37" s="72"/>
      <c r="F37" s="73"/>
    </row>
    <row r="38" customFormat="false" ht="22" hidden="false" customHeight="false" outlineLevel="0" collapsed="false">
      <c r="B38" s="64"/>
      <c r="C38" s="74"/>
      <c r="D38" s="74"/>
      <c r="E38" s="74"/>
      <c r="F38" s="67"/>
    </row>
    <row r="39" customFormat="false" ht="23" hidden="false" customHeight="false" outlineLevel="0" collapsed="false">
      <c r="B39" s="86" t="s">
        <v>446</v>
      </c>
      <c r="C39" s="74"/>
      <c r="D39" s="74"/>
      <c r="E39" s="74"/>
      <c r="F39" s="67"/>
    </row>
    <row r="40" customFormat="false" ht="21" hidden="false" customHeight="false" outlineLevel="0" collapsed="false">
      <c r="B40" s="87"/>
      <c r="C40" s="88" t="s">
        <v>415</v>
      </c>
      <c r="D40" s="65" t="e">
        <f aca="false">COUNTIF(#REF!,"Endovascular")</f>
        <v>#REF!</v>
      </c>
      <c r="E40" s="78"/>
      <c r="F40" s="79"/>
    </row>
    <row r="41" customFormat="false" ht="21" hidden="false" customHeight="false" outlineLevel="0" collapsed="false">
      <c r="B41" s="87"/>
      <c r="C41" s="88" t="s">
        <v>266</v>
      </c>
      <c r="D41" s="65" t="e">
        <f aca="false">COUNTIF(#REF!,"Coiling")</f>
        <v>#REF!</v>
      </c>
      <c r="E41" s="78"/>
      <c r="F41" s="79"/>
    </row>
    <row r="42" customFormat="false" ht="21" hidden="false" customHeight="false" outlineLevel="0" collapsed="false">
      <c r="B42" s="87"/>
      <c r="C42" s="88" t="s">
        <v>447</v>
      </c>
      <c r="D42" s="65" t="e">
        <f aca="false">COUNTIF(#REF!,"Pipeline")</f>
        <v>#REF!</v>
      </c>
      <c r="E42" s="78"/>
      <c r="F42" s="79"/>
    </row>
    <row r="43" customFormat="false" ht="21" hidden="false" customHeight="false" outlineLevel="0" collapsed="false">
      <c r="B43" s="87"/>
      <c r="C43" s="88"/>
      <c r="D43" s="65"/>
      <c r="E43" s="78"/>
      <c r="F43" s="79"/>
    </row>
    <row r="44" customFormat="false" ht="21" hidden="false" customHeight="false" outlineLevel="0" collapsed="false">
      <c r="B44" s="87"/>
      <c r="C44" s="66"/>
      <c r="D44" s="65"/>
      <c r="E44" s="78"/>
      <c r="F44" s="79"/>
    </row>
    <row r="45" customFormat="false" ht="21" hidden="false" customHeight="false" outlineLevel="0" collapsed="false">
      <c r="B45" s="64"/>
      <c r="C45" s="88" t="s">
        <v>448</v>
      </c>
      <c r="D45" s="65" t="e">
        <f aca="false">COUNTIF(#REF!,"Surgical")</f>
        <v>#REF!</v>
      </c>
      <c r="E45" s="78"/>
      <c r="F45" s="79"/>
    </row>
    <row r="46" customFormat="false" ht="21" hidden="false" customHeight="false" outlineLevel="0" collapsed="false">
      <c r="B46" s="64"/>
      <c r="C46" s="65"/>
      <c r="D46" s="65"/>
      <c r="E46" s="78"/>
      <c r="F46" s="79"/>
    </row>
    <row r="47" customFormat="false" ht="21" hidden="false" customHeight="false" outlineLevel="0" collapsed="false">
      <c r="B47" s="64"/>
      <c r="C47" s="65" t="s">
        <v>417</v>
      </c>
      <c r="D47" s="65" t="e">
        <f aca="false">COUNTIF(#REF!,"Untreated")</f>
        <v>#REF!</v>
      </c>
      <c r="E47" s="78"/>
      <c r="F47" s="79"/>
    </row>
    <row r="48" customFormat="false" ht="21" hidden="false" customHeight="false" outlineLevel="0" collapsed="false">
      <c r="B48" s="64"/>
      <c r="C48" s="65"/>
      <c r="D48" s="65"/>
      <c r="E48" s="78"/>
      <c r="F48" s="79"/>
    </row>
    <row r="49" customFormat="false" ht="21" hidden="false" customHeight="false" outlineLevel="0" collapsed="false">
      <c r="B49" s="89"/>
      <c r="C49" s="85" t="s">
        <v>449</v>
      </c>
      <c r="D49" s="85" t="e">
        <f aca="false">D40+D45+D47</f>
        <v>#REF!</v>
      </c>
      <c r="E49" s="90"/>
      <c r="F49" s="91"/>
    </row>
    <row r="50" customFormat="false" ht="19" hidden="false" customHeight="false" outlineLevel="0" collapsed="false">
      <c r="B50" s="92"/>
      <c r="C50" s="93"/>
      <c r="D50" s="93"/>
      <c r="E50" s="93"/>
      <c r="F50" s="94"/>
    </row>
    <row r="51" customFormat="false" ht="19" hidden="false" customHeight="false" outlineLevel="0" collapsed="false">
      <c r="B51" s="95" t="s">
        <v>450</v>
      </c>
      <c r="C51" s="96"/>
      <c r="D51" s="96"/>
      <c r="E51" s="93"/>
      <c r="F51" s="94"/>
    </row>
    <row r="52" customFormat="false" ht="20" hidden="false" customHeight="false" outlineLevel="0" collapsed="false">
      <c r="B52" s="95"/>
      <c r="C52" s="65"/>
      <c r="D52" s="65" t="n">
        <f aca="false">COUNT(#REF!)</f>
        <v>0</v>
      </c>
      <c r="E52" s="93"/>
      <c r="F52" s="94"/>
    </row>
    <row r="53" customFormat="false" ht="20" hidden="false" customHeight="false" outlineLevel="0" collapsed="false">
      <c r="B53" s="97"/>
      <c r="C53" s="66"/>
      <c r="D53" s="65"/>
      <c r="E53" s="93"/>
      <c r="F53" s="94"/>
    </row>
    <row r="54" customFormat="false" ht="20" hidden="false" customHeight="false" outlineLevel="0" collapsed="false">
      <c r="B54" s="97"/>
      <c r="C54" s="66" t="s">
        <v>416</v>
      </c>
      <c r="D54" s="65" t="e">
        <f aca="false">COUNTIF(#REF!,"Unruptured")</f>
        <v>#REF!</v>
      </c>
      <c r="E54" s="93"/>
      <c r="F54" s="94" t="n">
        <v>15</v>
      </c>
    </row>
    <row r="55" customFormat="false" ht="20" hidden="false" customHeight="false" outlineLevel="0" collapsed="false">
      <c r="B55" s="97"/>
      <c r="C55" s="66" t="s">
        <v>418</v>
      </c>
      <c r="D55" s="65" t="e">
        <f aca="false">COUNTIF(#REF!,"Ruptured")</f>
        <v>#REF!</v>
      </c>
      <c r="E55" s="93"/>
      <c r="F55" s="94"/>
    </row>
    <row r="56" customFormat="false" ht="21" hidden="false" customHeight="false" outlineLevel="0" collapsed="false">
      <c r="B56" s="97"/>
      <c r="C56" s="98"/>
      <c r="D56" s="74"/>
      <c r="E56" s="93"/>
      <c r="F56" s="94"/>
    </row>
    <row r="57" customFormat="false" ht="19" hidden="false" customHeight="false" outlineLevel="0" collapsed="false">
      <c r="B57" s="99"/>
      <c r="C57" s="100"/>
      <c r="D57" s="100"/>
      <c r="E57" s="100"/>
      <c r="F57" s="101"/>
    </row>
  </sheetData>
  <mergeCells count="4">
    <mergeCell ref="B3:F3"/>
    <mergeCell ref="B23:F23"/>
    <mergeCell ref="B26:B27"/>
    <mergeCell ref="B51:B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8" activeCellId="0" sqref="E8"/>
    </sheetView>
  </sheetViews>
  <sheetFormatPr defaultColWidth="10.57421875" defaultRowHeight="16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4.33"/>
    <col collapsed="false" customWidth="true" hidden="false" outlineLevel="0" max="3" min="3" style="0" width="79.52"/>
  </cols>
  <sheetData>
    <row r="1" customFormat="false" ht="18" hidden="false" customHeight="false" outlineLevel="0" collapsed="false">
      <c r="A1" s="102"/>
      <c r="B1" s="102"/>
      <c r="C1" s="102"/>
      <c r="D1" s="102"/>
    </row>
    <row r="2" customFormat="false" ht="19" hidden="false" customHeight="false" outlineLevel="0" collapsed="false">
      <c r="A2" s="103"/>
      <c r="B2" s="104"/>
      <c r="C2" s="105"/>
    </row>
    <row r="3" customFormat="false" ht="19" hidden="false" customHeight="false" outlineLevel="0" collapsed="false">
      <c r="A3" s="103"/>
      <c r="B3" s="104"/>
      <c r="C3" s="105"/>
    </row>
    <row r="4" customFormat="false" ht="19" hidden="false" customHeight="false" outlineLevel="0" collapsed="false">
      <c r="A4" s="103"/>
      <c r="B4" s="104"/>
      <c r="C4" s="105"/>
      <c r="D4" s="26"/>
    </row>
    <row r="5" customFormat="false" ht="19" hidden="false" customHeight="false" outlineLevel="0" collapsed="false">
      <c r="A5" s="103"/>
      <c r="B5" s="104"/>
      <c r="C5" s="105"/>
      <c r="D5" s="26"/>
    </row>
    <row r="10" customFormat="false" ht="18" hidden="false" customHeight="false" outlineLevel="0" collapsed="false">
      <c r="A10" s="106"/>
    </row>
    <row r="13" customFormat="false" ht="18" hidden="false" customHeight="false" outlineLevel="0" collapsed="false">
      <c r="C13" s="10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0.57421875" defaultRowHeight="16" zeroHeight="false" outlineLevelRow="0" outlineLevelCol="0"/>
  <cols>
    <col collapsed="false" customWidth="true" hidden="false" outlineLevel="0" max="1" min="1" style="0" width="40.67"/>
    <col collapsed="false" customWidth="true" hidden="false" outlineLevel="0" max="4" min="3" style="0" width="27.85"/>
    <col collapsed="false" customWidth="true" hidden="false" outlineLevel="0" max="5" min="5" style="0" width="82.16"/>
  </cols>
  <sheetData>
    <row r="1" customFormat="false" ht="20" hidden="false" customHeight="false" outlineLevel="0" collapsed="false">
      <c r="A1" s="107"/>
      <c r="B1" s="107"/>
      <c r="C1" s="107"/>
      <c r="D1" s="107"/>
      <c r="E1" s="107"/>
    </row>
    <row r="2" customFormat="false" ht="20" hidden="false" customHeight="false" outlineLevel="0" collapsed="false">
      <c r="A2" s="107"/>
      <c r="B2" s="107"/>
      <c r="C2" s="108"/>
      <c r="D2" s="108"/>
      <c r="E2" s="109"/>
    </row>
    <row r="3" customFormat="false" ht="20" hidden="false" customHeight="false" outlineLevel="0" collapsed="false">
      <c r="A3" s="107"/>
      <c r="B3" s="107"/>
      <c r="C3" s="108"/>
      <c r="D3" s="108"/>
      <c r="E3" s="109"/>
    </row>
    <row r="4" customFormat="false" ht="20" hidden="false" customHeight="false" outlineLevel="0" collapsed="false">
      <c r="A4" s="107"/>
      <c r="B4" s="107"/>
      <c r="C4" s="108"/>
      <c r="D4" s="108"/>
      <c r="E4" s="109"/>
    </row>
    <row r="5" customFormat="false" ht="20" hidden="false" customHeight="false" outlineLevel="0" collapsed="false">
      <c r="D5" s="107"/>
      <c r="E5" s="109"/>
    </row>
    <row r="6" customFormat="false" ht="20" hidden="false" customHeight="false" outlineLevel="0" collapsed="false">
      <c r="D6" s="107"/>
      <c r="E6" s="109"/>
    </row>
    <row r="7" customFormat="false" ht="20" hidden="false" customHeight="false" outlineLevel="0" collapsed="false">
      <c r="D7" s="107"/>
      <c r="E7" s="109"/>
    </row>
    <row r="11" customFormat="false" ht="20" hidden="false" customHeight="false" outlineLevel="0" collapsed="false">
      <c r="E11" s="1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2020-08-31T15:32:00Z</dcterms:created>
  <dc:creator>Microsoft Office User</dc:creator>
  <dc:description/>
  <dc:language>en-US</dc:language>
  <cp:lastModifiedBy/>
  <dcterms:modified xsi:type="dcterms:W3CDTF">2021-06-25T13:58:10Z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