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Dropbox\Teaching\BUAD449\Module2\Linear Models\"/>
    </mc:Choice>
  </mc:AlternateContent>
  <xr:revisionPtr revIDLastSave="0" documentId="13_ncr:1_{82E7ADAE-40FD-4B78-9D7D-06DB06D4CC6A}" xr6:coauthVersionLast="46" xr6:coauthVersionMax="46" xr10:uidLastSave="{00000000-0000-0000-0000-000000000000}"/>
  <bookViews>
    <workbookView xWindow="1590" yWindow="225" windowWidth="19290" windowHeight="15045" xr2:uid="{00000000-000D-0000-FFFF-FFFF00000000}"/>
  </bookViews>
  <sheets>
    <sheet name="Model" sheetId="1" r:id="rId1"/>
    <sheet name="Model_STS" sheetId="3" state="veryHidden" r:id="rId2"/>
    <sheet name="STS_1" sheetId="4" r:id="rId3"/>
    <sheet name="STS_2" sheetId="5" r:id="rId4"/>
  </sheets>
  <definedNames>
    <definedName name="Available">Model!$F$13:$F$14</definedName>
    <definedName name="Barrels_sold">Model!$B$15:$C$15</definedName>
    <definedName name="Blending_plan">Model!$B$13:$C$14</definedName>
    <definedName name="ChartData" localSheetId="2">STS_1!$K$5:$K$13</definedName>
    <definedName name="ChartData" localSheetId="3">STS_2!$K$5:$K$23</definedName>
    <definedName name="InputValues" localSheetId="2">STS_1!$A$5:$A$13</definedName>
    <definedName name="InputValues" localSheetId="3">STS_2!$A$5:$A$23</definedName>
    <definedName name="Leftover">Model!$G$13:$G$14</definedName>
    <definedName name="OutputAddresses" localSheetId="2">STS_1!$B$4:$F$4</definedName>
    <definedName name="OutputAddresses" localSheetId="3">STS_2!$B$4:$F$4</definedName>
    <definedName name="OutputValues" localSheetId="2">STS_1!$B$5:$F$13</definedName>
    <definedName name="OutputValues" localSheetId="3">STS_2!$B$5:$F$23</definedName>
    <definedName name="Quality_obtained">Model!$B$19:$C$19</definedName>
    <definedName name="Quality_required">Model!$B$21:$C$21</definedName>
    <definedName name="solver_adj" localSheetId="0" hidden="1">Model!$B$13:$C$14</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Model!$B$19:$C$19</definedName>
    <definedName name="solver_lhs2" localSheetId="0" hidden="1">Model!$D$13:$D$14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Model!$B$24</definedName>
    <definedName name="solver_pre" localSheetId="0" hidden="1">0.000001</definedName>
    <definedName name="solver_rbv" localSheetId="0" hidden="1">2</definedName>
    <definedName name="solver_rel1" localSheetId="0" hidden="1">3</definedName>
    <definedName name="solver_rel2" localSheetId="0" hidden="1">1</definedName>
    <definedName name="solver_rhs1" localSheetId="0" hidden="1">Quality_required</definedName>
    <definedName name="solver_rhs2" localSheetId="0" hidden="1">Available</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 name="Total_revenue">Model!$B$24</definedName>
    <definedName name="Used">Model!$D$13:$D$14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7" i="4"/>
  <c r="G8" i="4"/>
  <c r="G9" i="4"/>
  <c r="G10" i="4"/>
  <c r="G11" i="4"/>
  <c r="G12" i="4"/>
  <c r="G13" i="4"/>
  <c r="G6" i="5"/>
  <c r="G7" i="5"/>
  <c r="G8" i="5"/>
  <c r="G9" i="5"/>
  <c r="G10" i="5"/>
  <c r="G11" i="5"/>
  <c r="G12" i="5"/>
  <c r="G13" i="5"/>
  <c r="G14" i="5"/>
  <c r="G15" i="5"/>
  <c r="G16" i="5"/>
  <c r="G17" i="5"/>
  <c r="G18" i="5"/>
  <c r="G19" i="5"/>
  <c r="G20" i="5"/>
  <c r="G21" i="5"/>
  <c r="G22" i="5"/>
  <c r="G23" i="5"/>
  <c r="K1" i="5" l="1"/>
  <c r="J4" i="5"/>
  <c r="K20" i="5" s="1"/>
  <c r="K1" i="4"/>
  <c r="J4" i="4"/>
  <c r="K13" i="4" s="1"/>
  <c r="C19" i="1"/>
  <c r="B19" i="1"/>
  <c r="F21" i="1"/>
  <c r="E21" i="1"/>
  <c r="B15" i="1"/>
  <c r="C15" i="1"/>
  <c r="F19" i="1" s="1"/>
  <c r="D13" i="1"/>
  <c r="G13" i="1" s="1"/>
  <c r="D14" i="1"/>
  <c r="G14" i="1" s="1"/>
  <c r="K9" i="5" l="1"/>
  <c r="K17" i="5"/>
  <c r="K11" i="5"/>
  <c r="K19" i="5"/>
  <c r="K5" i="5"/>
  <c r="K13" i="5"/>
  <c r="K21" i="5"/>
  <c r="K6" i="5"/>
  <c r="K14" i="5"/>
  <c r="K22" i="5"/>
  <c r="K7" i="5"/>
  <c r="K15" i="5"/>
  <c r="K23" i="5"/>
  <c r="K8" i="5"/>
  <c r="K16" i="5"/>
  <c r="K10" i="5"/>
  <c r="K18" i="5"/>
  <c r="K12" i="5"/>
  <c r="K11" i="4"/>
  <c r="K6" i="4"/>
  <c r="K7" i="4"/>
  <c r="K8" i="4"/>
  <c r="K9" i="4"/>
  <c r="K10" i="4"/>
  <c r="K12" i="4"/>
  <c r="K5" i="4"/>
  <c r="B24" i="1"/>
  <c r="B21" i="1"/>
  <c r="C21" i="1"/>
  <c r="E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5" authorId="0" shapeId="0" xr:uid="{00000000-0006-0000-0200-000001000000}">
      <text>
        <r>
          <rPr>
            <sz val="9"/>
            <color indexed="81"/>
            <rFont val="Tahoma"/>
            <family val="2"/>
          </rPr>
          <t>Solver found a solution. All constraints and optimality conditions are satisfied.</t>
        </r>
      </text>
    </comment>
    <comment ref="B6" authorId="0" shapeId="0" xr:uid="{00000000-0006-0000-0200-000002000000}">
      <text>
        <r>
          <rPr>
            <sz val="9"/>
            <color indexed="81"/>
            <rFont val="Tahoma"/>
            <family val="2"/>
          </rPr>
          <t>Solver found a solution. All constraints and optimality conditions are satisfied.</t>
        </r>
      </text>
    </comment>
    <comment ref="B7" authorId="0" shapeId="0" xr:uid="{00000000-0006-0000-0200-000003000000}">
      <text>
        <r>
          <rPr>
            <sz val="9"/>
            <color indexed="81"/>
            <rFont val="Tahoma"/>
            <family val="2"/>
          </rPr>
          <t>Solver found a solution. All constraints and optimality conditions are satisfied.</t>
        </r>
      </text>
    </comment>
    <comment ref="B8" authorId="0" shapeId="0" xr:uid="{00000000-0006-0000-0200-000004000000}">
      <text>
        <r>
          <rPr>
            <sz val="9"/>
            <color indexed="81"/>
            <rFont val="Tahoma"/>
            <family val="2"/>
          </rPr>
          <t>Solver found a solution. All constraints and optimality conditions are satisfied.</t>
        </r>
      </text>
    </comment>
    <comment ref="B9" authorId="0" shapeId="0" xr:uid="{00000000-0006-0000-0200-000005000000}">
      <text>
        <r>
          <rPr>
            <sz val="9"/>
            <color indexed="81"/>
            <rFont val="Tahoma"/>
            <family val="2"/>
          </rPr>
          <t>Solver found a solution. All constraints and optimality conditions are satisfied.</t>
        </r>
      </text>
    </comment>
    <comment ref="B10" authorId="0" shapeId="0" xr:uid="{00000000-0006-0000-0200-000006000000}">
      <text>
        <r>
          <rPr>
            <sz val="9"/>
            <color indexed="81"/>
            <rFont val="Tahoma"/>
            <family val="2"/>
          </rPr>
          <t>Solver found a solution. All constraints and optimality conditions are satisfied.</t>
        </r>
      </text>
    </comment>
    <comment ref="B11" authorId="0" shapeId="0" xr:uid="{00000000-0006-0000-0200-000007000000}">
      <text>
        <r>
          <rPr>
            <sz val="9"/>
            <color indexed="81"/>
            <rFont val="Tahoma"/>
            <family val="2"/>
          </rPr>
          <t>Solver found a solution. All constraints and optimality conditions are satisfied.</t>
        </r>
      </text>
    </comment>
    <comment ref="B12" authorId="0" shapeId="0" xr:uid="{00000000-0006-0000-0200-000008000000}">
      <text>
        <r>
          <rPr>
            <sz val="9"/>
            <color indexed="81"/>
            <rFont val="Tahoma"/>
            <family val="2"/>
          </rPr>
          <t>Solver found a solution. All constraints and optimality conditions are satisfied.</t>
        </r>
      </text>
    </comment>
    <comment ref="B13" authorId="0" shapeId="0" xr:uid="{00000000-0006-0000-0200-00000900000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5" authorId="0" shapeId="0" xr:uid="{00000000-0006-0000-0300-000001000000}">
      <text>
        <r>
          <rPr>
            <sz val="9"/>
            <color indexed="81"/>
            <rFont val="Tahoma"/>
            <family val="2"/>
          </rPr>
          <t>Solver found a solution. All constraints and optimality conditions are satisfied.</t>
        </r>
      </text>
    </comment>
    <comment ref="B6" authorId="0" shapeId="0" xr:uid="{00000000-0006-0000-0300-000002000000}">
      <text>
        <r>
          <rPr>
            <sz val="9"/>
            <color indexed="81"/>
            <rFont val="Tahoma"/>
            <family val="2"/>
          </rPr>
          <t>Solver found a solution. All constraints and optimality conditions are satisfied.</t>
        </r>
      </text>
    </comment>
    <comment ref="B7" authorId="0" shapeId="0" xr:uid="{00000000-0006-0000-0300-000003000000}">
      <text>
        <r>
          <rPr>
            <sz val="9"/>
            <color indexed="81"/>
            <rFont val="Tahoma"/>
            <family val="2"/>
          </rPr>
          <t>Solver found a solution. All constraints and optimality conditions are satisfied.</t>
        </r>
      </text>
    </comment>
    <comment ref="B8" authorId="0" shapeId="0" xr:uid="{00000000-0006-0000-0300-000004000000}">
      <text>
        <r>
          <rPr>
            <sz val="9"/>
            <color indexed="81"/>
            <rFont val="Tahoma"/>
            <family val="2"/>
          </rPr>
          <t>Solver found a solution. All constraints and optimality conditions are satisfied.</t>
        </r>
      </text>
    </comment>
    <comment ref="B9" authorId="0" shapeId="0" xr:uid="{00000000-0006-0000-0300-000005000000}">
      <text>
        <r>
          <rPr>
            <sz val="9"/>
            <color indexed="81"/>
            <rFont val="Tahoma"/>
            <family val="2"/>
          </rPr>
          <t>Solver found a solution. All constraints and optimality conditions are satisfied.</t>
        </r>
      </text>
    </comment>
    <comment ref="B10" authorId="0" shapeId="0" xr:uid="{00000000-0006-0000-0300-000006000000}">
      <text>
        <r>
          <rPr>
            <sz val="9"/>
            <color indexed="81"/>
            <rFont val="Tahoma"/>
            <family val="2"/>
          </rPr>
          <t>Solver found a solution. All constraints and optimality conditions are satisfied.</t>
        </r>
      </text>
    </comment>
    <comment ref="B11" authorId="0" shapeId="0" xr:uid="{00000000-0006-0000-0300-000007000000}">
      <text>
        <r>
          <rPr>
            <sz val="9"/>
            <color indexed="81"/>
            <rFont val="Tahoma"/>
            <family val="2"/>
          </rPr>
          <t>Solver found a solution. All constraints and optimality conditions are satisfied.</t>
        </r>
      </text>
    </comment>
    <comment ref="B12" authorId="0" shapeId="0" xr:uid="{00000000-0006-0000-0300-000008000000}">
      <text>
        <r>
          <rPr>
            <sz val="9"/>
            <color indexed="81"/>
            <rFont val="Tahoma"/>
            <family val="2"/>
          </rPr>
          <t>Solver found a solution. All constraints and optimality conditions are satisfied.</t>
        </r>
      </text>
    </comment>
    <comment ref="B13" authorId="0" shapeId="0" xr:uid="{00000000-0006-0000-0300-000009000000}">
      <text>
        <r>
          <rPr>
            <sz val="9"/>
            <color indexed="81"/>
            <rFont val="Tahoma"/>
            <family val="2"/>
          </rPr>
          <t>Solver found a solution. All constraints and optimality conditions are satisfied.</t>
        </r>
      </text>
    </comment>
    <comment ref="B14" authorId="0" shapeId="0" xr:uid="{00000000-0006-0000-0300-00000A000000}">
      <text>
        <r>
          <rPr>
            <sz val="9"/>
            <color indexed="81"/>
            <rFont val="Tahoma"/>
            <family val="2"/>
          </rPr>
          <t>Solver found a solution. All constraints and optimality conditions are satisfied.</t>
        </r>
      </text>
    </comment>
    <comment ref="B15" authorId="0" shapeId="0" xr:uid="{00000000-0006-0000-0300-00000B000000}">
      <text>
        <r>
          <rPr>
            <sz val="9"/>
            <color indexed="81"/>
            <rFont val="Tahoma"/>
            <family val="2"/>
          </rPr>
          <t>Solver found a solution. All constraints and optimality conditions are satisfied.</t>
        </r>
      </text>
    </comment>
    <comment ref="B16" authorId="0" shapeId="0" xr:uid="{00000000-0006-0000-0300-00000C000000}">
      <text>
        <r>
          <rPr>
            <sz val="9"/>
            <color indexed="81"/>
            <rFont val="Tahoma"/>
            <family val="2"/>
          </rPr>
          <t>Solver found a solution. All constraints and optimality conditions are satisfied.</t>
        </r>
      </text>
    </comment>
    <comment ref="B17" authorId="0" shapeId="0" xr:uid="{00000000-0006-0000-0300-00000D000000}">
      <text>
        <r>
          <rPr>
            <sz val="9"/>
            <color indexed="81"/>
            <rFont val="Tahoma"/>
            <family val="2"/>
          </rPr>
          <t>Solver found a solution. All constraints and optimality conditions are satisfied.</t>
        </r>
      </text>
    </comment>
    <comment ref="B18" authorId="0" shapeId="0" xr:uid="{00000000-0006-0000-0300-00000E000000}">
      <text>
        <r>
          <rPr>
            <sz val="9"/>
            <color indexed="81"/>
            <rFont val="Tahoma"/>
            <family val="2"/>
          </rPr>
          <t>Solver found a solution. All constraints and optimality conditions are satisfied.</t>
        </r>
      </text>
    </comment>
    <comment ref="B19" authorId="0" shapeId="0" xr:uid="{00000000-0006-0000-0300-00000F000000}">
      <text>
        <r>
          <rPr>
            <sz val="9"/>
            <color indexed="81"/>
            <rFont val="Tahoma"/>
            <family val="2"/>
          </rPr>
          <t>Solver found a solution. All constraints and optimality conditions are satisfied.</t>
        </r>
      </text>
    </comment>
    <comment ref="B20" authorId="0" shapeId="0" xr:uid="{00000000-0006-0000-0300-000010000000}">
      <text>
        <r>
          <rPr>
            <sz val="9"/>
            <color indexed="81"/>
            <rFont val="Tahoma"/>
            <family val="2"/>
          </rPr>
          <t>Solver found a solution. All constraints and optimality conditions are satisfied.</t>
        </r>
      </text>
    </comment>
    <comment ref="B21" authorId="0" shapeId="0" xr:uid="{00000000-0006-0000-0300-000011000000}">
      <text>
        <r>
          <rPr>
            <sz val="9"/>
            <color indexed="81"/>
            <rFont val="Tahoma"/>
            <family val="2"/>
          </rPr>
          <t>Solver found a solution. All constraints and optimality conditions are satisfied.</t>
        </r>
      </text>
    </comment>
    <comment ref="B22" authorId="0" shapeId="0" xr:uid="{00000000-0006-0000-0300-000012000000}">
      <text>
        <r>
          <rPr>
            <sz val="9"/>
            <color indexed="81"/>
            <rFont val="Tahoma"/>
            <family val="2"/>
          </rPr>
          <t>Solver found a solution. All constraints and optimality conditions are satisfied.</t>
        </r>
      </text>
    </comment>
    <comment ref="B23" authorId="0" shapeId="0" xr:uid="{00000000-0006-0000-0300-00001300000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<sst xmlns="http://schemas.openxmlformats.org/spreadsheetml/2006/main" count="76" uniqueCount="50">
  <si>
    <t>Oil blending model</t>
  </si>
  <si>
    <t>Properties of crude oil inputs</t>
  </si>
  <si>
    <t>Crude oil 1</t>
  </si>
  <si>
    <t>Crude oil 2</t>
  </si>
  <si>
    <t>Value per barrel</t>
  </si>
  <si>
    <t>Quality level</t>
  </si>
  <si>
    <t>Properties of outputs</t>
  </si>
  <si>
    <t>Gasoline</t>
  </si>
  <si>
    <t>Heating oil</t>
  </si>
  <si>
    <t>Selling price per barrel</t>
  </si>
  <si>
    <t>Required quality level</t>
  </si>
  <si>
    <t>Blending plan (barrels of crude in each output)</t>
  </si>
  <si>
    <t>Barrels sold</t>
  </si>
  <si>
    <t>Used</t>
  </si>
  <si>
    <t>Available</t>
  </si>
  <si>
    <t>Leftover</t>
  </si>
  <si>
    <t>&lt;=</t>
  </si>
  <si>
    <t>Quality obtained</t>
  </si>
  <si>
    <t>Quality required</t>
  </si>
  <si>
    <t>&gt;=</t>
  </si>
  <si>
    <t>Quality constraints in "intuitive" form</t>
  </si>
  <si>
    <t>Quality constraints with cleared denominators</t>
  </si>
  <si>
    <t>Objective to maximize</t>
  </si>
  <si>
    <t>Total revenue</t>
  </si>
  <si>
    <t>Range names used</t>
  </si>
  <si>
    <t>Blending_plan</t>
  </si>
  <si>
    <t>Quality_obtained</t>
  </si>
  <si>
    <t>Quality_required</t>
  </si>
  <si>
    <t>=Model!$F$13:$F$14</t>
  </si>
  <si>
    <t>=Model!$B$13:$C$14</t>
  </si>
  <si>
    <t>=Model!$B$19:$C$19</t>
  </si>
  <si>
    <t>=Model!$B$21:$C$21</t>
  </si>
  <si>
    <t>Total_revenue</t>
  </si>
  <si>
    <t>=Model!$B$24</t>
  </si>
  <si>
    <t>=Model!$D$13:$D$14</t>
  </si>
  <si>
    <t>Increase</t>
  </si>
  <si>
    <t>Barrels_sold</t>
  </si>
  <si>
    <t>=Model!$B$15:$C$15</t>
  </si>
  <si>
    <t>=Model!$G$13:$G$14</t>
  </si>
  <si>
    <t>$B$15:$C$15,$G$13:$G$14,$B$24</t>
  </si>
  <si>
    <t>Oneway analysis for Solver model in Model worksheet</t>
  </si>
  <si>
    <t>Selling price gasoline (cell $B$8) values along side, output cell(s) along top</t>
  </si>
  <si>
    <t>Barrels_sold_1</t>
  </si>
  <si>
    <t>Barrels_sold_2</t>
  </si>
  <si>
    <t>Leftover_1</t>
  </si>
  <si>
    <t>Leftover_2</t>
  </si>
  <si>
    <t>Data for chart</t>
  </si>
  <si>
    <t>$F$13</t>
  </si>
  <si>
    <t>Crude oil 1 available</t>
  </si>
  <si>
    <t>Crude oil 1 available (cell $F$13)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</si>
</sst>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0" fillId="0" borderId="0" xfId="0" applyAlignment="1">
      <alignment horizontal="right"/>
    </xf>
    <xf numFmtId="164" fontId="0" fillId="0" borderId="0" xfId="0" applyNumberFormat="1"/>
    <xf numFmtId="0" fontId="0" fillId="0" borderId="0" xfId="0" applyAlignment="1">
      <alignment horizontal="center"/>
    </xf>
    <xf numFmtId="164" fontId="0" fillId="2" borderId="0" xfId="0" applyNumberFormat="1" applyFill="1"/>
    <xf numFmtId="164" fontId="0" fillId="3" borderId="0" xfId="0" applyNumberFormat="1" applyFill="1"/>
    <xf numFmtId="0" fontId="0" fillId="3" borderId="0" xfId="0" applyFill="1"/>
    <xf numFmtId="0" fontId="0" fillId="4" borderId="0" xfId="0" applyFill="1"/>
    <xf numFmtId="49"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2" fillId="0" borderId="0" xfId="0" applyFont="1"/>
    <xf numFmtId="0" fontId="0" fillId="0" borderId="1" xfId="0" applyNumberFormat="1" applyBorder="1"/>
    <xf numFmtId="0" fontId="0" fillId="0" borderId="2" xfId="0" applyNumberFormat="1" applyBorder="1"/>
    <xf numFmtId="164" fontId="0" fillId="0" borderId="3" xfId="0" applyNumberFormat="1" applyBorder="1"/>
    <xf numFmtId="0" fontId="0" fillId="0" borderId="4" xfId="0" applyNumberFormat="1" applyBorder="1"/>
    <xf numFmtId="0" fontId="0" fillId="0" borderId="0" xfId="0" applyNumberFormat="1" applyBorder="1"/>
    <xf numFmtId="164" fontId="0" fillId="0" borderId="5" xfId="0" applyNumberFormat="1" applyBorder="1"/>
    <xf numFmtId="0" fontId="0" fillId="0" borderId="6" xfId="0" applyNumberFormat="1" applyBorder="1"/>
    <xf numFmtId="0" fontId="0" fillId="0" borderId="7" xfId="0" applyNumberFormat="1" applyBorder="1"/>
    <xf numFmtId="164" fontId="0" fillId="0" borderId="8" xfId="0" applyNumberFormat="1" applyBorder="1"/>
    <xf numFmtId="0" fontId="0" fillId="0" borderId="0" xfId="0" applyNumberFormat="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Total_revenue to Selling price gasoline</c:v>
            </c:pt>
          </c:strCache>
        </c:strRef>
      </c:tx>
      <c:overlay val="0"/>
      <c:txPr>
        <a:bodyPr/>
        <a:lstStyle/>
        <a:p>
          <a:pPr>
            <a:defRPr sz="1200"/>
          </a:pPr>
          <a:endParaRPr lang="en-US"/>
        </a:p>
      </c:txPr>
    </c:title>
    <c:autoTitleDeleted val="0"/>
    <c:plotArea>
      <c:layout/>
      <c:lineChart>
        <c:grouping val="standard"/>
        <c:varyColors val="0"/>
        <c:ser>
          <c:idx val="0"/>
          <c:order val="0"/>
          <c:cat>
            <c:numRef>
              <c:f>STS_1!$A$5:$A$13</c:f>
              <c:numCache>
                <c:formatCode>"$"#,##0</c:formatCode>
                <c:ptCount val="9"/>
                <c:pt idx="0">
                  <c:v>50</c:v>
                </c:pt>
                <c:pt idx="1">
                  <c:v>55</c:v>
                </c:pt>
                <c:pt idx="2">
                  <c:v>60</c:v>
                </c:pt>
                <c:pt idx="3">
                  <c:v>65</c:v>
                </c:pt>
                <c:pt idx="4">
                  <c:v>70</c:v>
                </c:pt>
                <c:pt idx="5">
                  <c:v>75</c:v>
                </c:pt>
                <c:pt idx="6">
                  <c:v>80</c:v>
                </c:pt>
                <c:pt idx="7">
                  <c:v>85</c:v>
                </c:pt>
                <c:pt idx="8">
                  <c:v>90</c:v>
                </c:pt>
              </c:numCache>
            </c:numRef>
          </c:cat>
          <c:val>
            <c:numRef>
              <c:f>STS_1!$K$5:$K$13</c:f>
              <c:numCache>
                <c:formatCode>General</c:formatCode>
                <c:ptCount val="9"/>
                <c:pt idx="0">
                  <c:v>912500</c:v>
                </c:pt>
                <c:pt idx="1">
                  <c:v>912500</c:v>
                </c:pt>
                <c:pt idx="2">
                  <c:v>912500</c:v>
                </c:pt>
                <c:pt idx="3">
                  <c:v>925000</c:v>
                </c:pt>
                <c:pt idx="4">
                  <c:v>950000</c:v>
                </c:pt>
                <c:pt idx="5">
                  <c:v>975000</c:v>
                </c:pt>
                <c:pt idx="6">
                  <c:v>1000000</c:v>
                </c:pt>
                <c:pt idx="7">
                  <c:v>1041666.67</c:v>
                </c:pt>
                <c:pt idx="8">
                  <c:v>1083333.33</c:v>
                </c:pt>
              </c:numCache>
            </c:numRef>
          </c:val>
          <c:smooth val="0"/>
          <c:extLst>
            <c:ext xmlns:c16="http://schemas.microsoft.com/office/drawing/2014/chart" uri="{C3380CC4-5D6E-409C-BE32-E72D297353CC}">
              <c16:uniqueId val="{00000000-2084-4B4D-A0AC-EBF8C9D8CCA5}"/>
            </c:ext>
          </c:extLst>
        </c:ser>
        <c:dLbls>
          <c:showLegendKey val="0"/>
          <c:showVal val="0"/>
          <c:showCatName val="0"/>
          <c:showSerName val="0"/>
          <c:showPercent val="0"/>
          <c:showBubbleSize val="0"/>
        </c:dLbls>
        <c:marker val="1"/>
        <c:smooth val="0"/>
        <c:axId val="259378816"/>
        <c:axId val="259376464"/>
      </c:lineChart>
      <c:catAx>
        <c:axId val="259378816"/>
        <c:scaling>
          <c:orientation val="minMax"/>
        </c:scaling>
        <c:delete val="0"/>
        <c:axPos val="b"/>
        <c:title>
          <c:tx>
            <c:rich>
              <a:bodyPr/>
              <a:lstStyle/>
              <a:p>
                <a:pPr>
                  <a:defRPr/>
                </a:pPr>
                <a:r>
                  <a:rPr lang="en-US"/>
                  <a:t>Selling price gasoline ($B$8)</a:t>
                </a:r>
              </a:p>
            </c:rich>
          </c:tx>
          <c:overlay val="0"/>
        </c:title>
        <c:numFmt formatCode="&quot;$&quot;#,##0" sourceLinked="1"/>
        <c:majorTickMark val="out"/>
        <c:minorTickMark val="none"/>
        <c:tickLblPos val="nextTo"/>
        <c:crossAx val="259376464"/>
        <c:crosses val="autoZero"/>
        <c:auto val="1"/>
        <c:lblAlgn val="ctr"/>
        <c:lblOffset val="100"/>
        <c:noMultiLvlLbl val="0"/>
      </c:catAx>
      <c:valAx>
        <c:axId val="259376464"/>
        <c:scaling>
          <c:orientation val="minMax"/>
        </c:scaling>
        <c:delete val="0"/>
        <c:axPos val="l"/>
        <c:majorGridlines/>
        <c:numFmt formatCode="General" sourceLinked="1"/>
        <c:majorTickMark val="out"/>
        <c:minorTickMark val="none"/>
        <c:tickLblPos val="nextTo"/>
        <c:crossAx val="259378816"/>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STS_2!$K$1</c:f>
          <c:strCache>
            <c:ptCount val="1"/>
            <c:pt idx="0">
              <c:v>Sensitivity of Total_revenue to Crude oil 1 available</c:v>
            </c:pt>
          </c:strCache>
        </c:strRef>
      </c:tx>
      <c:overlay val="0"/>
      <c:txPr>
        <a:bodyPr/>
        <a:lstStyle/>
        <a:p>
          <a:pPr>
            <a:defRPr sz="1200"/>
          </a:pPr>
          <a:endParaRPr lang="en-US"/>
        </a:p>
      </c:txPr>
    </c:title>
    <c:autoTitleDeleted val="0"/>
    <c:plotArea>
      <c:layout/>
      <c:lineChart>
        <c:grouping val="standard"/>
        <c:varyColors val="0"/>
        <c:ser>
          <c:idx val="0"/>
          <c:order val="0"/>
          <c:cat>
            <c:numRef>
              <c:f>STS_2!$A$5:$A$23</c:f>
              <c:numCache>
                <c:formatCode>General</c:formatCode>
                <c:ptCount val="19"/>
                <c:pt idx="0">
                  <c:v>2000</c:v>
                </c:pt>
                <c:pt idx="1">
                  <c:v>3000</c:v>
                </c:pt>
                <c:pt idx="2">
                  <c:v>4000</c:v>
                </c:pt>
                <c:pt idx="3">
                  <c:v>5000</c:v>
                </c:pt>
                <c:pt idx="4">
                  <c:v>6000</c:v>
                </c:pt>
                <c:pt idx="5">
                  <c:v>7000</c:v>
                </c:pt>
                <c:pt idx="6">
                  <c:v>8000</c:v>
                </c:pt>
                <c:pt idx="7">
                  <c:v>9000</c:v>
                </c:pt>
                <c:pt idx="8">
                  <c:v>10000</c:v>
                </c:pt>
                <c:pt idx="9">
                  <c:v>11000</c:v>
                </c:pt>
                <c:pt idx="10">
                  <c:v>12000</c:v>
                </c:pt>
                <c:pt idx="11">
                  <c:v>13000</c:v>
                </c:pt>
                <c:pt idx="12">
                  <c:v>14000</c:v>
                </c:pt>
                <c:pt idx="13">
                  <c:v>15000</c:v>
                </c:pt>
                <c:pt idx="14">
                  <c:v>16000</c:v>
                </c:pt>
                <c:pt idx="15">
                  <c:v>17000</c:v>
                </c:pt>
                <c:pt idx="16">
                  <c:v>18000</c:v>
                </c:pt>
                <c:pt idx="17">
                  <c:v>19000</c:v>
                </c:pt>
                <c:pt idx="18">
                  <c:v>20000</c:v>
                </c:pt>
              </c:numCache>
            </c:numRef>
          </c:cat>
          <c:val>
            <c:numRef>
              <c:f>STS_2!$K$5:$K$23</c:f>
              <c:numCache>
                <c:formatCode>General</c:formatCode>
                <c:ptCount val="19"/>
                <c:pt idx="0">
                  <c:v>700000</c:v>
                </c:pt>
                <c:pt idx="1">
                  <c:v>795000</c:v>
                </c:pt>
                <c:pt idx="2">
                  <c:v>885000</c:v>
                </c:pt>
                <c:pt idx="3">
                  <c:v>975000</c:v>
                </c:pt>
                <c:pt idx="4">
                  <c:v>1065000</c:v>
                </c:pt>
                <c:pt idx="5">
                  <c:v>1155000</c:v>
                </c:pt>
                <c:pt idx="6">
                  <c:v>1245000</c:v>
                </c:pt>
                <c:pt idx="7">
                  <c:v>1335000</c:v>
                </c:pt>
                <c:pt idx="8">
                  <c:v>1425000</c:v>
                </c:pt>
                <c:pt idx="9">
                  <c:v>1515000</c:v>
                </c:pt>
                <c:pt idx="10">
                  <c:v>1605000</c:v>
                </c:pt>
                <c:pt idx="11">
                  <c:v>1695000</c:v>
                </c:pt>
                <c:pt idx="12">
                  <c:v>1785000</c:v>
                </c:pt>
                <c:pt idx="13">
                  <c:v>1875000</c:v>
                </c:pt>
                <c:pt idx="14">
                  <c:v>1950000</c:v>
                </c:pt>
                <c:pt idx="15">
                  <c:v>2025000</c:v>
                </c:pt>
                <c:pt idx="16">
                  <c:v>2100000</c:v>
                </c:pt>
                <c:pt idx="17">
                  <c:v>2175000</c:v>
                </c:pt>
                <c:pt idx="18">
                  <c:v>2250000</c:v>
                </c:pt>
              </c:numCache>
            </c:numRef>
          </c:val>
          <c:smooth val="0"/>
          <c:extLst>
            <c:ext xmlns:c16="http://schemas.microsoft.com/office/drawing/2014/chart" uri="{C3380CC4-5D6E-409C-BE32-E72D297353CC}">
              <c16:uniqueId val="{00000000-B360-40A5-A698-865DA4D261F5}"/>
            </c:ext>
          </c:extLst>
        </c:ser>
        <c:dLbls>
          <c:showLegendKey val="0"/>
          <c:showVal val="0"/>
          <c:showCatName val="0"/>
          <c:showSerName val="0"/>
          <c:showPercent val="0"/>
          <c:showBubbleSize val="0"/>
        </c:dLbls>
        <c:marker val="1"/>
        <c:smooth val="0"/>
        <c:axId val="255524280"/>
        <c:axId val="255525456"/>
      </c:lineChart>
      <c:catAx>
        <c:axId val="255524280"/>
        <c:scaling>
          <c:orientation val="minMax"/>
        </c:scaling>
        <c:delete val="0"/>
        <c:axPos val="b"/>
        <c:title>
          <c:tx>
            <c:rich>
              <a:bodyPr/>
              <a:lstStyle/>
              <a:p>
                <a:pPr>
                  <a:defRPr/>
                </a:pPr>
                <a:r>
                  <a:rPr lang="en-US"/>
                  <a:t>Crude oil 1 available ($F$13)</a:t>
                </a:r>
              </a:p>
            </c:rich>
          </c:tx>
          <c:overlay val="0"/>
        </c:title>
        <c:numFmt formatCode="General" sourceLinked="1"/>
        <c:majorTickMark val="out"/>
        <c:minorTickMark val="none"/>
        <c:tickLblPos val="nextTo"/>
        <c:crossAx val="255525456"/>
        <c:crosses val="autoZero"/>
        <c:auto val="1"/>
        <c:lblAlgn val="ctr"/>
        <c:lblOffset val="100"/>
        <c:noMultiLvlLbl val="0"/>
      </c:catAx>
      <c:valAx>
        <c:axId val="255525456"/>
        <c:scaling>
          <c:orientation val="minMax"/>
        </c:scaling>
        <c:delete val="0"/>
        <c:axPos val="l"/>
        <c:majorGridlines/>
        <c:numFmt formatCode="General" sourceLinked="1"/>
        <c:majorTickMark val="out"/>
        <c:minorTickMark val="none"/>
        <c:tickLblPos val="nextTo"/>
        <c:crossAx val="25552428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457200</xdr:colOff>
      <xdr:row>1</xdr:row>
      <xdr:rowOff>85725</xdr:rowOff>
    </xdr:from>
    <xdr:to>
      <xdr:col>15</xdr:col>
      <xdr:colOff>571500</xdr:colOff>
      <xdr:row>28</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276225"/>
          <a:ext cx="4381500" cy="51720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There are at least three points to stress about this type of blending model:</a:t>
          </a:r>
        </a:p>
        <a:p>
          <a:endParaRPr lang="en-US" sz="1100"/>
        </a:p>
        <a:p>
          <a:r>
            <a:rPr lang="en-US" sz="1100"/>
            <a:t>1. These types of models (much more complex versions, of</a:t>
          </a:r>
          <a:r>
            <a:rPr lang="en-US" sz="1100" baseline="0"/>
            <a:t> course) are used extensively in the real world, particularly in the oil industry. Because of the chemistry, the resulting models are usually </a:t>
          </a:r>
          <a:r>
            <a:rPr lang="en-US" sz="1100" i="1" baseline="0"/>
            <a:t>nonlinear</a:t>
          </a:r>
          <a:r>
            <a:rPr lang="en-US" sz="1100" baseline="0"/>
            <a:t>.</a:t>
          </a:r>
        </a:p>
        <a:p>
          <a:endParaRPr lang="en-US" sz="1100" baseline="0"/>
        </a:p>
        <a:p>
          <a:r>
            <a:rPr lang="en-US" sz="1100" baseline="0"/>
            <a:t>2. The decision variables must specify the "micro" blending plan: how much of each input goes into each output. You might think that the barrels sold in row 15 and the barrels used in column D could be the decision variable cells, but they don't convey enough information. They are the </a:t>
          </a:r>
          <a:r>
            <a:rPr lang="en-US" sz="1100" i="1" baseline="0"/>
            <a:t>results </a:t>
          </a:r>
          <a:r>
            <a:rPr lang="en-US" sz="1100" i="0" baseline="0"/>
            <a:t>of the values in the red cells.</a:t>
          </a:r>
        </a:p>
        <a:p>
          <a:endParaRPr lang="en-US" sz="1100" i="0" baseline="0"/>
        </a:p>
        <a:p>
          <a:r>
            <a:rPr lang="en-US" sz="1100" i="0" baseline="0"/>
            <a:t>3. The blending constraints in this model were purposely made generic: "quality." In real models of this type, the blending constraints are usually lower or upper bounds on the percentages of various chemicals, e.g., the percentage of sulfur can't be greater than 7%. Regardless, the spreadsheet model should clear denominators to avoid dividing by 0 and to make the model linear. So if there is a sulfur constraint like (Amt of sulfur)/(Amt of output) &lt;= 0.07, it should be changed to (Amt of sulfur) &lt;= 0.07 * (Amount of output). If you don't buy this argument, "unclear" the denominators in this model, as shown in columns E and F, and try Solver on it. First, it will report that the model isn't linear (it isn't). Second, it might report an error (dividing by 0). Try it, with the value of crude oil 2 increased from $50 to $55.</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447675</xdr:colOff>
      <xdr:row>14</xdr:row>
      <xdr:rowOff>0</xdr:rowOff>
    </xdr:from>
    <xdr:to>
      <xdr:col>17</xdr:col>
      <xdr:colOff>447675</xdr:colOff>
      <xdr:row>29</xdr:row>
      <xdr:rowOff>0</xdr:rowOff>
    </xdr:to>
    <xdr:graphicFrame macro="">
      <xdr:nvGraphicFramePr>
        <xdr:cNvPr id="2" name="STS_1_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609599</xdr:colOff>
      <xdr:row>14</xdr:row>
      <xdr:rowOff>0</xdr:rowOff>
    </xdr:from>
    <xdr:to>
      <xdr:col>5</xdr:col>
      <xdr:colOff>542924</xdr:colOff>
      <xdr:row>23</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09599" y="3409950"/>
          <a:ext cx="2981325" cy="1714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selling price of gasoline increases,</a:t>
          </a:r>
          <a:r>
            <a:rPr lang="en-US" sz="1100" baseline="0"/>
            <a:t> more barrels of gasoline (column B) are sold and fewer of heating oil (column C) are sold. In fact, when the price of gasoline is $80 or more, no heating oil is produced and the (cheaper) leftover crude oil 2 is sold instead. In either case, the revenue can only increase or stay constant, as shown in the chart.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447675</xdr:colOff>
      <xdr:row>24</xdr:row>
      <xdr:rowOff>0</xdr:rowOff>
    </xdr:from>
    <xdr:to>
      <xdr:col>17</xdr:col>
      <xdr:colOff>447675</xdr:colOff>
      <xdr:row>39</xdr:row>
      <xdr:rowOff>0</xdr:rowOff>
    </xdr:to>
    <xdr:graphicFrame macro="">
      <xdr:nvGraphicFramePr>
        <xdr:cNvPr id="2" name="STS_2_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11</xdr:col>
      <xdr:colOff>485776</xdr:colOff>
      <xdr:row>5</xdr:row>
      <xdr:rowOff>180974</xdr:rowOff>
    </xdr:from>
    <xdr:to>
      <xdr:col>15</xdr:col>
      <xdr:colOff>114300</xdr:colOff>
      <xdr:row>16</xdr:row>
      <xdr:rowOff>95249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353301" y="1876424"/>
          <a:ext cx="2066924" cy="20097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crude 1 availability increases, more gasoline</a:t>
          </a:r>
          <a:r>
            <a:rPr lang="en-US" sz="1100" baseline="0"/>
            <a:t> is sold, less heating oil is sold, and the revenue increases as shown in the chart. However, there is an exception in the top row. In that case, no gasoline is produced and leftover crude oil 2 is sold instead.</a:t>
          </a:r>
          <a:endParaRPr lang="en-US" sz="1100"/>
        </a:p>
      </xdr:txBody>
    </xdr:sp>
    <xdr:clientData/>
  </xdr:twoCellAnchor>
  <xdr:twoCellAnchor>
    <xdr:from>
      <xdr:col>7</xdr:col>
      <xdr:colOff>314325</xdr:colOff>
      <xdr:row>3</xdr:row>
      <xdr:rowOff>123826</xdr:rowOff>
    </xdr:from>
    <xdr:to>
      <xdr:col>13</xdr:col>
      <xdr:colOff>28575</xdr:colOff>
      <xdr:row>3</xdr:row>
      <xdr:rowOff>790576</xdr:rowOff>
    </xdr:to>
    <xdr:sp macro="" textlink="">
      <xdr:nvSpPr>
        <xdr:cNvPr id="5" name="Rectangle: Rounded Corners 4">
          <a:extLst>
            <a:ext uri="{FF2B5EF4-FFF2-40B4-BE49-F238E27FC236}">
              <a16:creationId xmlns:a16="http://schemas.microsoft.com/office/drawing/2014/main" id="{85B86B11-9894-4006-8C78-D37C34D8DCA0}"/>
            </a:ext>
          </a:extLst>
        </xdr:cNvPr>
        <xdr:cNvSpPr/>
      </xdr:nvSpPr>
      <xdr:spPr>
        <a:xfrm>
          <a:off x="4743450" y="695326"/>
          <a:ext cx="3371850" cy="666750"/>
        </a:xfrm>
        <a:prstGeom prst="roundRect">
          <a:avLst>
            <a:gd name="adj" fmla="val 7720"/>
          </a:avLst>
        </a:prstGeom>
        <a:solidFill>
          <a:schemeClr val="bg1"/>
        </a:solidFill>
        <a:ln w="28575">
          <a:solidFill>
            <a:srgbClr val="FFC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buFont typeface="Arial" panose="020B0604020202020204" pitchFamily="34" charset="0"/>
            <a:buNone/>
          </a:pPr>
          <a:r>
            <a:rPr lang="en-US" sz="1100" baseline="0">
              <a:solidFill>
                <a:schemeClr val="tx1"/>
              </a:solidFill>
            </a:rPr>
            <a:t>Understand how crude oil 1's availability affects Barrels sold, leftover and revenue (vary availability from 2000 to 20000 in increments 1000)</a:t>
          </a:r>
        </a:p>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workbookViewId="0">
      <selection activeCell="E23" sqref="E23"/>
    </sheetView>
  </sheetViews>
  <sheetFormatPr defaultRowHeight="15" x14ac:dyDescent="0.25"/>
  <cols>
    <col min="1" max="1" width="27.28515625" bestFit="1" customWidth="1"/>
    <col min="2" max="2" width="15.42578125" bestFit="1" customWidth="1"/>
    <col min="3" max="3" width="12.28515625" bestFit="1" customWidth="1"/>
    <col min="6" max="6" width="16.28515625" customWidth="1"/>
    <col min="8" max="8" width="10.7109375" customWidth="1"/>
  </cols>
  <sheetData>
    <row r="1" spans="1:7" x14ac:dyDescent="0.25">
      <c r="A1" s="1" t="s">
        <v>0</v>
      </c>
      <c r="F1" s="1" t="s">
        <v>24</v>
      </c>
    </row>
    <row r="2" spans="1:7" x14ac:dyDescent="0.25">
      <c r="F2" t="s">
        <v>14</v>
      </c>
      <c r="G2" t="s">
        <v>28</v>
      </c>
    </row>
    <row r="3" spans="1:7" x14ac:dyDescent="0.25">
      <c r="A3" s="1" t="s">
        <v>1</v>
      </c>
      <c r="B3" s="2" t="s">
        <v>4</v>
      </c>
      <c r="C3" s="2" t="s">
        <v>5</v>
      </c>
      <c r="F3" t="s">
        <v>36</v>
      </c>
      <c r="G3" t="s">
        <v>37</v>
      </c>
    </row>
    <row r="4" spans="1:7" x14ac:dyDescent="0.25">
      <c r="A4" t="s">
        <v>2</v>
      </c>
      <c r="B4" s="6">
        <v>65</v>
      </c>
      <c r="C4" s="7">
        <v>10</v>
      </c>
      <c r="F4" t="s">
        <v>25</v>
      </c>
      <c r="G4" t="s">
        <v>29</v>
      </c>
    </row>
    <row r="5" spans="1:7" x14ac:dyDescent="0.25">
      <c r="A5" t="s">
        <v>3</v>
      </c>
      <c r="B5" s="6">
        <v>50</v>
      </c>
      <c r="C5" s="7">
        <v>5</v>
      </c>
      <c r="F5" t="s">
        <v>15</v>
      </c>
      <c r="G5" t="s">
        <v>38</v>
      </c>
    </row>
    <row r="6" spans="1:7" x14ac:dyDescent="0.25">
      <c r="F6" t="s">
        <v>26</v>
      </c>
      <c r="G6" t="s">
        <v>30</v>
      </c>
    </row>
    <row r="7" spans="1:7" x14ac:dyDescent="0.25">
      <c r="A7" s="1" t="s">
        <v>6</v>
      </c>
      <c r="B7" s="2" t="s">
        <v>7</v>
      </c>
      <c r="C7" s="2" t="s">
        <v>8</v>
      </c>
      <c r="F7" t="s">
        <v>27</v>
      </c>
      <c r="G7" t="s">
        <v>31</v>
      </c>
    </row>
    <row r="8" spans="1:7" x14ac:dyDescent="0.25">
      <c r="A8" t="s">
        <v>9</v>
      </c>
      <c r="B8" s="6">
        <v>75</v>
      </c>
      <c r="C8" s="6">
        <v>60</v>
      </c>
      <c r="F8" t="s">
        <v>32</v>
      </c>
      <c r="G8" t="s">
        <v>33</v>
      </c>
    </row>
    <row r="9" spans="1:7" x14ac:dyDescent="0.25">
      <c r="A9" t="s">
        <v>10</v>
      </c>
      <c r="B9" s="7">
        <v>8</v>
      </c>
      <c r="C9" s="7">
        <v>6</v>
      </c>
      <c r="F9" t="s">
        <v>13</v>
      </c>
      <c r="G9" t="s">
        <v>34</v>
      </c>
    </row>
    <row r="11" spans="1:7" x14ac:dyDescent="0.25">
      <c r="A11" s="1" t="s">
        <v>11</v>
      </c>
    </row>
    <row r="12" spans="1:7" x14ac:dyDescent="0.25">
      <c r="B12" s="2" t="s">
        <v>7</v>
      </c>
      <c r="C12" s="2" t="s">
        <v>8</v>
      </c>
      <c r="D12" s="2" t="s">
        <v>13</v>
      </c>
      <c r="E12" s="2"/>
      <c r="F12" s="2" t="s">
        <v>14</v>
      </c>
      <c r="G12" s="2" t="s">
        <v>15</v>
      </c>
    </row>
    <row r="13" spans="1:7" x14ac:dyDescent="0.25">
      <c r="A13" t="s">
        <v>2</v>
      </c>
      <c r="B13" s="8">
        <v>3000</v>
      </c>
      <c r="C13" s="8">
        <v>2000</v>
      </c>
      <c r="D13">
        <f t="shared" ref="D13:D14" si="0">SUM(B13:C13)</f>
        <v>5000</v>
      </c>
      <c r="E13" s="4" t="s">
        <v>16</v>
      </c>
      <c r="F13" s="7">
        <v>5000</v>
      </c>
      <c r="G13">
        <f>F13-D13</f>
        <v>0</v>
      </c>
    </row>
    <row r="14" spans="1:7" x14ac:dyDescent="0.25">
      <c r="A14" t="s">
        <v>3</v>
      </c>
      <c r="B14" s="8">
        <v>1999.9999999999998</v>
      </c>
      <c r="C14" s="8">
        <v>8000</v>
      </c>
      <c r="D14">
        <f t="shared" si="0"/>
        <v>10000</v>
      </c>
      <c r="E14" s="4" t="s">
        <v>16</v>
      </c>
      <c r="F14" s="7">
        <v>10000</v>
      </c>
      <c r="G14">
        <f>F14-D14</f>
        <v>0</v>
      </c>
    </row>
    <row r="15" spans="1:7" x14ac:dyDescent="0.25">
      <c r="A15" t="s">
        <v>12</v>
      </c>
      <c r="B15">
        <f t="shared" ref="B15:C15" si="1">SUM(B13:B14)</f>
        <v>5000</v>
      </c>
      <c r="C15">
        <f t="shared" si="1"/>
        <v>10000</v>
      </c>
    </row>
    <row r="17" spans="1:6" x14ac:dyDescent="0.25">
      <c r="A17" s="1" t="s">
        <v>21</v>
      </c>
      <c r="E17" s="1" t="s">
        <v>20</v>
      </c>
    </row>
    <row r="18" spans="1:6" x14ac:dyDescent="0.25">
      <c r="B18" s="2" t="s">
        <v>7</v>
      </c>
      <c r="C18" s="2" t="s">
        <v>8</v>
      </c>
      <c r="E18" s="2" t="s">
        <v>7</v>
      </c>
      <c r="F18" s="2" t="s">
        <v>8</v>
      </c>
    </row>
    <row r="19" spans="1:6" x14ac:dyDescent="0.25">
      <c r="A19" t="s">
        <v>17</v>
      </c>
      <c r="B19">
        <f>SUMPRODUCT(B13:B14,$C$4:$C$5)</f>
        <v>40000</v>
      </c>
      <c r="C19">
        <f>SUMPRODUCT(C13:C14,$C$4:$C$5)</f>
        <v>60000</v>
      </c>
      <c r="E19">
        <f>SUMPRODUCT(B13:B14,$C$4:$C$5)/B15</f>
        <v>8</v>
      </c>
      <c r="F19">
        <f>SUMPRODUCT(C13:C14,$C$4:$C$5)/C15</f>
        <v>6</v>
      </c>
    </row>
    <row r="20" spans="1:6" x14ac:dyDescent="0.25">
      <c r="B20" s="2" t="s">
        <v>19</v>
      </c>
      <c r="C20" s="2" t="s">
        <v>19</v>
      </c>
      <c r="E20" s="2" t="s">
        <v>19</v>
      </c>
      <c r="F20" s="2" t="s">
        <v>19</v>
      </c>
    </row>
    <row r="21" spans="1:6" x14ac:dyDescent="0.25">
      <c r="A21" t="s">
        <v>18</v>
      </c>
      <c r="B21">
        <f>B9*B15</f>
        <v>40000</v>
      </c>
      <c r="C21">
        <f>C9*C15</f>
        <v>60000</v>
      </c>
      <c r="E21">
        <f>B9</f>
        <v>8</v>
      </c>
      <c r="F21">
        <f>C9</f>
        <v>6</v>
      </c>
    </row>
    <row r="23" spans="1:6" x14ac:dyDescent="0.25">
      <c r="A23" s="1" t="s">
        <v>22</v>
      </c>
    </row>
    <row r="24" spans="1:6" x14ac:dyDescent="0.25">
      <c r="A24" t="s">
        <v>23</v>
      </c>
      <c r="B24" s="5">
        <f>SUMPRODUCT(B15:C15,B8:C8)+SUMPRODUCT(G13:G14,B4:B5)</f>
        <v>975000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5" x14ac:dyDescent="0.25"/>
  <sheetData>
    <row r="1" spans="1:2" x14ac:dyDescent="0.25">
      <c r="A1">
        <v>1</v>
      </c>
    </row>
    <row r="2" spans="1:2" x14ac:dyDescent="0.25">
      <c r="A2" t="s">
        <v>47</v>
      </c>
    </row>
    <row r="3" spans="1:2" x14ac:dyDescent="0.25">
      <c r="A3">
        <v>1</v>
      </c>
    </row>
    <row r="4" spans="1:2" x14ac:dyDescent="0.25">
      <c r="A4">
        <v>2000</v>
      </c>
    </row>
    <row r="5" spans="1:2" x14ac:dyDescent="0.25">
      <c r="A5">
        <v>20000</v>
      </c>
    </row>
    <row r="6" spans="1:2" x14ac:dyDescent="0.25">
      <c r="A6">
        <v>1000</v>
      </c>
    </row>
    <row r="8" spans="1:2" x14ac:dyDescent="0.25">
      <c r="A8" s="9"/>
      <c r="B8" s="9"/>
    </row>
    <row r="9" spans="1:2" x14ac:dyDescent="0.25">
      <c r="A9" t="s">
        <v>39</v>
      </c>
    </row>
    <row r="10" spans="1:2" x14ac:dyDescent="0.25">
      <c r="A10" t="s">
        <v>48</v>
      </c>
    </row>
    <row r="15" spans="1:2" x14ac:dyDescent="0.25">
      <c r="B15"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sheetViews>
  <sheetFormatPr defaultRowHeight="15" x14ac:dyDescent="0.25"/>
  <cols>
    <col min="6" max="6" width="10.140625" bestFit="1" customWidth="1"/>
    <col min="7" max="7" width="10.5703125" customWidth="1"/>
  </cols>
  <sheetData>
    <row r="1" spans="1:11" x14ac:dyDescent="0.25">
      <c r="A1" s="1" t="s">
        <v>40</v>
      </c>
      <c r="K1" s="12" t="str">
        <f>CONCATENATE("Sensitivity of ",$K$4," to ","Selling price gasoline")</f>
        <v>Sensitivity of Total_revenue to Selling price gasoline</v>
      </c>
    </row>
    <row r="3" spans="1:11" x14ac:dyDescent="0.25">
      <c r="A3" t="s">
        <v>41</v>
      </c>
      <c r="K3" t="s">
        <v>46</v>
      </c>
    </row>
    <row r="4" spans="1:11" ht="73.5" x14ac:dyDescent="0.25">
      <c r="B4" s="10" t="s">
        <v>42</v>
      </c>
      <c r="C4" s="10" t="s">
        <v>43</v>
      </c>
      <c r="D4" s="10" t="s">
        <v>44</v>
      </c>
      <c r="E4" s="10" t="s">
        <v>45</v>
      </c>
      <c r="F4" s="10" t="s">
        <v>32</v>
      </c>
      <c r="G4" s="10" t="s">
        <v>35</v>
      </c>
      <c r="J4" s="12">
        <f>MATCH($K$4,OutputAddresses,0)</f>
        <v>5</v>
      </c>
      <c r="K4" s="11" t="s">
        <v>32</v>
      </c>
    </row>
    <row r="5" spans="1:11" x14ac:dyDescent="0.25">
      <c r="A5" s="3">
        <v>50</v>
      </c>
      <c r="B5" s="13">
        <v>0</v>
      </c>
      <c r="C5" s="14">
        <v>12500</v>
      </c>
      <c r="D5" s="14">
        <v>2500</v>
      </c>
      <c r="E5" s="14">
        <v>0</v>
      </c>
      <c r="F5" s="15">
        <v>912500</v>
      </c>
      <c r="K5">
        <f>INDEX(OutputValues,1,$J$4)</f>
        <v>912500</v>
      </c>
    </row>
    <row r="6" spans="1:11" x14ac:dyDescent="0.25">
      <c r="A6" s="3">
        <v>55</v>
      </c>
      <c r="B6" s="16">
        <v>0</v>
      </c>
      <c r="C6" s="17">
        <v>12500</v>
      </c>
      <c r="D6" s="17">
        <v>2500</v>
      </c>
      <c r="E6" s="17">
        <v>0</v>
      </c>
      <c r="F6" s="18">
        <v>912500</v>
      </c>
      <c r="G6" s="3">
        <f t="shared" ref="G6:G13" si="0">F6-F5</f>
        <v>0</v>
      </c>
      <c r="K6">
        <f>INDEX(OutputValues,2,$J$4)</f>
        <v>912500</v>
      </c>
    </row>
    <row r="7" spans="1:11" x14ac:dyDescent="0.25">
      <c r="A7" s="3">
        <v>60</v>
      </c>
      <c r="B7" s="16">
        <v>0</v>
      </c>
      <c r="C7" s="17">
        <v>12500</v>
      </c>
      <c r="D7" s="17">
        <v>2500</v>
      </c>
      <c r="E7" s="17">
        <v>0</v>
      </c>
      <c r="F7" s="18">
        <v>912500</v>
      </c>
      <c r="G7" s="3">
        <f t="shared" si="0"/>
        <v>0</v>
      </c>
      <c r="K7">
        <f>INDEX(OutputValues,3,$J$4)</f>
        <v>912500</v>
      </c>
    </row>
    <row r="8" spans="1:11" x14ac:dyDescent="0.25">
      <c r="A8" s="3">
        <v>65</v>
      </c>
      <c r="B8" s="16">
        <v>5000</v>
      </c>
      <c r="C8" s="17">
        <v>10000</v>
      </c>
      <c r="D8" s="17">
        <v>0</v>
      </c>
      <c r="E8" s="17">
        <v>0</v>
      </c>
      <c r="F8" s="18">
        <v>925000</v>
      </c>
      <c r="G8" s="3">
        <f t="shared" si="0"/>
        <v>12500</v>
      </c>
      <c r="K8">
        <f>INDEX(OutputValues,4,$J$4)</f>
        <v>925000</v>
      </c>
    </row>
    <row r="9" spans="1:11" x14ac:dyDescent="0.25">
      <c r="A9" s="3">
        <v>70</v>
      </c>
      <c r="B9" s="16">
        <v>5000</v>
      </c>
      <c r="C9" s="17">
        <v>10000</v>
      </c>
      <c r="D9" s="17">
        <v>0</v>
      </c>
      <c r="E9" s="17">
        <v>0</v>
      </c>
      <c r="F9" s="18">
        <v>950000</v>
      </c>
      <c r="G9" s="3">
        <f t="shared" si="0"/>
        <v>25000</v>
      </c>
      <c r="K9">
        <f>INDEX(OutputValues,5,$J$4)</f>
        <v>950000</v>
      </c>
    </row>
    <row r="10" spans="1:11" x14ac:dyDescent="0.25">
      <c r="A10" s="3">
        <v>75</v>
      </c>
      <c r="B10" s="16">
        <v>5000</v>
      </c>
      <c r="C10" s="17">
        <v>10000</v>
      </c>
      <c r="D10" s="17">
        <v>0</v>
      </c>
      <c r="E10" s="17">
        <v>0</v>
      </c>
      <c r="F10" s="18">
        <v>975000</v>
      </c>
      <c r="G10" s="3">
        <f t="shared" si="0"/>
        <v>25000</v>
      </c>
      <c r="K10">
        <f>INDEX(OutputValues,6,$J$4)</f>
        <v>975000</v>
      </c>
    </row>
    <row r="11" spans="1:11" x14ac:dyDescent="0.25">
      <c r="A11" s="3">
        <v>80</v>
      </c>
      <c r="B11" s="16">
        <v>8333.3333333333321</v>
      </c>
      <c r="C11" s="17">
        <v>0</v>
      </c>
      <c r="D11" s="17">
        <v>0</v>
      </c>
      <c r="E11" s="17">
        <v>6666.666666666667</v>
      </c>
      <c r="F11" s="18">
        <v>1000000</v>
      </c>
      <c r="G11" s="3">
        <f t="shared" si="0"/>
        <v>25000</v>
      </c>
      <c r="K11">
        <f>INDEX(OutputValues,7,$J$4)</f>
        <v>1000000</v>
      </c>
    </row>
    <row r="12" spans="1:11" x14ac:dyDescent="0.25">
      <c r="A12" s="3">
        <v>85</v>
      </c>
      <c r="B12" s="16">
        <v>8333.3333333333321</v>
      </c>
      <c r="C12" s="17">
        <v>0</v>
      </c>
      <c r="D12" s="17">
        <v>0</v>
      </c>
      <c r="E12" s="17">
        <v>6666.666666666667</v>
      </c>
      <c r="F12" s="18">
        <v>1041666.67</v>
      </c>
      <c r="G12" s="3">
        <f t="shared" si="0"/>
        <v>41666.670000000042</v>
      </c>
      <c r="K12">
        <f>INDEX(OutputValues,8,$J$4)</f>
        <v>1041666.67</v>
      </c>
    </row>
    <row r="13" spans="1:11" x14ac:dyDescent="0.25">
      <c r="A13" s="3">
        <v>90</v>
      </c>
      <c r="B13" s="19">
        <v>8333.3333333333321</v>
      </c>
      <c r="C13" s="20">
        <v>0</v>
      </c>
      <c r="D13" s="20">
        <v>0</v>
      </c>
      <c r="E13" s="20">
        <v>6666.666666666667</v>
      </c>
      <c r="F13" s="21">
        <v>1083333.33</v>
      </c>
      <c r="G13" s="3">
        <f t="shared" si="0"/>
        <v>41666.660000000033</v>
      </c>
      <c r="K13">
        <f>INDEX(OutputValues,9,$J$4)</f>
        <v>1083333.33</v>
      </c>
    </row>
    <row r="15" spans="1:11" x14ac:dyDescent="0.25">
      <c r="B15" s="1"/>
    </row>
  </sheetData>
  <dataValidations count="1">
    <dataValidation type="list" allowBlank="1" showInputMessage="1" showErrorMessage="1" sqref="K4" xr:uid="{00000000-0002-0000-0200-000000000000}">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election activeCell="J14" sqref="J14"/>
    </sheetView>
  </sheetViews>
  <sheetFormatPr defaultRowHeight="15" x14ac:dyDescent="0.25"/>
  <cols>
    <col min="6" max="6" width="10.140625" bestFit="1" customWidth="1"/>
    <col min="7" max="7" width="10.5703125" customWidth="1"/>
  </cols>
  <sheetData>
    <row r="1" spans="1:11" x14ac:dyDescent="0.25">
      <c r="A1" s="1" t="s">
        <v>40</v>
      </c>
      <c r="K1" s="12" t="str">
        <f>CONCATENATE("Sensitivity of ",$K$4," to ","Crude oil 1 available")</f>
        <v>Sensitivity of Total_revenue to Crude oil 1 available</v>
      </c>
    </row>
    <row r="3" spans="1:11" x14ac:dyDescent="0.25">
      <c r="A3" t="s">
        <v>49</v>
      </c>
      <c r="K3" t="s">
        <v>46</v>
      </c>
    </row>
    <row r="4" spans="1:11" ht="73.5" x14ac:dyDescent="0.25">
      <c r="B4" s="10" t="s">
        <v>42</v>
      </c>
      <c r="C4" s="10" t="s">
        <v>43</v>
      </c>
      <c r="D4" s="10" t="s">
        <v>44</v>
      </c>
      <c r="E4" s="10" t="s">
        <v>45</v>
      </c>
      <c r="F4" s="10" t="s">
        <v>32</v>
      </c>
      <c r="G4" s="10" t="s">
        <v>35</v>
      </c>
      <c r="J4" s="12">
        <f>MATCH($K$4,OutputAddresses,0)</f>
        <v>5</v>
      </c>
      <c r="K4" s="11" t="s">
        <v>32</v>
      </c>
    </row>
    <row r="5" spans="1:11" x14ac:dyDescent="0.25">
      <c r="A5" s="22">
        <v>2000</v>
      </c>
      <c r="B5" s="13">
        <v>0</v>
      </c>
      <c r="C5" s="14">
        <v>10000</v>
      </c>
      <c r="D5" s="14">
        <v>0</v>
      </c>
      <c r="E5" s="14">
        <v>2000</v>
      </c>
      <c r="F5" s="15">
        <v>700000</v>
      </c>
      <c r="K5">
        <f>INDEX(OutputValues,1,$J$4)</f>
        <v>700000</v>
      </c>
    </row>
    <row r="6" spans="1:11" x14ac:dyDescent="0.25">
      <c r="A6" s="22">
        <v>3000</v>
      </c>
      <c r="B6" s="16">
        <v>1000</v>
      </c>
      <c r="C6" s="17">
        <v>12000</v>
      </c>
      <c r="D6" s="17">
        <v>0</v>
      </c>
      <c r="E6" s="17">
        <v>0</v>
      </c>
      <c r="F6" s="18">
        <v>795000</v>
      </c>
      <c r="G6" s="3">
        <f t="shared" ref="G6:G23" si="0">F6-F5</f>
        <v>95000</v>
      </c>
      <c r="K6">
        <f>INDEX(OutputValues,2,$J$4)</f>
        <v>795000</v>
      </c>
    </row>
    <row r="7" spans="1:11" x14ac:dyDescent="0.25">
      <c r="A7" s="22">
        <v>4000</v>
      </c>
      <c r="B7" s="16">
        <v>3000</v>
      </c>
      <c r="C7" s="17">
        <v>11000</v>
      </c>
      <c r="D7" s="17">
        <v>0</v>
      </c>
      <c r="E7" s="17">
        <v>0</v>
      </c>
      <c r="F7" s="18">
        <v>885000</v>
      </c>
      <c r="G7" s="3">
        <f t="shared" si="0"/>
        <v>90000</v>
      </c>
      <c r="K7">
        <f>INDEX(OutputValues,3,$J$4)</f>
        <v>885000</v>
      </c>
    </row>
    <row r="8" spans="1:11" x14ac:dyDescent="0.25">
      <c r="A8" s="22">
        <v>5000</v>
      </c>
      <c r="B8" s="16">
        <v>5000</v>
      </c>
      <c r="C8" s="17">
        <v>10000</v>
      </c>
      <c r="D8" s="17">
        <v>0</v>
      </c>
      <c r="E8" s="17">
        <v>0</v>
      </c>
      <c r="F8" s="18">
        <v>975000</v>
      </c>
      <c r="G8" s="3">
        <f t="shared" si="0"/>
        <v>90000</v>
      </c>
      <c r="K8">
        <f>INDEX(OutputValues,4,$J$4)</f>
        <v>975000</v>
      </c>
    </row>
    <row r="9" spans="1:11" x14ac:dyDescent="0.25">
      <c r="A9" s="22">
        <v>6000</v>
      </c>
      <c r="B9" s="16">
        <v>7000</v>
      </c>
      <c r="C9" s="17">
        <v>9000</v>
      </c>
      <c r="D9" s="17">
        <v>0</v>
      </c>
      <c r="E9" s="17">
        <v>0</v>
      </c>
      <c r="F9" s="18">
        <v>1065000</v>
      </c>
      <c r="G9" s="3">
        <f t="shared" si="0"/>
        <v>90000</v>
      </c>
      <c r="K9">
        <f>INDEX(OutputValues,5,$J$4)</f>
        <v>1065000</v>
      </c>
    </row>
    <row r="10" spans="1:11" x14ac:dyDescent="0.25">
      <c r="A10" s="22">
        <v>7000</v>
      </c>
      <c r="B10" s="16">
        <v>8999.9999999999982</v>
      </c>
      <c r="C10" s="17">
        <v>8000.0000000000009</v>
      </c>
      <c r="D10" s="17">
        <v>0</v>
      </c>
      <c r="E10" s="17">
        <v>0</v>
      </c>
      <c r="F10" s="18">
        <v>1155000</v>
      </c>
      <c r="G10" s="3">
        <f t="shared" si="0"/>
        <v>90000</v>
      </c>
      <c r="K10">
        <f>INDEX(OutputValues,6,$J$4)</f>
        <v>1155000</v>
      </c>
    </row>
    <row r="11" spans="1:11" x14ac:dyDescent="0.25">
      <c r="A11" s="22">
        <v>8000</v>
      </c>
      <c r="B11" s="16">
        <v>11000</v>
      </c>
      <c r="C11" s="17">
        <v>7000</v>
      </c>
      <c r="D11" s="17">
        <v>0</v>
      </c>
      <c r="E11" s="17">
        <v>0</v>
      </c>
      <c r="F11" s="18">
        <v>1245000</v>
      </c>
      <c r="G11" s="3">
        <f t="shared" si="0"/>
        <v>90000</v>
      </c>
      <c r="K11">
        <f>INDEX(OutputValues,7,$J$4)</f>
        <v>1245000</v>
      </c>
    </row>
    <row r="12" spans="1:11" x14ac:dyDescent="0.25">
      <c r="A12" s="22">
        <v>9000</v>
      </c>
      <c r="B12" s="16">
        <v>13000</v>
      </c>
      <c r="C12" s="17">
        <v>6000</v>
      </c>
      <c r="D12" s="17">
        <v>0</v>
      </c>
      <c r="E12" s="17">
        <v>0</v>
      </c>
      <c r="F12" s="18">
        <v>1335000</v>
      </c>
      <c r="G12" s="3">
        <f t="shared" si="0"/>
        <v>90000</v>
      </c>
      <c r="K12">
        <f>INDEX(OutputValues,8,$J$4)</f>
        <v>1335000</v>
      </c>
    </row>
    <row r="13" spans="1:11" x14ac:dyDescent="0.25">
      <c r="A13" s="22">
        <v>10000</v>
      </c>
      <c r="B13" s="16">
        <v>15000</v>
      </c>
      <c r="C13" s="17">
        <v>5000.0000000000009</v>
      </c>
      <c r="D13" s="17">
        <v>0</v>
      </c>
      <c r="E13" s="17">
        <v>0</v>
      </c>
      <c r="F13" s="18">
        <v>1425000</v>
      </c>
      <c r="G13" s="3">
        <f t="shared" si="0"/>
        <v>90000</v>
      </c>
      <c r="K13">
        <f>INDEX(OutputValues,9,$J$4)</f>
        <v>1425000</v>
      </c>
    </row>
    <row r="14" spans="1:11" x14ac:dyDescent="0.25">
      <c r="A14" s="22">
        <v>11000</v>
      </c>
      <c r="B14" s="16">
        <v>17000</v>
      </c>
      <c r="C14" s="17">
        <v>4000.0000000000005</v>
      </c>
      <c r="D14" s="17">
        <v>0</v>
      </c>
      <c r="E14" s="17">
        <v>0</v>
      </c>
      <c r="F14" s="18">
        <v>1515000</v>
      </c>
      <c r="G14" s="3">
        <f t="shared" si="0"/>
        <v>90000</v>
      </c>
      <c r="K14">
        <f>INDEX(OutputValues,10,$J$4)</f>
        <v>1515000</v>
      </c>
    </row>
    <row r="15" spans="1:11" x14ac:dyDescent="0.25">
      <c r="A15" s="22">
        <v>12000</v>
      </c>
      <c r="B15" s="16">
        <v>19000</v>
      </c>
      <c r="C15" s="17">
        <v>3000</v>
      </c>
      <c r="D15" s="17">
        <v>0</v>
      </c>
      <c r="E15" s="17">
        <v>0</v>
      </c>
      <c r="F15" s="18">
        <v>1605000</v>
      </c>
      <c r="G15" s="3">
        <f t="shared" si="0"/>
        <v>90000</v>
      </c>
      <c r="K15">
        <f>INDEX(OutputValues,11,$J$4)</f>
        <v>1605000</v>
      </c>
    </row>
    <row r="16" spans="1:11" x14ac:dyDescent="0.25">
      <c r="A16" s="22">
        <v>13000</v>
      </c>
      <c r="B16" s="16">
        <v>21000</v>
      </c>
      <c r="C16" s="17">
        <v>2000.0000000000009</v>
      </c>
      <c r="D16" s="17">
        <v>0</v>
      </c>
      <c r="E16" s="17">
        <v>0</v>
      </c>
      <c r="F16" s="18">
        <v>1695000</v>
      </c>
      <c r="G16" s="3">
        <f t="shared" si="0"/>
        <v>90000</v>
      </c>
      <c r="K16">
        <f>INDEX(OutputValues,12,$J$4)</f>
        <v>1695000</v>
      </c>
    </row>
    <row r="17" spans="1:11" x14ac:dyDescent="0.25">
      <c r="A17" s="22">
        <v>14000</v>
      </c>
      <c r="B17" s="16">
        <v>22999.999999999996</v>
      </c>
      <c r="C17" s="17">
        <v>1000.0000000000018</v>
      </c>
      <c r="D17" s="17">
        <v>0</v>
      </c>
      <c r="E17" s="17">
        <v>0</v>
      </c>
      <c r="F17" s="18">
        <v>1785000</v>
      </c>
      <c r="G17" s="3">
        <f t="shared" si="0"/>
        <v>90000</v>
      </c>
      <c r="K17">
        <f>INDEX(OutputValues,13,$J$4)</f>
        <v>1785000</v>
      </c>
    </row>
    <row r="18" spans="1:11" x14ac:dyDescent="0.25">
      <c r="A18" s="22">
        <v>15000</v>
      </c>
      <c r="B18" s="16">
        <v>25000</v>
      </c>
      <c r="C18" s="17">
        <v>0</v>
      </c>
      <c r="D18" s="17">
        <v>0</v>
      </c>
      <c r="E18" s="17">
        <v>0</v>
      </c>
      <c r="F18" s="18">
        <v>1875000</v>
      </c>
      <c r="G18" s="3">
        <f t="shared" si="0"/>
        <v>90000</v>
      </c>
      <c r="K18">
        <f>INDEX(OutputValues,14,$J$4)</f>
        <v>1875000</v>
      </c>
    </row>
    <row r="19" spans="1:11" x14ac:dyDescent="0.25">
      <c r="A19" s="22">
        <v>16000</v>
      </c>
      <c r="B19" s="16">
        <v>26000</v>
      </c>
      <c r="C19" s="17">
        <v>0</v>
      </c>
      <c r="D19" s="17">
        <v>0</v>
      </c>
      <c r="E19" s="17">
        <v>0</v>
      </c>
      <c r="F19" s="18">
        <v>1950000</v>
      </c>
      <c r="G19" s="3">
        <f t="shared" si="0"/>
        <v>75000</v>
      </c>
      <c r="K19">
        <f>INDEX(OutputValues,15,$J$4)</f>
        <v>1950000</v>
      </c>
    </row>
    <row r="20" spans="1:11" x14ac:dyDescent="0.25">
      <c r="A20" s="22">
        <v>17000</v>
      </c>
      <c r="B20" s="16">
        <v>27000</v>
      </c>
      <c r="C20" s="17">
        <v>0</v>
      </c>
      <c r="D20" s="17">
        <v>0</v>
      </c>
      <c r="E20" s="17">
        <v>0</v>
      </c>
      <c r="F20" s="18">
        <v>2025000</v>
      </c>
      <c r="G20" s="3">
        <f t="shared" si="0"/>
        <v>75000</v>
      </c>
      <c r="K20">
        <f>INDEX(OutputValues,16,$J$4)</f>
        <v>2025000</v>
      </c>
    </row>
    <row r="21" spans="1:11" x14ac:dyDescent="0.25">
      <c r="A21" s="22">
        <v>18000</v>
      </c>
      <c r="B21" s="16">
        <v>28000</v>
      </c>
      <c r="C21" s="17">
        <v>0</v>
      </c>
      <c r="D21" s="17">
        <v>0</v>
      </c>
      <c r="E21" s="17">
        <v>0</v>
      </c>
      <c r="F21" s="18">
        <v>2100000</v>
      </c>
      <c r="G21" s="3">
        <f t="shared" si="0"/>
        <v>75000</v>
      </c>
      <c r="K21">
        <f>INDEX(OutputValues,17,$J$4)</f>
        <v>2100000</v>
      </c>
    </row>
    <row r="22" spans="1:11" x14ac:dyDescent="0.25">
      <c r="A22" s="22">
        <v>19000</v>
      </c>
      <c r="B22" s="16">
        <v>29000</v>
      </c>
      <c r="C22" s="17">
        <v>0</v>
      </c>
      <c r="D22" s="17">
        <v>0</v>
      </c>
      <c r="E22" s="17">
        <v>0</v>
      </c>
      <c r="F22" s="18">
        <v>2175000</v>
      </c>
      <c r="G22" s="3">
        <f t="shared" si="0"/>
        <v>75000</v>
      </c>
      <c r="K22">
        <f>INDEX(OutputValues,18,$J$4)</f>
        <v>2175000</v>
      </c>
    </row>
    <row r="23" spans="1:11" x14ac:dyDescent="0.25">
      <c r="A23" s="22">
        <v>20000</v>
      </c>
      <c r="B23" s="19">
        <v>30000</v>
      </c>
      <c r="C23" s="20">
        <v>0</v>
      </c>
      <c r="D23" s="20">
        <v>0</v>
      </c>
      <c r="E23" s="20">
        <v>0</v>
      </c>
      <c r="F23" s="21">
        <v>2250000</v>
      </c>
      <c r="G23" s="3">
        <f t="shared" si="0"/>
        <v>75000</v>
      </c>
      <c r="K23">
        <f>INDEX(OutputValues,19,$J$4)</f>
        <v>2250000</v>
      </c>
    </row>
  </sheetData>
  <dataValidations count="1">
    <dataValidation type="list" allowBlank="1" showInputMessage="1" showErrorMessage="1" sqref="K4" xr:uid="{00000000-0002-0000-0300-000000000000}">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Model</vt:lpstr>
      <vt:lpstr>STS_1</vt:lpstr>
      <vt:lpstr>STS_2</vt:lpstr>
      <vt:lpstr>Available</vt:lpstr>
      <vt:lpstr>Barrels_sold</vt:lpstr>
      <vt:lpstr>Blending_plan</vt:lpstr>
      <vt:lpstr>STS_1!ChartData</vt:lpstr>
      <vt:lpstr>STS_2!ChartData</vt:lpstr>
      <vt:lpstr>STS_1!InputValues</vt:lpstr>
      <vt:lpstr>STS_2!InputValues</vt:lpstr>
      <vt:lpstr>Leftover</vt:lpstr>
      <vt:lpstr>STS_1!OutputAddresses</vt:lpstr>
      <vt:lpstr>STS_2!OutputAddresses</vt:lpstr>
      <vt:lpstr>STS_1!OutputValues</vt:lpstr>
      <vt:lpstr>STS_2!OutputValues</vt:lpstr>
      <vt:lpstr>Quality_obtained</vt:lpstr>
      <vt:lpstr>Quality_required</vt:lpstr>
      <vt:lpstr>Total_revenue</vt:lpstr>
      <vt:lpstr>Used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Ming</cp:lastModifiedBy>
  <dcterms:created xsi:type="dcterms:W3CDTF">2014-01-18T14:30:48Z</dcterms:created>
  <dcterms:modified xsi:type="dcterms:W3CDTF">2021-03-18T14:39:45Z</dcterms:modified>
</cp:coreProperties>
</file>