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rishabhjagtap/Downloads/"/>
    </mc:Choice>
  </mc:AlternateContent>
  <xr:revisionPtr revIDLastSave="0" documentId="8_{AD0C6524-F5E7-994E-A6ED-99A74B197F1C}" xr6:coauthVersionLast="47" xr6:coauthVersionMax="47" xr10:uidLastSave="{00000000-0000-0000-0000-000000000000}"/>
  <bookViews>
    <workbookView xWindow="0" yWindow="880" windowWidth="23260" windowHeight="12580" activeTab="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/>
  <c r="O5" i="2"/>
  <c r="N5" i="2"/>
  <c r="E43" i="2"/>
  <c r="D43" i="2"/>
  <c r="C43" i="2"/>
  <c r="B43" i="2"/>
  <c r="B38" i="2"/>
  <c r="B37" i="2"/>
  <c r="G38" i="2"/>
  <c r="G39" i="2" s="1"/>
  <c r="G40" i="2" s="1"/>
  <c r="G41" i="2" s="1"/>
  <c r="G42" i="2" s="1"/>
  <c r="G43" i="2" s="1"/>
  <c r="B32" i="2"/>
  <c r="N31" i="2"/>
  <c r="M31" i="2"/>
  <c r="L31" i="2"/>
  <c r="J31" i="2"/>
  <c r="I31" i="2"/>
  <c r="H31" i="2"/>
  <c r="F31" i="2"/>
  <c r="R31" i="2" s="1"/>
  <c r="E31" i="2"/>
  <c r="Q31" i="2" s="1"/>
  <c r="D31" i="2"/>
  <c r="P31" i="2" s="1"/>
  <c r="Q30" i="2"/>
  <c r="P30" i="2"/>
  <c r="N30" i="2"/>
  <c r="M30" i="2"/>
  <c r="L30" i="2"/>
  <c r="J30" i="2"/>
  <c r="I30" i="2"/>
  <c r="H30" i="2"/>
  <c r="F30" i="2"/>
  <c r="R30" i="2" s="1"/>
  <c r="E30" i="2"/>
  <c r="D30" i="2"/>
  <c r="N29" i="2"/>
  <c r="M29" i="2"/>
  <c r="L29" i="2"/>
  <c r="J29" i="2"/>
  <c r="I29" i="2"/>
  <c r="H29" i="2"/>
  <c r="F29" i="2"/>
  <c r="R29" i="2" s="1"/>
  <c r="E29" i="2"/>
  <c r="Q29" i="2" s="1"/>
  <c r="D29" i="2"/>
  <c r="P29" i="2" s="1"/>
  <c r="R28" i="2"/>
  <c r="Q28" i="2"/>
  <c r="P28" i="2"/>
  <c r="M28" i="2"/>
  <c r="L28" i="2"/>
  <c r="J28" i="2"/>
  <c r="I28" i="2"/>
  <c r="H28" i="2"/>
  <c r="F28" i="2"/>
  <c r="N28" i="2" s="1"/>
  <c r="E28" i="2"/>
  <c r="D28" i="2"/>
  <c r="R27" i="2"/>
  <c r="Q27" i="2"/>
  <c r="P27" i="2"/>
  <c r="N27" i="2"/>
  <c r="M27" i="2"/>
  <c r="L27" i="2"/>
  <c r="J27" i="2"/>
  <c r="I27" i="2"/>
  <c r="H27" i="2"/>
  <c r="F27" i="2"/>
  <c r="E27" i="2"/>
  <c r="D27" i="2"/>
  <c r="R26" i="2"/>
  <c r="Q26" i="2"/>
  <c r="P26" i="2"/>
  <c r="N26" i="2"/>
  <c r="M26" i="2"/>
  <c r="L26" i="2"/>
  <c r="J26" i="2"/>
  <c r="I26" i="2"/>
  <c r="H26" i="2"/>
  <c r="F26" i="2"/>
  <c r="E26" i="2"/>
  <c r="D26" i="2"/>
  <c r="R25" i="2"/>
  <c r="Q25" i="2"/>
  <c r="P25" i="2"/>
  <c r="N25" i="2"/>
  <c r="J25" i="2"/>
  <c r="I25" i="2"/>
  <c r="H25" i="2"/>
  <c r="F25" i="2"/>
  <c r="E25" i="2"/>
  <c r="M25" i="2" s="1"/>
  <c r="D25" i="2"/>
  <c r="L25" i="2" s="1"/>
  <c r="R24" i="2"/>
  <c r="Q24" i="2"/>
  <c r="P24" i="2"/>
  <c r="N24" i="2"/>
  <c r="M24" i="2"/>
  <c r="L24" i="2"/>
  <c r="I24" i="2"/>
  <c r="H24" i="2"/>
  <c r="F24" i="2"/>
  <c r="J24" i="2" s="1"/>
  <c r="E24" i="2"/>
  <c r="D24" i="2"/>
  <c r="R23" i="2"/>
  <c r="Q23" i="2"/>
  <c r="P23" i="2"/>
  <c r="N23" i="2"/>
  <c r="M23" i="2"/>
  <c r="L23" i="2"/>
  <c r="F23" i="2"/>
  <c r="J23" i="2" s="1"/>
  <c r="E23" i="2"/>
  <c r="I23" i="2" s="1"/>
  <c r="D23" i="2"/>
  <c r="H23" i="2" s="1"/>
  <c r="R22" i="2"/>
  <c r="Q22" i="2"/>
  <c r="P22" i="2"/>
  <c r="N22" i="2"/>
  <c r="M22" i="2"/>
  <c r="L22" i="2"/>
  <c r="I22" i="2"/>
  <c r="H22" i="2"/>
  <c r="F22" i="2"/>
  <c r="J22" i="2" s="1"/>
  <c r="E22" i="2"/>
  <c r="D22" i="2"/>
  <c r="R21" i="2"/>
  <c r="Q21" i="2"/>
  <c r="P21" i="2"/>
  <c r="P32" i="2" s="1"/>
  <c r="B50" i="2" s="1"/>
  <c r="N21" i="2"/>
  <c r="M21" i="2"/>
  <c r="L21" i="2"/>
  <c r="F21" i="2"/>
  <c r="J21" i="2" s="1"/>
  <c r="E21" i="2"/>
  <c r="E32" i="2" s="1"/>
  <c r="D21" i="2"/>
  <c r="H21" i="2" s="1"/>
  <c r="R20" i="2"/>
  <c r="Q20" i="2"/>
  <c r="P20" i="2"/>
  <c r="N20" i="2"/>
  <c r="N32" i="2" s="1"/>
  <c r="D49" i="2" s="1"/>
  <c r="M20" i="2"/>
  <c r="M32" i="2" s="1"/>
  <c r="C49" i="2" s="1"/>
  <c r="L20" i="2"/>
  <c r="L32" i="2" s="1"/>
  <c r="B49" i="2" s="1"/>
  <c r="I20" i="2"/>
  <c r="H20" i="2"/>
  <c r="F20" i="2"/>
  <c r="F32" i="2" s="1"/>
  <c r="E20" i="2"/>
  <c r="D20" i="2"/>
  <c r="D32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J5" i="2" s="1"/>
  <c r="M5" i="2" s="1"/>
  <c r="I6" i="1"/>
  <c r="J6" i="1" s="1"/>
  <c r="I5" i="1"/>
  <c r="J5" i="1" s="1"/>
  <c r="D20" i="1"/>
  <c r="G38" i="1"/>
  <c r="G39" i="1" s="1"/>
  <c r="G40" i="1" s="1"/>
  <c r="G41" i="1" s="1"/>
  <c r="G42" i="1" s="1"/>
  <c r="G43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C50" i="1"/>
  <c r="D50" i="1"/>
  <c r="C49" i="1"/>
  <c r="D49" i="1"/>
  <c r="C48" i="1"/>
  <c r="D48" i="1"/>
  <c r="C47" i="1"/>
  <c r="D47" i="1"/>
  <c r="B38" i="1"/>
  <c r="C38" i="1" s="1"/>
  <c r="B37" i="1"/>
  <c r="C37" i="1" s="1"/>
  <c r="B36" i="1"/>
  <c r="C36" i="1" s="1"/>
  <c r="R32" i="1"/>
  <c r="Q32" i="1"/>
  <c r="P31" i="1"/>
  <c r="Q31" i="1"/>
  <c r="R31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Q20" i="1"/>
  <c r="R20" i="1"/>
  <c r="P20" i="1"/>
  <c r="P32" i="1" s="1"/>
  <c r="B50" i="1" s="1"/>
  <c r="N32" i="1"/>
  <c r="M32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M20" i="1"/>
  <c r="N20" i="1"/>
  <c r="L20" i="1"/>
  <c r="L32" i="1" s="1"/>
  <c r="B49" i="1" s="1"/>
  <c r="H32" i="1"/>
  <c r="B48" i="1" s="1"/>
  <c r="I32" i="1"/>
  <c r="J32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I20" i="1"/>
  <c r="J20" i="1"/>
  <c r="H20" i="1"/>
  <c r="C43" i="1"/>
  <c r="D43" i="1"/>
  <c r="C37" i="2" l="1"/>
  <c r="C38" i="2"/>
  <c r="H32" i="2"/>
  <c r="B48" i="2" s="1"/>
  <c r="C36" i="2"/>
  <c r="Q32" i="2"/>
  <c r="C50" i="2" s="1"/>
  <c r="B47" i="2"/>
  <c r="D47" i="2"/>
  <c r="R32" i="2"/>
  <c r="D50" i="2" s="1"/>
  <c r="J36" i="2"/>
  <c r="I36" i="2"/>
  <c r="H36" i="2"/>
  <c r="C47" i="2"/>
  <c r="J20" i="2"/>
  <c r="J32" i="2" s="1"/>
  <c r="D48" i="2" s="1"/>
  <c r="I21" i="2"/>
  <c r="I32" i="2" s="1"/>
  <c r="C48" i="2" s="1"/>
  <c r="M5" i="1"/>
  <c r="H36" i="1" s="1"/>
  <c r="N5" i="1"/>
  <c r="I36" i="1" s="1"/>
  <c r="O5" i="1"/>
  <c r="J36" i="1" s="1"/>
  <c r="B32" i="1"/>
  <c r="E32" i="1"/>
  <c r="F32" i="1"/>
  <c r="D32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E20" i="1"/>
  <c r="F20" i="1"/>
  <c r="B43" i="1" l="1"/>
  <c r="B47" i="1"/>
  <c r="E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% decrease in each original NPV to deal with overly optimistic estimates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100% indicates Southwest's only options are 0% or 100%. Percentage less than 100% indicates Southwest's options are 0%, 100%, or given percentage.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Net present value of future revenue stream, net of capex, using hurdle rate of 12%.</t>
        </r>
      </text>
    </comment>
    <comment ref="J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Return on investment: NPV as % of total capex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1 if yes, 0 if 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I1" authorId="0" shapeId="0" xr:uid="{5B3AE440-64E9-42D5-9948-80751BBAB7FC}">
      <text>
        <r>
          <rPr>
            <b/>
            <sz val="9"/>
            <color indexed="81"/>
            <rFont val="Tahoma"/>
            <family val="2"/>
          </rPr>
          <t>% decrease in each original NPV to deal with overly optimistic estimates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3857742C-C9EC-427C-9733-8B933B483593}">
      <text>
        <r>
          <rPr>
            <b/>
            <sz val="9"/>
            <color indexed="81"/>
            <rFont val="Tahoma"/>
            <family val="2"/>
          </rPr>
          <t>100% indicates Southwest's only options are 0% or 100%. Percentage less than 100% indicates Southwest's options are 0%, 100%, or given percentage.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 shapeId="0" xr:uid="{33168D98-5FF7-4A4D-A813-FBFB0AD3B205}">
      <text>
        <r>
          <rPr>
            <b/>
            <sz val="9"/>
            <color indexed="81"/>
            <rFont val="Tahoma"/>
            <family val="2"/>
          </rPr>
          <t>Net present value of future revenue stream, net of capex, using hurdle rate of 12%.</t>
        </r>
      </text>
    </comment>
    <comment ref="J4" authorId="0" shapeId="0" xr:uid="{9D291595-7F0D-4A7A-BAC9-9E12D45DB237}">
      <text>
        <r>
          <rPr>
            <b/>
            <sz val="9"/>
            <color indexed="81"/>
            <rFont val="Tahoma"/>
            <family val="2"/>
          </rPr>
          <t>Return on investment: NPV as % of total capex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0" shapeId="0" xr:uid="{5017D3B7-DBF9-404E-B48E-263C5A3AC5FC}">
      <text>
        <r>
          <rPr>
            <b/>
            <sz val="9"/>
            <color indexed="81"/>
            <rFont val="Tahoma"/>
            <family val="2"/>
          </rPr>
          <t>1 if yes, 0 if 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<sst xmlns="http://schemas.openxmlformats.org/spreadsheetml/2006/main" count="150" uniqueCount="39">
  <si>
    <t>Project index</t>
  </si>
  <si>
    <t>Functional Area (FA)</t>
  </si>
  <si>
    <t>Partnership %</t>
  </si>
  <si>
    <t>Capex Year 1</t>
  </si>
  <si>
    <t>Capex Year 2</t>
  </si>
  <si>
    <t>Capex Year 3</t>
  </si>
  <si>
    <t>NPV</t>
  </si>
  <si>
    <t>ROI</t>
  </si>
  <si>
    <t>FA1</t>
  </si>
  <si>
    <t>FA2</t>
  </si>
  <si>
    <t>FA3</t>
  </si>
  <si>
    <t>All values in $ millions, assuming 100% involvement</t>
  </si>
  <si>
    <t>Project Selection at Ewing Natural Gas</t>
  </si>
  <si>
    <t>Undertake project?</t>
  </si>
  <si>
    <t>Totals</t>
  </si>
  <si>
    <t>Total</t>
  </si>
  <si>
    <t>Any for FA?</t>
  </si>
  <si>
    <t>Year 1</t>
  </si>
  <si>
    <t>Year 2</t>
  </si>
  <si>
    <t>Year 3</t>
  </si>
  <si>
    <t>Limit</t>
  </si>
  <si>
    <t>Exceeds limit?</t>
  </si>
  <si>
    <t>% decrease</t>
  </si>
  <si>
    <t>Avg ROI</t>
  </si>
  <si>
    <t>Data table for ROI for undertaken projects as function of % decrease in optimistic NPV</t>
  </si>
  <si>
    <t>Min ROI</t>
  </si>
  <si>
    <t>Max ROI</t>
  </si>
  <si>
    <t>Number of projects undertaken in functional areas</t>
  </si>
  <si>
    <t>Inputs</t>
  </si>
  <si>
    <t>Decisions</t>
  </si>
  <si>
    <t>Calculations</t>
  </si>
  <si>
    <t>Adjusted NPV</t>
  </si>
  <si>
    <t>Capex for company</t>
  </si>
  <si>
    <t>Capex for FA1</t>
  </si>
  <si>
    <t>Capex for FA2</t>
  </si>
  <si>
    <t>Capex for FA3</t>
  </si>
  <si>
    <t>Limits for company capital expenditures</t>
  </si>
  <si>
    <t>Summary of capex for projects undertaken (useful for creating chart)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</si>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</sst>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0" xfId="1" applyNumberFormat="1" applyFont="1" applyFill="1"/>
    <xf numFmtId="0" fontId="0" fillId="0" borderId="2" xfId="0" applyBorder="1" applyAlignment="1">
      <alignment horizontal="right"/>
    </xf>
    <xf numFmtId="0" fontId="0" fillId="0" borderId="6" xfId="0" applyBorder="1"/>
    <xf numFmtId="0" fontId="0" fillId="3" borderId="6" xfId="0" applyFill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0" fillId="3" borderId="6" xfId="0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4"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Capex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Data!$A$47</c:f>
              <c:strCache>
                <c:ptCount val="1"/>
                <c:pt idx="0">
                  <c:v>Company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Data!$B$47:$D$47</c:f>
              <c:numCache>
                <c:formatCode>General</c:formatCode>
                <c:ptCount val="3"/>
                <c:pt idx="0">
                  <c:v>4083</c:v>
                </c:pt>
                <c:pt idx="1">
                  <c:v>2501</c:v>
                </c:pt>
                <c:pt idx="2">
                  <c:v>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C-4984-AE18-7D58E0F2E84E}"/>
            </c:ext>
          </c:extLst>
        </c:ser>
        <c:ser>
          <c:idx val="1"/>
          <c:order val="1"/>
          <c:tx>
            <c:strRef>
              <c:f>Data!$A$48</c:f>
              <c:strCache>
                <c:ptCount val="1"/>
                <c:pt idx="0">
                  <c:v>FA1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Data!$B$48:$D$48</c:f>
              <c:numCache>
                <c:formatCode>General</c:formatCode>
                <c:ptCount val="3"/>
                <c:pt idx="0">
                  <c:v>1365</c:v>
                </c:pt>
                <c:pt idx="1">
                  <c:v>1099</c:v>
                </c:pt>
                <c:pt idx="2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C-4984-AE18-7D58E0F2E84E}"/>
            </c:ext>
          </c:extLst>
        </c:ser>
        <c:ser>
          <c:idx val="2"/>
          <c:order val="2"/>
          <c:tx>
            <c:strRef>
              <c:f>Data!$A$49</c:f>
              <c:strCache>
                <c:ptCount val="1"/>
                <c:pt idx="0">
                  <c:v>FA2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Data!$B$49:$D$49</c:f>
              <c:numCache>
                <c:formatCode>General</c:formatCode>
                <c:ptCount val="3"/>
                <c:pt idx="0">
                  <c:v>768</c:v>
                </c:pt>
                <c:pt idx="1">
                  <c:v>552</c:v>
                </c:pt>
                <c:pt idx="2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C-4984-AE18-7D58E0F2E84E}"/>
            </c:ext>
          </c:extLst>
        </c:ser>
        <c:ser>
          <c:idx val="3"/>
          <c:order val="3"/>
          <c:tx>
            <c:strRef>
              <c:f>Data!$A$50</c:f>
              <c:strCache>
                <c:ptCount val="1"/>
                <c:pt idx="0">
                  <c:v>FA3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Data!$B$50:$D$50</c:f>
              <c:numCache>
                <c:formatCode>General</c:formatCode>
                <c:ptCount val="3"/>
                <c:pt idx="0">
                  <c:v>1950</c:v>
                </c:pt>
                <c:pt idx="1">
                  <c:v>850</c:v>
                </c:pt>
                <c:pt idx="2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C-4984-AE18-7D58E0F2E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107135"/>
        <c:axId val="166912015"/>
      </c:lineChart>
      <c:catAx>
        <c:axId val="8851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12015"/>
        <c:crosses val="autoZero"/>
        <c:auto val="1"/>
        <c:lblAlgn val="ctr"/>
        <c:lblOffset val="100"/>
        <c:noMultiLvlLbl val="0"/>
      </c:catAx>
      <c:valAx>
        <c:axId val="1669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0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Capex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Data!$A$47</c:f>
              <c:strCache>
                <c:ptCount val="1"/>
                <c:pt idx="0">
                  <c:v>Company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Data!$B$47:$D$47</c:f>
              <c:numCache>
                <c:formatCode>General</c:formatCode>
                <c:ptCount val="3"/>
                <c:pt idx="0">
                  <c:v>4083</c:v>
                </c:pt>
                <c:pt idx="1">
                  <c:v>2501</c:v>
                </c:pt>
                <c:pt idx="2">
                  <c:v>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F-430D-B5B2-A188C856AE69}"/>
            </c:ext>
          </c:extLst>
        </c:ser>
        <c:ser>
          <c:idx val="1"/>
          <c:order val="1"/>
          <c:tx>
            <c:strRef>
              <c:f>Data!$A$48</c:f>
              <c:strCache>
                <c:ptCount val="1"/>
                <c:pt idx="0">
                  <c:v>FA1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Data!$B$48:$D$48</c:f>
              <c:numCache>
                <c:formatCode>General</c:formatCode>
                <c:ptCount val="3"/>
                <c:pt idx="0">
                  <c:v>1365</c:v>
                </c:pt>
                <c:pt idx="1">
                  <c:v>1099</c:v>
                </c:pt>
                <c:pt idx="2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F-430D-B5B2-A188C856AE69}"/>
            </c:ext>
          </c:extLst>
        </c:ser>
        <c:ser>
          <c:idx val="2"/>
          <c:order val="2"/>
          <c:tx>
            <c:strRef>
              <c:f>Data!$A$49</c:f>
              <c:strCache>
                <c:ptCount val="1"/>
                <c:pt idx="0">
                  <c:v>FA2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Data!$B$49:$D$49</c:f>
              <c:numCache>
                <c:formatCode>General</c:formatCode>
                <c:ptCount val="3"/>
                <c:pt idx="0">
                  <c:v>768</c:v>
                </c:pt>
                <c:pt idx="1">
                  <c:v>552</c:v>
                </c:pt>
                <c:pt idx="2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BF-430D-B5B2-A188C856AE69}"/>
            </c:ext>
          </c:extLst>
        </c:ser>
        <c:ser>
          <c:idx val="3"/>
          <c:order val="3"/>
          <c:tx>
            <c:strRef>
              <c:f>Data!$A$50</c:f>
              <c:strCache>
                <c:ptCount val="1"/>
                <c:pt idx="0">
                  <c:v>FA3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Data!$B$46:$D$46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Data!$B$50:$D$50</c:f>
              <c:numCache>
                <c:formatCode>General</c:formatCode>
                <c:ptCount val="3"/>
                <c:pt idx="0">
                  <c:v>1950</c:v>
                </c:pt>
                <c:pt idx="1">
                  <c:v>850</c:v>
                </c:pt>
                <c:pt idx="2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BF-430D-B5B2-A188C856A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107135"/>
        <c:axId val="166912015"/>
      </c:lineChart>
      <c:catAx>
        <c:axId val="8851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12015"/>
        <c:crosses val="autoZero"/>
        <c:auto val="1"/>
        <c:lblAlgn val="ctr"/>
        <c:lblOffset val="100"/>
        <c:noMultiLvlLbl val="0"/>
      </c:catAx>
      <c:valAx>
        <c:axId val="1669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0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45</xdr:row>
      <xdr:rowOff>144780</xdr:rowOff>
    </xdr:from>
    <xdr:to>
      <xdr:col>11</xdr:col>
      <xdr:colOff>182880</xdr:colOff>
      <xdr:row>58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8F4CB-2563-3560-A306-A3A478009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45</xdr:row>
      <xdr:rowOff>144780</xdr:rowOff>
    </xdr:from>
    <xdr:to>
      <xdr:col>11</xdr:col>
      <xdr:colOff>182880</xdr:colOff>
      <xdr:row>58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2101D-DDDD-4B70-A8D1-E91D9E085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opLeftCell="A22" workbookViewId="0">
      <selection activeCell="H36" sqref="H36"/>
    </sheetView>
  </sheetViews>
  <sheetFormatPr baseColWidth="10" defaultColWidth="8.83203125" defaultRowHeight="15" x14ac:dyDescent="0.2"/>
  <cols>
    <col min="1" max="1" width="15" style="2" customWidth="1"/>
    <col min="2" max="2" width="17.1640625" customWidth="1"/>
    <col min="3" max="3" width="13.5" bestFit="1" customWidth="1"/>
    <col min="4" max="4" width="13.6640625" customWidth="1"/>
    <col min="5" max="5" width="10.6640625" customWidth="1"/>
    <col min="6" max="6" width="11" customWidth="1"/>
    <col min="7" max="7" width="10.5" customWidth="1"/>
    <col min="9" max="9" width="11.1640625" style="2" customWidth="1"/>
    <col min="10" max="10" width="8.33203125" customWidth="1"/>
    <col min="12" max="12" width="11.1640625" bestFit="1" customWidth="1"/>
    <col min="13" max="14" width="11.1640625" customWidth="1"/>
    <col min="16" max="16" width="9.5" customWidth="1"/>
    <col min="17" max="17" width="9" customWidth="1"/>
    <col min="18" max="18" width="8.1640625" customWidth="1"/>
  </cols>
  <sheetData>
    <row r="1" spans="1:15" x14ac:dyDescent="0.2">
      <c r="A1" s="1" t="s">
        <v>12</v>
      </c>
      <c r="I1" s="2" t="s">
        <v>22</v>
      </c>
      <c r="J1" s="4">
        <v>0.02</v>
      </c>
    </row>
    <row r="2" spans="1:15" x14ac:dyDescent="0.2">
      <c r="A2" s="1"/>
    </row>
    <row r="3" spans="1:15" x14ac:dyDescent="0.2">
      <c r="A3" s="1" t="s">
        <v>28</v>
      </c>
      <c r="D3" s="24" t="s">
        <v>11</v>
      </c>
      <c r="E3" s="24"/>
      <c r="F3" s="24"/>
      <c r="G3" s="24"/>
      <c r="I3" s="18" t="s">
        <v>30</v>
      </c>
    </row>
    <row r="4" spans="1:15" x14ac:dyDescent="0.2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s="19" t="s">
        <v>31</v>
      </c>
      <c r="J4" s="15" t="s">
        <v>7</v>
      </c>
      <c r="M4" s="15" t="s">
        <v>23</v>
      </c>
      <c r="N4" s="19" t="s">
        <v>25</v>
      </c>
      <c r="O4" s="15" t="s">
        <v>26</v>
      </c>
    </row>
    <row r="5" spans="1:15" x14ac:dyDescent="0.2">
      <c r="A5" s="2">
        <v>1</v>
      </c>
      <c r="B5" s="2" t="s">
        <v>8</v>
      </c>
      <c r="C5" s="4">
        <v>1</v>
      </c>
      <c r="D5">
        <v>250</v>
      </c>
      <c r="E5">
        <v>100</v>
      </c>
      <c r="F5">
        <v>100</v>
      </c>
      <c r="G5">
        <v>60</v>
      </c>
      <c r="I5" s="2">
        <f>G5*(1-$J$1)</f>
        <v>58.8</v>
      </c>
      <c r="J5" s="14">
        <f>I5/SUM(D5:F5)</f>
        <v>0.13066666666666665</v>
      </c>
      <c r="L5" s="14"/>
      <c r="M5" s="23">
        <f>AVERAGE(J5:J16)</f>
        <v>0.15656619272434488</v>
      </c>
      <c r="N5" s="23">
        <f>MIN(J5:J16)</f>
        <v>0.11025</v>
      </c>
      <c r="O5" s="23">
        <f>MAX(J5:J16)</f>
        <v>0.22322222222222224</v>
      </c>
    </row>
    <row r="6" spans="1:15" x14ac:dyDescent="0.2">
      <c r="A6" s="2">
        <v>2</v>
      </c>
      <c r="B6" s="2" t="s">
        <v>8</v>
      </c>
      <c r="C6" s="4">
        <v>0.33</v>
      </c>
      <c r="D6">
        <v>500</v>
      </c>
      <c r="E6">
        <v>300</v>
      </c>
      <c r="F6">
        <v>300</v>
      </c>
      <c r="G6">
        <v>180</v>
      </c>
      <c r="I6" s="2">
        <f>G6*(1-$J$1)</f>
        <v>176.4</v>
      </c>
      <c r="J6" s="14">
        <f>I6/SUM(D6:F6)</f>
        <v>0.16036363636363637</v>
      </c>
      <c r="L6" s="14"/>
    </row>
    <row r="7" spans="1:15" x14ac:dyDescent="0.2">
      <c r="A7" s="2">
        <v>3</v>
      </c>
      <c r="B7" s="2" t="s">
        <v>8</v>
      </c>
      <c r="C7" s="4">
        <v>0.5</v>
      </c>
      <c r="D7">
        <v>100</v>
      </c>
      <c r="E7">
        <v>200</v>
      </c>
      <c r="F7">
        <v>400</v>
      </c>
      <c r="G7">
        <v>80</v>
      </c>
      <c r="I7" s="2">
        <f t="shared" ref="I7:I16" si="0">G7*(1-$J$1)</f>
        <v>78.400000000000006</v>
      </c>
      <c r="J7" s="14">
        <f t="shared" ref="J7:J16" si="1">I7/SUM(D7:F7)</f>
        <v>0.112</v>
      </c>
      <c r="L7" s="14"/>
    </row>
    <row r="8" spans="1:15" x14ac:dyDescent="0.2">
      <c r="A8" s="2">
        <v>4</v>
      </c>
      <c r="B8" s="2" t="s">
        <v>8</v>
      </c>
      <c r="C8" s="4">
        <v>1</v>
      </c>
      <c r="D8">
        <v>750</v>
      </c>
      <c r="E8">
        <v>500</v>
      </c>
      <c r="F8">
        <v>300</v>
      </c>
      <c r="G8">
        <v>310</v>
      </c>
      <c r="I8" s="2">
        <f t="shared" si="0"/>
        <v>303.8</v>
      </c>
      <c r="J8" s="14">
        <f t="shared" si="1"/>
        <v>0.19600000000000001</v>
      </c>
      <c r="L8" s="14"/>
    </row>
    <row r="9" spans="1:15" x14ac:dyDescent="0.2">
      <c r="A9" s="2">
        <v>5</v>
      </c>
      <c r="B9" s="2" t="s">
        <v>8</v>
      </c>
      <c r="C9" s="4">
        <v>0.75</v>
      </c>
      <c r="D9">
        <v>200</v>
      </c>
      <c r="E9">
        <v>400</v>
      </c>
      <c r="F9">
        <v>800</v>
      </c>
      <c r="G9">
        <v>220</v>
      </c>
      <c r="I9" s="2">
        <f t="shared" si="0"/>
        <v>215.6</v>
      </c>
      <c r="J9" s="14">
        <f t="shared" si="1"/>
        <v>0.154</v>
      </c>
      <c r="L9" s="14"/>
    </row>
    <row r="10" spans="1:15" x14ac:dyDescent="0.2">
      <c r="A10" s="2">
        <v>6</v>
      </c>
      <c r="B10" s="2" t="s">
        <v>9</v>
      </c>
      <c r="C10" s="4">
        <v>0.5</v>
      </c>
      <c r="D10">
        <v>1000</v>
      </c>
      <c r="E10">
        <v>300</v>
      </c>
      <c r="F10">
        <v>300</v>
      </c>
      <c r="G10">
        <v>180</v>
      </c>
      <c r="I10" s="2">
        <f t="shared" si="0"/>
        <v>176.4</v>
      </c>
      <c r="J10" s="14">
        <f t="shared" si="1"/>
        <v>0.11025</v>
      </c>
      <c r="L10" s="14"/>
    </row>
    <row r="11" spans="1:15" x14ac:dyDescent="0.2">
      <c r="A11" s="2">
        <v>7</v>
      </c>
      <c r="B11" s="2" t="s">
        <v>9</v>
      </c>
      <c r="C11" s="4">
        <v>1</v>
      </c>
      <c r="D11">
        <v>750</v>
      </c>
      <c r="E11">
        <v>750</v>
      </c>
      <c r="F11">
        <v>300</v>
      </c>
      <c r="G11">
        <v>410</v>
      </c>
      <c r="I11" s="2">
        <f t="shared" si="0"/>
        <v>401.8</v>
      </c>
      <c r="J11" s="14">
        <f t="shared" si="1"/>
        <v>0.22322222222222224</v>
      </c>
      <c r="L11" s="14"/>
    </row>
    <row r="12" spans="1:15" x14ac:dyDescent="0.2">
      <c r="A12" s="2">
        <v>8</v>
      </c>
      <c r="B12" s="2" t="s">
        <v>9</v>
      </c>
      <c r="C12" s="4">
        <v>1</v>
      </c>
      <c r="D12">
        <v>800</v>
      </c>
      <c r="E12">
        <v>700</v>
      </c>
      <c r="F12">
        <v>600</v>
      </c>
      <c r="G12">
        <v>280</v>
      </c>
      <c r="I12" s="2">
        <f t="shared" si="0"/>
        <v>274.39999999999998</v>
      </c>
      <c r="J12" s="14">
        <f t="shared" si="1"/>
        <v>0.13066666666666665</v>
      </c>
      <c r="L12" s="14"/>
    </row>
    <row r="13" spans="1:15" x14ac:dyDescent="0.2">
      <c r="A13" s="2">
        <v>9</v>
      </c>
      <c r="B13" s="2" t="s">
        <v>9</v>
      </c>
      <c r="C13" s="4">
        <v>0.67</v>
      </c>
      <c r="D13">
        <v>400</v>
      </c>
      <c r="E13">
        <v>600</v>
      </c>
      <c r="F13">
        <v>800</v>
      </c>
      <c r="G13">
        <v>380</v>
      </c>
      <c r="I13" s="2">
        <f t="shared" si="0"/>
        <v>372.4</v>
      </c>
      <c r="J13" s="14">
        <f t="shared" si="1"/>
        <v>0.20688888888888887</v>
      </c>
      <c r="L13" s="14"/>
    </row>
    <row r="14" spans="1:15" x14ac:dyDescent="0.2">
      <c r="A14" s="2">
        <v>10</v>
      </c>
      <c r="B14" s="2" t="s">
        <v>10</v>
      </c>
      <c r="C14" s="4">
        <v>1</v>
      </c>
      <c r="D14">
        <v>100</v>
      </c>
      <c r="E14">
        <v>200</v>
      </c>
      <c r="F14">
        <v>400</v>
      </c>
      <c r="G14">
        <v>100</v>
      </c>
      <c r="I14" s="2">
        <f t="shared" si="0"/>
        <v>98</v>
      </c>
      <c r="J14" s="14">
        <f t="shared" si="1"/>
        <v>0.14000000000000001</v>
      </c>
      <c r="L14" s="14"/>
    </row>
    <row r="15" spans="1:15" x14ac:dyDescent="0.2">
      <c r="A15" s="2">
        <v>11</v>
      </c>
      <c r="B15" s="2" t="s">
        <v>10</v>
      </c>
      <c r="C15" s="4">
        <v>0.5</v>
      </c>
      <c r="D15">
        <v>700</v>
      </c>
      <c r="E15">
        <v>500</v>
      </c>
      <c r="F15">
        <v>300</v>
      </c>
      <c r="G15">
        <v>260</v>
      </c>
      <c r="I15" s="2">
        <f t="shared" si="0"/>
        <v>254.79999999999998</v>
      </c>
      <c r="J15" s="14">
        <f t="shared" si="1"/>
        <v>0.16986666666666667</v>
      </c>
      <c r="L15" s="14"/>
    </row>
    <row r="16" spans="1:15" x14ac:dyDescent="0.2">
      <c r="A16" s="2">
        <v>12</v>
      </c>
      <c r="B16" s="2" t="s">
        <v>10</v>
      </c>
      <c r="C16" s="4">
        <v>1</v>
      </c>
      <c r="D16">
        <v>1500</v>
      </c>
      <c r="E16">
        <v>400</v>
      </c>
      <c r="F16">
        <v>400</v>
      </c>
      <c r="G16">
        <v>340</v>
      </c>
      <c r="I16" s="2">
        <f t="shared" si="0"/>
        <v>333.2</v>
      </c>
      <c r="J16" s="14">
        <f t="shared" si="1"/>
        <v>0.14486956521739131</v>
      </c>
      <c r="L16" s="14"/>
    </row>
    <row r="17" spans="1:18" x14ac:dyDescent="0.2">
      <c r="B17" s="2"/>
      <c r="C17" s="4"/>
      <c r="H17" s="5"/>
      <c r="I17" s="20"/>
      <c r="L17" s="23"/>
    </row>
    <row r="18" spans="1:18" x14ac:dyDescent="0.2">
      <c r="A18" s="7" t="s">
        <v>29</v>
      </c>
      <c r="D18" s="1" t="s">
        <v>32</v>
      </c>
      <c r="F18" s="5"/>
      <c r="G18" s="5"/>
      <c r="H18" s="1" t="s">
        <v>33</v>
      </c>
      <c r="L18" s="1" t="s">
        <v>34</v>
      </c>
      <c r="P18" s="1" t="s">
        <v>35</v>
      </c>
    </row>
    <row r="19" spans="1:18" x14ac:dyDescent="0.2">
      <c r="A19" s="2" t="s">
        <v>0</v>
      </c>
      <c r="B19" s="3" t="s">
        <v>13</v>
      </c>
      <c r="C19" s="3"/>
      <c r="D19" s="3" t="s">
        <v>17</v>
      </c>
      <c r="E19" s="3" t="s">
        <v>18</v>
      </c>
      <c r="F19" s="3" t="s">
        <v>19</v>
      </c>
      <c r="G19" s="5"/>
      <c r="H19" s="3" t="s">
        <v>17</v>
      </c>
      <c r="I19" s="2" t="s">
        <v>18</v>
      </c>
      <c r="J19" s="3" t="s">
        <v>19</v>
      </c>
      <c r="L19" s="3" t="s">
        <v>17</v>
      </c>
      <c r="M19" s="3" t="s">
        <v>18</v>
      </c>
      <c r="N19" s="3" t="s">
        <v>19</v>
      </c>
      <c r="P19" s="3" t="s">
        <v>17</v>
      </c>
      <c r="Q19" s="3" t="s">
        <v>18</v>
      </c>
      <c r="R19" s="3" t="s">
        <v>19</v>
      </c>
    </row>
    <row r="20" spans="1:18" x14ac:dyDescent="0.2">
      <c r="A20" s="2">
        <v>1</v>
      </c>
      <c r="B20" s="11">
        <v>1</v>
      </c>
      <c r="D20" s="8">
        <f>IF($B20=1,D5*$C5,0)</f>
        <v>250</v>
      </c>
      <c r="E20" s="8">
        <f t="shared" ref="E20:F20" si="2">IF($B20=1,E5*$C5,0)</f>
        <v>100</v>
      </c>
      <c r="F20" s="8">
        <f t="shared" si="2"/>
        <v>100</v>
      </c>
      <c r="G20" s="5"/>
      <c r="H20" s="16">
        <f>IF(AND($B5=$A$36,$B20=1),D20,0)</f>
        <v>250</v>
      </c>
      <c r="I20" s="16">
        <f t="shared" ref="I20:J20" si="3">IF(AND($B5=$A$36,$B20=1),E20,0)</f>
        <v>100</v>
      </c>
      <c r="J20" s="16">
        <f t="shared" si="3"/>
        <v>100</v>
      </c>
      <c r="L20" s="16">
        <f>IF(AND($B5=$A$37,$B20=1),D20,0)</f>
        <v>0</v>
      </c>
      <c r="M20" s="16">
        <f t="shared" ref="M20:N20" si="4">IF(AND($B5=$A$37,$B20=1),E20,0)</f>
        <v>0</v>
      </c>
      <c r="N20" s="16">
        <f t="shared" si="4"/>
        <v>0</v>
      </c>
      <c r="P20" s="16">
        <f>IF(AND($B5=$A$38,$B20=1),D20,0)</f>
        <v>0</v>
      </c>
      <c r="Q20" s="16">
        <f t="shared" ref="Q20:R20" si="5">IF(AND($B5=$A$38,$B20=1),E20,0)</f>
        <v>0</v>
      </c>
      <c r="R20" s="16">
        <f t="shared" si="5"/>
        <v>0</v>
      </c>
    </row>
    <row r="21" spans="1:18" x14ac:dyDescent="0.2">
      <c r="A21" s="2">
        <v>2</v>
      </c>
      <c r="B21" s="12">
        <v>1</v>
      </c>
      <c r="D21" s="8">
        <f t="shared" ref="D21:F21" si="6">IF($B21=1,D6*$C6,0)</f>
        <v>165</v>
      </c>
      <c r="E21" s="8">
        <f t="shared" si="6"/>
        <v>99</v>
      </c>
      <c r="F21" s="8">
        <f t="shared" si="6"/>
        <v>99</v>
      </c>
      <c r="G21" s="5"/>
      <c r="H21" s="16">
        <f t="shared" ref="H21:H31" si="7">IF(AND($B6=$A$36,$B21=1),D21,0)</f>
        <v>165</v>
      </c>
      <c r="I21" s="16">
        <f t="shared" ref="I21:I31" si="8">IF(AND($B6=$A$36,$B21=1),E21,0)</f>
        <v>99</v>
      </c>
      <c r="J21" s="16">
        <f t="shared" ref="J21:J31" si="9">IF(AND($B6=$A$36,$B21=1),F21,0)</f>
        <v>99</v>
      </c>
      <c r="L21" s="16">
        <f t="shared" ref="L21:L31" si="10">IF(AND($B6=$A$37,$B21=1),D21,0)</f>
        <v>0</v>
      </c>
      <c r="M21" s="16">
        <f t="shared" ref="M21:M31" si="11">IF(AND($B6=$A$37,$B21=1),E21,0)</f>
        <v>0</v>
      </c>
      <c r="N21" s="16">
        <f t="shared" ref="N21:N31" si="12">IF(AND($B6=$A$37,$B21=1),F21,0)</f>
        <v>0</v>
      </c>
      <c r="P21" s="16">
        <f t="shared" ref="P21:P30" si="13">IF(AND($B6=$A$38,$B21=1),D21,0)</f>
        <v>0</v>
      </c>
      <c r="Q21" s="16">
        <f t="shared" ref="Q21:Q31" si="14">IF(AND($B6=$A$38,$B21=1),E21,0)</f>
        <v>0</v>
      </c>
      <c r="R21" s="16">
        <f t="shared" ref="R21:R31" si="15">IF(AND($B6=$A$38,$B21=1),F21,0)</f>
        <v>0</v>
      </c>
    </row>
    <row r="22" spans="1:18" x14ac:dyDescent="0.2">
      <c r="A22" s="2">
        <v>3</v>
      </c>
      <c r="B22" s="12">
        <v>1</v>
      </c>
      <c r="D22" s="8">
        <f t="shared" ref="D22:F22" si="16">IF($B22=1,D7*$C7,0)</f>
        <v>50</v>
      </c>
      <c r="E22" s="8">
        <f t="shared" si="16"/>
        <v>100</v>
      </c>
      <c r="F22" s="8">
        <f t="shared" si="16"/>
        <v>200</v>
      </c>
      <c r="G22" s="5"/>
      <c r="H22" s="16">
        <f t="shared" si="7"/>
        <v>50</v>
      </c>
      <c r="I22" s="16">
        <f t="shared" si="8"/>
        <v>100</v>
      </c>
      <c r="J22" s="16">
        <f t="shared" si="9"/>
        <v>200</v>
      </c>
      <c r="L22" s="16">
        <f t="shared" si="10"/>
        <v>0</v>
      </c>
      <c r="M22" s="16">
        <f t="shared" si="11"/>
        <v>0</v>
      </c>
      <c r="N22" s="16">
        <f t="shared" si="12"/>
        <v>0</v>
      </c>
      <c r="P22" s="16">
        <f t="shared" si="13"/>
        <v>0</v>
      </c>
      <c r="Q22" s="16">
        <f t="shared" si="14"/>
        <v>0</v>
      </c>
      <c r="R22" s="16">
        <f t="shared" si="15"/>
        <v>0</v>
      </c>
    </row>
    <row r="23" spans="1:18" x14ac:dyDescent="0.2">
      <c r="A23" s="2">
        <v>4</v>
      </c>
      <c r="B23" s="12">
        <v>1</v>
      </c>
      <c r="D23" s="8">
        <f t="shared" ref="D23:F23" si="17">IF($B23=1,D8*$C8,0)</f>
        <v>750</v>
      </c>
      <c r="E23" s="8">
        <f t="shared" si="17"/>
        <v>500</v>
      </c>
      <c r="F23" s="8">
        <f t="shared" si="17"/>
        <v>300</v>
      </c>
      <c r="G23" s="5"/>
      <c r="H23" s="16">
        <f t="shared" si="7"/>
        <v>750</v>
      </c>
      <c r="I23" s="16">
        <f t="shared" si="8"/>
        <v>500</v>
      </c>
      <c r="J23" s="16">
        <f t="shared" si="9"/>
        <v>300</v>
      </c>
      <c r="L23" s="16">
        <f t="shared" si="10"/>
        <v>0</v>
      </c>
      <c r="M23" s="16">
        <f t="shared" si="11"/>
        <v>0</v>
      </c>
      <c r="N23" s="16">
        <f t="shared" si="12"/>
        <v>0</v>
      </c>
      <c r="P23" s="16">
        <f t="shared" si="13"/>
        <v>0</v>
      </c>
      <c r="Q23" s="16">
        <f t="shared" si="14"/>
        <v>0</v>
      </c>
      <c r="R23" s="16">
        <f t="shared" si="15"/>
        <v>0</v>
      </c>
    </row>
    <row r="24" spans="1:18" x14ac:dyDescent="0.2">
      <c r="A24" s="2">
        <v>5</v>
      </c>
      <c r="B24" s="12">
        <v>1</v>
      </c>
      <c r="D24" s="8">
        <f t="shared" ref="D24:F24" si="18">IF($B24=1,D9*$C9,0)</f>
        <v>150</v>
      </c>
      <c r="E24" s="8">
        <f t="shared" si="18"/>
        <v>300</v>
      </c>
      <c r="F24" s="8">
        <f t="shared" si="18"/>
        <v>600</v>
      </c>
      <c r="G24" s="5"/>
      <c r="H24" s="16">
        <f t="shared" si="7"/>
        <v>150</v>
      </c>
      <c r="I24" s="16">
        <f t="shared" si="8"/>
        <v>300</v>
      </c>
      <c r="J24" s="16">
        <f t="shared" si="9"/>
        <v>600</v>
      </c>
      <c r="L24" s="16">
        <f t="shared" si="10"/>
        <v>0</v>
      </c>
      <c r="M24" s="16">
        <f t="shared" si="11"/>
        <v>0</v>
      </c>
      <c r="N24" s="16">
        <f t="shared" si="12"/>
        <v>0</v>
      </c>
      <c r="P24" s="16">
        <f t="shared" si="13"/>
        <v>0</v>
      </c>
      <c r="Q24" s="16">
        <f t="shared" si="14"/>
        <v>0</v>
      </c>
      <c r="R24" s="16">
        <f t="shared" si="15"/>
        <v>0</v>
      </c>
    </row>
    <row r="25" spans="1:18" x14ac:dyDescent="0.2">
      <c r="A25" s="2">
        <v>6</v>
      </c>
      <c r="B25" s="12">
        <v>1</v>
      </c>
      <c r="D25" s="8">
        <f t="shared" ref="D25:F25" si="19">IF($B25=1,D10*$C10,0)</f>
        <v>500</v>
      </c>
      <c r="E25" s="8">
        <f t="shared" si="19"/>
        <v>150</v>
      </c>
      <c r="F25" s="8">
        <f t="shared" si="19"/>
        <v>150</v>
      </c>
      <c r="G25" s="5"/>
      <c r="H25" s="16">
        <f t="shared" si="7"/>
        <v>0</v>
      </c>
      <c r="I25" s="16">
        <f t="shared" si="8"/>
        <v>0</v>
      </c>
      <c r="J25" s="16">
        <f t="shared" si="9"/>
        <v>0</v>
      </c>
      <c r="L25" s="16">
        <f t="shared" si="10"/>
        <v>500</v>
      </c>
      <c r="M25" s="16">
        <f t="shared" si="11"/>
        <v>150</v>
      </c>
      <c r="N25" s="16">
        <f t="shared" si="12"/>
        <v>150</v>
      </c>
      <c r="P25" s="16">
        <f t="shared" si="13"/>
        <v>0</v>
      </c>
      <c r="Q25" s="16">
        <f t="shared" si="14"/>
        <v>0</v>
      </c>
      <c r="R25" s="16">
        <f t="shared" si="15"/>
        <v>0</v>
      </c>
    </row>
    <row r="26" spans="1:18" x14ac:dyDescent="0.2">
      <c r="A26" s="2">
        <v>7</v>
      </c>
      <c r="B26" s="12">
        <v>0</v>
      </c>
      <c r="D26" s="8">
        <f t="shared" ref="D26:F26" si="20">IF($B26=1,D11*$C11,0)</f>
        <v>0</v>
      </c>
      <c r="E26" s="8">
        <f t="shared" si="20"/>
        <v>0</v>
      </c>
      <c r="F26" s="8">
        <f t="shared" si="20"/>
        <v>0</v>
      </c>
      <c r="G26" s="5"/>
      <c r="H26" s="16">
        <f t="shared" si="7"/>
        <v>0</v>
      </c>
      <c r="I26" s="16">
        <f t="shared" si="8"/>
        <v>0</v>
      </c>
      <c r="J26" s="16">
        <f t="shared" si="9"/>
        <v>0</v>
      </c>
      <c r="L26" s="16">
        <f t="shared" si="10"/>
        <v>0</v>
      </c>
      <c r="M26" s="16">
        <f t="shared" si="11"/>
        <v>0</v>
      </c>
      <c r="N26" s="16">
        <f t="shared" si="12"/>
        <v>0</v>
      </c>
      <c r="P26" s="16">
        <f t="shared" si="13"/>
        <v>0</v>
      </c>
      <c r="Q26" s="16">
        <f t="shared" si="14"/>
        <v>0</v>
      </c>
      <c r="R26" s="16">
        <f t="shared" si="15"/>
        <v>0</v>
      </c>
    </row>
    <row r="27" spans="1:18" x14ac:dyDescent="0.2">
      <c r="A27" s="2">
        <v>8</v>
      </c>
      <c r="B27" s="12">
        <v>0</v>
      </c>
      <c r="D27" s="8">
        <f t="shared" ref="D27:F27" si="21">IF($B27=1,D12*$C12,0)</f>
        <v>0</v>
      </c>
      <c r="E27" s="8">
        <f t="shared" si="21"/>
        <v>0</v>
      </c>
      <c r="F27" s="8">
        <f t="shared" si="21"/>
        <v>0</v>
      </c>
      <c r="G27" s="5"/>
      <c r="H27" s="16">
        <f t="shared" si="7"/>
        <v>0</v>
      </c>
      <c r="I27" s="16">
        <f t="shared" si="8"/>
        <v>0</v>
      </c>
      <c r="J27" s="16">
        <f t="shared" si="9"/>
        <v>0</v>
      </c>
      <c r="L27" s="16">
        <f t="shared" si="10"/>
        <v>0</v>
      </c>
      <c r="M27" s="16">
        <f t="shared" si="11"/>
        <v>0</v>
      </c>
      <c r="N27" s="16">
        <f t="shared" si="12"/>
        <v>0</v>
      </c>
      <c r="P27" s="16">
        <f t="shared" si="13"/>
        <v>0</v>
      </c>
      <c r="Q27" s="16">
        <f t="shared" si="14"/>
        <v>0</v>
      </c>
      <c r="R27" s="16">
        <f t="shared" si="15"/>
        <v>0</v>
      </c>
    </row>
    <row r="28" spans="1:18" x14ac:dyDescent="0.2">
      <c r="A28" s="2">
        <v>9</v>
      </c>
      <c r="B28" s="12">
        <v>1</v>
      </c>
      <c r="D28" s="8">
        <f t="shared" ref="D28:F28" si="22">IF($B28=1,D13*$C13,0)</f>
        <v>268</v>
      </c>
      <c r="E28" s="8">
        <f t="shared" si="22"/>
        <v>402</v>
      </c>
      <c r="F28" s="8">
        <f t="shared" si="22"/>
        <v>536</v>
      </c>
      <c r="G28" s="5"/>
      <c r="H28" s="16">
        <f t="shared" si="7"/>
        <v>0</v>
      </c>
      <c r="I28" s="16">
        <f t="shared" si="8"/>
        <v>0</v>
      </c>
      <c r="J28" s="16">
        <f t="shared" si="9"/>
        <v>0</v>
      </c>
      <c r="L28" s="16">
        <f t="shared" si="10"/>
        <v>268</v>
      </c>
      <c r="M28" s="16">
        <f t="shared" si="11"/>
        <v>402</v>
      </c>
      <c r="N28" s="16">
        <f t="shared" si="12"/>
        <v>536</v>
      </c>
      <c r="P28" s="16">
        <f t="shared" si="13"/>
        <v>0</v>
      </c>
      <c r="Q28" s="16">
        <f t="shared" si="14"/>
        <v>0</v>
      </c>
      <c r="R28" s="16">
        <f t="shared" si="15"/>
        <v>0</v>
      </c>
    </row>
    <row r="29" spans="1:18" x14ac:dyDescent="0.2">
      <c r="A29" s="2">
        <v>10</v>
      </c>
      <c r="B29" s="12">
        <v>1</v>
      </c>
      <c r="D29" s="8">
        <f t="shared" ref="D29:F29" si="23">IF($B29=1,D14*$C14,0)</f>
        <v>100</v>
      </c>
      <c r="E29" s="8">
        <f t="shared" si="23"/>
        <v>200</v>
      </c>
      <c r="F29" s="8">
        <f t="shared" si="23"/>
        <v>400</v>
      </c>
      <c r="G29" s="5"/>
      <c r="H29" s="16">
        <f t="shared" si="7"/>
        <v>0</v>
      </c>
      <c r="I29" s="16">
        <f t="shared" si="8"/>
        <v>0</v>
      </c>
      <c r="J29" s="16">
        <f t="shared" si="9"/>
        <v>0</v>
      </c>
      <c r="L29" s="16">
        <f t="shared" si="10"/>
        <v>0</v>
      </c>
      <c r="M29" s="16">
        <f t="shared" si="11"/>
        <v>0</v>
      </c>
      <c r="N29" s="16">
        <f t="shared" si="12"/>
        <v>0</v>
      </c>
      <c r="P29" s="16">
        <f t="shared" si="13"/>
        <v>100</v>
      </c>
      <c r="Q29" s="16">
        <f t="shared" si="14"/>
        <v>200</v>
      </c>
      <c r="R29" s="16">
        <f t="shared" si="15"/>
        <v>400</v>
      </c>
    </row>
    <row r="30" spans="1:18" x14ac:dyDescent="0.2">
      <c r="A30" s="2">
        <v>11</v>
      </c>
      <c r="B30" s="12">
        <v>1</v>
      </c>
      <c r="D30" s="8">
        <f t="shared" ref="D30:F30" si="24">IF($B30=1,D15*$C15,0)</f>
        <v>350</v>
      </c>
      <c r="E30" s="8">
        <f t="shared" si="24"/>
        <v>250</v>
      </c>
      <c r="F30" s="8">
        <f t="shared" si="24"/>
        <v>150</v>
      </c>
      <c r="H30" s="16">
        <f t="shared" si="7"/>
        <v>0</v>
      </c>
      <c r="I30" s="16">
        <f t="shared" si="8"/>
        <v>0</v>
      </c>
      <c r="J30" s="16">
        <f t="shared" si="9"/>
        <v>0</v>
      </c>
      <c r="L30" s="16">
        <f t="shared" si="10"/>
        <v>0</v>
      </c>
      <c r="M30" s="16">
        <f t="shared" si="11"/>
        <v>0</v>
      </c>
      <c r="N30" s="16">
        <f t="shared" si="12"/>
        <v>0</v>
      </c>
      <c r="P30" s="16">
        <f t="shared" si="13"/>
        <v>350</v>
      </c>
      <c r="Q30" s="16">
        <f t="shared" si="14"/>
        <v>250</v>
      </c>
      <c r="R30" s="16">
        <f t="shared" si="15"/>
        <v>150</v>
      </c>
    </row>
    <row r="31" spans="1:18" x14ac:dyDescent="0.2">
      <c r="A31" s="2">
        <v>12</v>
      </c>
      <c r="B31" s="13">
        <v>1</v>
      </c>
      <c r="D31" s="16">
        <f t="shared" ref="D31:F31" si="25">IF($B31=1,D16*$C16,0)</f>
        <v>1500</v>
      </c>
      <c r="E31" s="16">
        <f t="shared" si="25"/>
        <v>400</v>
      </c>
      <c r="F31" s="16">
        <f t="shared" si="25"/>
        <v>400</v>
      </c>
      <c r="H31" s="16">
        <f t="shared" si="7"/>
        <v>0</v>
      </c>
      <c r="I31" s="16">
        <f t="shared" si="8"/>
        <v>0</v>
      </c>
      <c r="J31" s="16">
        <f t="shared" si="9"/>
        <v>0</v>
      </c>
      <c r="L31" s="16">
        <f t="shared" si="10"/>
        <v>0</v>
      </c>
      <c r="M31" s="16">
        <f t="shared" si="11"/>
        <v>0</v>
      </c>
      <c r="N31" s="16">
        <f t="shared" si="12"/>
        <v>0</v>
      </c>
      <c r="P31" s="16">
        <f>IF(AND($B16=$A$38,$B31=1),D31,0)</f>
        <v>1500</v>
      </c>
      <c r="Q31" s="16">
        <f t="shared" si="14"/>
        <v>400</v>
      </c>
      <c r="R31" s="16">
        <f t="shared" si="15"/>
        <v>400</v>
      </c>
    </row>
    <row r="32" spans="1:18" x14ac:dyDescent="0.2">
      <c r="A32" s="6" t="s">
        <v>14</v>
      </c>
      <c r="B32" s="10">
        <f>SUM(B20:B31)</f>
        <v>10</v>
      </c>
      <c r="D32" s="17">
        <f>SUM(D20:D31)</f>
        <v>4083</v>
      </c>
      <c r="E32" s="17">
        <f t="shared" ref="E32:F32" si="26">SUM(E20:E31)</f>
        <v>2501</v>
      </c>
      <c r="F32" s="17">
        <f t="shared" si="26"/>
        <v>2935</v>
      </c>
      <c r="H32" s="17">
        <f t="shared" ref="H32:J32" si="27">SUM(H20:H31)</f>
        <v>1365</v>
      </c>
      <c r="I32" s="22">
        <f t="shared" si="27"/>
        <v>1099</v>
      </c>
      <c r="J32" s="17">
        <f t="shared" si="27"/>
        <v>1299</v>
      </c>
      <c r="L32" s="17">
        <f t="shared" ref="L32" si="28">SUM(L20:L31)</f>
        <v>768</v>
      </c>
      <c r="M32" s="22">
        <f t="shared" ref="M32" si="29">SUM(M20:M31)</f>
        <v>552</v>
      </c>
      <c r="N32" s="17">
        <f t="shared" ref="N32" si="30">SUM(N20:N31)</f>
        <v>686</v>
      </c>
      <c r="P32" s="17">
        <f t="shared" ref="P32" si="31">SUM(P20:P31)</f>
        <v>1950</v>
      </c>
      <c r="Q32" s="17">
        <f t="shared" ref="Q32" si="32">SUM(Q20:Q31)</f>
        <v>850</v>
      </c>
      <c r="R32" s="17">
        <f t="shared" ref="R32" si="33">SUM(R20:R31)</f>
        <v>950</v>
      </c>
    </row>
    <row r="33" spans="1:10" x14ac:dyDescent="0.2">
      <c r="A33" s="6"/>
    </row>
    <row r="34" spans="1:10" x14ac:dyDescent="0.2">
      <c r="A34" s="6" t="s">
        <v>27</v>
      </c>
      <c r="G34" t="s">
        <v>24</v>
      </c>
    </row>
    <row r="35" spans="1:10" x14ac:dyDescent="0.2">
      <c r="A35"/>
      <c r="B35" s="3" t="s">
        <v>15</v>
      </c>
      <c r="C35" s="3" t="s">
        <v>16</v>
      </c>
      <c r="G35" s="9" t="s">
        <v>22</v>
      </c>
      <c r="H35" s="15" t="s">
        <v>23</v>
      </c>
      <c r="I35" s="19" t="s">
        <v>25</v>
      </c>
      <c r="J35" s="15" t="s">
        <v>26</v>
      </c>
    </row>
    <row r="36" spans="1:10" x14ac:dyDescent="0.2">
      <c r="A36" t="s">
        <v>8</v>
      </c>
      <c r="B36">
        <f>COUNTIF(H20:H31,"&gt;0")</f>
        <v>5</v>
      </c>
      <c r="C36" s="10">
        <f>IF(B36&gt;=1,1)</f>
        <v>1</v>
      </c>
      <c r="G36" s="4"/>
      <c r="H36" s="14">
        <f>M5</f>
        <v>0.15656619272434488</v>
      </c>
      <c r="I36" s="21">
        <f>N5</f>
        <v>0.11025</v>
      </c>
      <c r="J36" s="14">
        <f>O5</f>
        <v>0.22322222222222224</v>
      </c>
    </row>
    <row r="37" spans="1:10" x14ac:dyDescent="0.2">
      <c r="A37" t="s">
        <v>9</v>
      </c>
      <c r="B37">
        <f>COUNTIF(L20:L31,"&gt;0")</f>
        <v>2</v>
      </c>
      <c r="C37" s="10">
        <f t="shared" ref="C37:C38" si="34">IF(B37&gt;=1,1)</f>
        <v>1</v>
      </c>
      <c r="G37" s="4">
        <v>0</v>
      </c>
      <c r="H37" s="14">
        <f t="dataTable" ref="H37:J43" dt2D="0" dtr="0" r1="J1"/>
        <v>0.15976142114729072</v>
      </c>
      <c r="I37" s="21">
        <v>0.1125</v>
      </c>
      <c r="J37" s="14">
        <v>0.22777777777777777</v>
      </c>
    </row>
    <row r="38" spans="1:10" x14ac:dyDescent="0.2">
      <c r="A38" t="s">
        <v>10</v>
      </c>
      <c r="B38">
        <f>COUNTIF(P20:P31,"&gt;0")</f>
        <v>3</v>
      </c>
      <c r="C38" s="10">
        <f t="shared" si="34"/>
        <v>1</v>
      </c>
      <c r="G38" s="4">
        <f>G37+5%</f>
        <v>0.05</v>
      </c>
      <c r="H38" s="14">
        <v>0.15177335008992618</v>
      </c>
      <c r="I38" s="21">
        <v>0.106875</v>
      </c>
      <c r="J38" s="14">
        <v>0.21638888888888888</v>
      </c>
    </row>
    <row r="39" spans="1:10" x14ac:dyDescent="0.2">
      <c r="A39"/>
      <c r="G39" s="4">
        <f t="shared" ref="G39:G43" si="35">G38+5%</f>
        <v>0.1</v>
      </c>
      <c r="H39" s="14">
        <v>0.14378527903256164</v>
      </c>
      <c r="I39" s="21">
        <v>0.10125000000000001</v>
      </c>
      <c r="J39" s="14">
        <v>0.20499999999999999</v>
      </c>
    </row>
    <row r="40" spans="1:10" x14ac:dyDescent="0.2">
      <c r="A40" s="6" t="s">
        <v>36</v>
      </c>
      <c r="G40" s="4">
        <f t="shared" si="35"/>
        <v>0.15000000000000002</v>
      </c>
      <c r="H40" s="14">
        <v>0.13579720797519709</v>
      </c>
      <c r="I40" s="21">
        <v>9.5625000000000002E-2</v>
      </c>
      <c r="J40" s="14">
        <v>0.19361111111111112</v>
      </c>
    </row>
    <row r="41" spans="1:10" x14ac:dyDescent="0.2">
      <c r="B41" s="3" t="s">
        <v>17</v>
      </c>
      <c r="C41" s="3" t="s">
        <v>18</v>
      </c>
      <c r="D41" s="3" t="s">
        <v>19</v>
      </c>
      <c r="E41" s="3" t="s">
        <v>15</v>
      </c>
      <c r="G41" s="4">
        <f t="shared" si="35"/>
        <v>0.2</v>
      </c>
      <c r="H41" s="14">
        <v>0.12780913691783258</v>
      </c>
      <c r="I41" s="21">
        <v>0.09</v>
      </c>
      <c r="J41" s="14">
        <v>0.18222222222222223</v>
      </c>
    </row>
    <row r="42" spans="1:10" x14ac:dyDescent="0.2">
      <c r="A42" s="6" t="s">
        <v>20</v>
      </c>
      <c r="B42">
        <v>4000</v>
      </c>
      <c r="C42">
        <v>4000</v>
      </c>
      <c r="D42">
        <v>4000</v>
      </c>
      <c r="E42">
        <v>10000</v>
      </c>
      <c r="G42" s="4">
        <f t="shared" si="35"/>
        <v>0.25</v>
      </c>
      <c r="H42" s="14">
        <v>0.11982106586046803</v>
      </c>
      <c r="I42" s="21">
        <v>8.4375000000000006E-2</v>
      </c>
      <c r="J42" s="14">
        <v>0.17083333333333334</v>
      </c>
    </row>
    <row r="43" spans="1:10" x14ac:dyDescent="0.2">
      <c r="A43" s="6" t="s">
        <v>21</v>
      </c>
      <c r="B43" s="10">
        <f>IF(D32&gt;B42,0,1)</f>
        <v>0</v>
      </c>
      <c r="C43" s="10">
        <f t="shared" ref="C43:D43" si="36">IF(E32&gt;C42,0,1)</f>
        <v>1</v>
      </c>
      <c r="D43" s="10">
        <f t="shared" si="36"/>
        <v>1</v>
      </c>
      <c r="E43" s="10">
        <f>IF(SUM(D32:F32)&gt;E42,0,1)</f>
        <v>1</v>
      </c>
      <c r="G43" s="4">
        <f t="shared" si="35"/>
        <v>0.3</v>
      </c>
      <c r="H43" s="14">
        <v>0.11183299480310351</v>
      </c>
      <c r="I43" s="21">
        <v>7.8749999999999987E-2</v>
      </c>
      <c r="J43" s="14">
        <v>0.15944444444444444</v>
      </c>
    </row>
    <row r="44" spans="1:10" x14ac:dyDescent="0.2">
      <c r="G44" s="4"/>
    </row>
    <row r="45" spans="1:10" x14ac:dyDescent="0.2">
      <c r="A45" s="6" t="s">
        <v>37</v>
      </c>
    </row>
    <row r="46" spans="1:10" x14ac:dyDescent="0.2">
      <c r="B46" s="3" t="s">
        <v>17</v>
      </c>
      <c r="C46" s="3" t="s">
        <v>18</v>
      </c>
      <c r="D46" s="3" t="s">
        <v>19</v>
      </c>
    </row>
    <row r="47" spans="1:10" x14ac:dyDescent="0.2">
      <c r="A47" s="6" t="s">
        <v>38</v>
      </c>
      <c r="B47" s="10">
        <f>D32</f>
        <v>4083</v>
      </c>
      <c r="C47" s="10">
        <f t="shared" ref="C47:D47" si="37">E32</f>
        <v>2501</v>
      </c>
      <c r="D47" s="10">
        <f t="shared" si="37"/>
        <v>2935</v>
      </c>
    </row>
    <row r="48" spans="1:10" x14ac:dyDescent="0.2">
      <c r="A48" t="s">
        <v>8</v>
      </c>
      <c r="B48" s="10">
        <f>H32</f>
        <v>1365</v>
      </c>
      <c r="C48" s="10">
        <f t="shared" ref="C48:D48" si="38">I32</f>
        <v>1099</v>
      </c>
      <c r="D48" s="10">
        <f t="shared" si="38"/>
        <v>1299</v>
      </c>
    </row>
    <row r="49" spans="1:4" x14ac:dyDescent="0.2">
      <c r="A49" t="s">
        <v>9</v>
      </c>
      <c r="B49" s="10">
        <f>L32</f>
        <v>768</v>
      </c>
      <c r="C49" s="10">
        <f t="shared" ref="C49:D49" si="39">M32</f>
        <v>552</v>
      </c>
      <c r="D49" s="10">
        <f t="shared" si="39"/>
        <v>686</v>
      </c>
    </row>
    <row r="50" spans="1:4" x14ac:dyDescent="0.2">
      <c r="A50" t="s">
        <v>10</v>
      </c>
      <c r="B50" s="10">
        <f>P32</f>
        <v>1950</v>
      </c>
      <c r="C50" s="10">
        <f t="shared" ref="C50:D50" si="40">Q32</f>
        <v>850</v>
      </c>
      <c r="D50" s="10">
        <f t="shared" si="40"/>
        <v>950</v>
      </c>
    </row>
  </sheetData>
  <mergeCells count="1">
    <mergeCell ref="D3:G3"/>
  </mergeCells>
  <conditionalFormatting sqref="H17 F18">
    <cfRule type="expression" dxfId="3" priority="13">
      <formula>(F17=MAX($J$5:$J$16))*I17</formula>
    </cfRule>
    <cfRule type="expression" dxfId="2" priority="14">
      <formula>(F17=MIN($J$5:$J$16))*I17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131E-507F-4137-8B39-A7C1FAAE2082}">
  <dimension ref="A1:R50"/>
  <sheetViews>
    <sheetView tabSelected="1" topLeftCell="A23" workbookViewId="0">
      <selection activeCell="B36" sqref="B36"/>
    </sheetView>
  </sheetViews>
  <sheetFormatPr baseColWidth="10" defaultColWidth="8.83203125" defaultRowHeight="15" x14ac:dyDescent="0.2"/>
  <cols>
    <col min="1" max="1" width="15" style="2" customWidth="1"/>
    <col min="2" max="2" width="17.1640625" customWidth="1"/>
    <col min="3" max="3" width="13.5" bestFit="1" customWidth="1"/>
    <col min="4" max="4" width="13.6640625" customWidth="1"/>
    <col min="5" max="5" width="10.6640625" customWidth="1"/>
    <col min="6" max="6" width="11" customWidth="1"/>
    <col min="7" max="7" width="10.5" customWidth="1"/>
    <col min="9" max="9" width="11.1640625" style="2" customWidth="1"/>
    <col min="10" max="10" width="8.33203125" customWidth="1"/>
    <col min="12" max="12" width="11.1640625" bestFit="1" customWidth="1"/>
    <col min="13" max="14" width="11.1640625" customWidth="1"/>
    <col min="16" max="16" width="9.5" customWidth="1"/>
    <col min="17" max="17" width="9" customWidth="1"/>
    <col min="18" max="18" width="8.1640625" customWidth="1"/>
  </cols>
  <sheetData>
    <row r="1" spans="1:15" x14ac:dyDescent="0.2">
      <c r="A1" s="1" t="s">
        <v>12</v>
      </c>
      <c r="I1" s="2" t="s">
        <v>22</v>
      </c>
      <c r="J1" s="4">
        <v>0.02</v>
      </c>
    </row>
    <row r="2" spans="1:15" x14ac:dyDescent="0.2">
      <c r="A2" s="1"/>
    </row>
    <row r="3" spans="1:15" x14ac:dyDescent="0.2">
      <c r="A3" s="1" t="s">
        <v>28</v>
      </c>
      <c r="D3" s="24" t="s">
        <v>11</v>
      </c>
      <c r="E3" s="24"/>
      <c r="F3" s="24"/>
      <c r="G3" s="24"/>
      <c r="I3" s="18" t="s">
        <v>30</v>
      </c>
    </row>
    <row r="4" spans="1:15" x14ac:dyDescent="0.2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s="19" t="s">
        <v>31</v>
      </c>
      <c r="J4" s="15" t="s">
        <v>7</v>
      </c>
      <c r="M4" s="15" t="s">
        <v>23</v>
      </c>
      <c r="N4" s="19" t="s">
        <v>25</v>
      </c>
      <c r="O4" s="15" t="s">
        <v>26</v>
      </c>
    </row>
    <row r="5" spans="1:15" x14ac:dyDescent="0.2">
      <c r="A5" s="2">
        <v>1</v>
      </c>
      <c r="B5" s="2" t="s">
        <v>8</v>
      </c>
      <c r="C5" s="4">
        <v>1</v>
      </c>
      <c r="D5">
        <v>250</v>
      </c>
      <c r="E5">
        <v>100</v>
      </c>
      <c r="F5">
        <v>100</v>
      </c>
      <c r="G5">
        <v>60</v>
      </c>
      <c r="I5" s="2">
        <f>G5*(1-$J$1)</f>
        <v>58.8</v>
      </c>
      <c r="J5" s="14">
        <f>I5/SUM(D5:F5)</f>
        <v>0.13066666666666665</v>
      </c>
      <c r="L5" s="14"/>
      <c r="M5" s="23">
        <f>AVERAGEIF($B$20:$B$31,1,$J$5:$J$16)</f>
        <v>0.15249054238032494</v>
      </c>
      <c r="N5" s="23">
        <f>_xlfn.MINIFS(J$5:J$16,B20:B31,1)</f>
        <v>0.11025</v>
      </c>
      <c r="O5" s="23">
        <f>_xlfn.MAXIFS($J$5:$J$16,$B$20:$B$31,1)</f>
        <v>0.20688888888888887</v>
      </c>
    </row>
    <row r="6" spans="1:15" x14ac:dyDescent="0.2">
      <c r="A6" s="2">
        <v>2</v>
      </c>
      <c r="B6" s="2" t="s">
        <v>8</v>
      </c>
      <c r="C6" s="4">
        <v>0.33</v>
      </c>
      <c r="D6">
        <v>500</v>
      </c>
      <c r="E6">
        <v>300</v>
      </c>
      <c r="F6">
        <v>300</v>
      </c>
      <c r="G6">
        <v>180</v>
      </c>
      <c r="I6" s="2">
        <f>G6*(1-$J$1)</f>
        <v>176.4</v>
      </c>
      <c r="J6" s="14">
        <f>I6/SUM(D6:F6)</f>
        <v>0.16036363636363637</v>
      </c>
      <c r="L6" s="14"/>
    </row>
    <row r="7" spans="1:15" x14ac:dyDescent="0.2">
      <c r="A7" s="2">
        <v>3</v>
      </c>
      <c r="B7" s="2" t="s">
        <v>8</v>
      </c>
      <c r="C7" s="4">
        <v>0.5</v>
      </c>
      <c r="D7">
        <v>100</v>
      </c>
      <c r="E7">
        <v>200</v>
      </c>
      <c r="F7">
        <v>400</v>
      </c>
      <c r="G7">
        <v>80</v>
      </c>
      <c r="I7" s="2">
        <f t="shared" ref="I7:I16" si="0">G7*(1-$J$1)</f>
        <v>78.400000000000006</v>
      </c>
      <c r="J7" s="14">
        <f t="shared" ref="J7:J16" si="1">I7/SUM(D7:F7)</f>
        <v>0.112</v>
      </c>
      <c r="L7" s="14"/>
    </row>
    <row r="8" spans="1:15" x14ac:dyDescent="0.2">
      <c r="A8" s="2">
        <v>4</v>
      </c>
      <c r="B8" s="2" t="s">
        <v>8</v>
      </c>
      <c r="C8" s="4">
        <v>1</v>
      </c>
      <c r="D8">
        <v>750</v>
      </c>
      <c r="E8">
        <v>500</v>
      </c>
      <c r="F8">
        <v>300</v>
      </c>
      <c r="G8">
        <v>310</v>
      </c>
      <c r="I8" s="2">
        <f t="shared" si="0"/>
        <v>303.8</v>
      </c>
      <c r="J8" s="14">
        <f t="shared" si="1"/>
        <v>0.19600000000000001</v>
      </c>
      <c r="L8" s="14"/>
    </row>
    <row r="9" spans="1:15" x14ac:dyDescent="0.2">
      <c r="A9" s="2">
        <v>5</v>
      </c>
      <c r="B9" s="2" t="s">
        <v>8</v>
      </c>
      <c r="C9" s="4">
        <v>0.75</v>
      </c>
      <c r="D9">
        <v>200</v>
      </c>
      <c r="E9">
        <v>400</v>
      </c>
      <c r="F9">
        <v>800</v>
      </c>
      <c r="G9">
        <v>220</v>
      </c>
      <c r="I9" s="2">
        <f t="shared" si="0"/>
        <v>215.6</v>
      </c>
      <c r="J9" s="14">
        <f t="shared" si="1"/>
        <v>0.154</v>
      </c>
      <c r="L9" s="14"/>
    </row>
    <row r="10" spans="1:15" x14ac:dyDescent="0.2">
      <c r="A10" s="2">
        <v>6</v>
      </c>
      <c r="B10" s="2" t="s">
        <v>9</v>
      </c>
      <c r="C10" s="4">
        <v>0.5</v>
      </c>
      <c r="D10">
        <v>1000</v>
      </c>
      <c r="E10">
        <v>300</v>
      </c>
      <c r="F10">
        <v>300</v>
      </c>
      <c r="G10">
        <v>180</v>
      </c>
      <c r="I10" s="2">
        <f t="shared" si="0"/>
        <v>176.4</v>
      </c>
      <c r="J10" s="14">
        <f t="shared" si="1"/>
        <v>0.11025</v>
      </c>
      <c r="L10" s="14"/>
    </row>
    <row r="11" spans="1:15" x14ac:dyDescent="0.2">
      <c r="A11" s="2">
        <v>7</v>
      </c>
      <c r="B11" s="2" t="s">
        <v>9</v>
      </c>
      <c r="C11" s="4">
        <v>1</v>
      </c>
      <c r="D11">
        <v>750</v>
      </c>
      <c r="E11">
        <v>750</v>
      </c>
      <c r="F11">
        <v>300</v>
      </c>
      <c r="G11">
        <v>410</v>
      </c>
      <c r="I11" s="2">
        <f t="shared" si="0"/>
        <v>401.8</v>
      </c>
      <c r="J11" s="14">
        <f t="shared" si="1"/>
        <v>0.22322222222222224</v>
      </c>
      <c r="L11" s="14"/>
    </row>
    <row r="12" spans="1:15" x14ac:dyDescent="0.2">
      <c r="A12" s="2">
        <v>8</v>
      </c>
      <c r="B12" s="2" t="s">
        <v>9</v>
      </c>
      <c r="C12" s="4">
        <v>1</v>
      </c>
      <c r="D12">
        <v>800</v>
      </c>
      <c r="E12">
        <v>700</v>
      </c>
      <c r="F12">
        <v>600</v>
      </c>
      <c r="G12">
        <v>280</v>
      </c>
      <c r="I12" s="2">
        <f t="shared" si="0"/>
        <v>274.39999999999998</v>
      </c>
      <c r="J12" s="14">
        <f t="shared" si="1"/>
        <v>0.13066666666666665</v>
      </c>
      <c r="L12" s="14"/>
    </row>
    <row r="13" spans="1:15" x14ac:dyDescent="0.2">
      <c r="A13" s="2">
        <v>9</v>
      </c>
      <c r="B13" s="2" t="s">
        <v>9</v>
      </c>
      <c r="C13" s="4">
        <v>0.67</v>
      </c>
      <c r="D13">
        <v>400</v>
      </c>
      <c r="E13">
        <v>600</v>
      </c>
      <c r="F13">
        <v>800</v>
      </c>
      <c r="G13">
        <v>380</v>
      </c>
      <c r="I13" s="2">
        <f t="shared" si="0"/>
        <v>372.4</v>
      </c>
      <c r="J13" s="14">
        <f t="shared" si="1"/>
        <v>0.20688888888888887</v>
      </c>
      <c r="L13" s="14"/>
    </row>
    <row r="14" spans="1:15" x14ac:dyDescent="0.2">
      <c r="A14" s="2">
        <v>10</v>
      </c>
      <c r="B14" s="2" t="s">
        <v>10</v>
      </c>
      <c r="C14" s="4">
        <v>1</v>
      </c>
      <c r="D14">
        <v>100</v>
      </c>
      <c r="E14">
        <v>200</v>
      </c>
      <c r="F14">
        <v>400</v>
      </c>
      <c r="G14">
        <v>100</v>
      </c>
      <c r="I14" s="2">
        <f t="shared" si="0"/>
        <v>98</v>
      </c>
      <c r="J14" s="14">
        <f t="shared" si="1"/>
        <v>0.14000000000000001</v>
      </c>
      <c r="L14" s="14"/>
    </row>
    <row r="15" spans="1:15" x14ac:dyDescent="0.2">
      <c r="A15" s="2">
        <v>11</v>
      </c>
      <c r="B15" s="2" t="s">
        <v>10</v>
      </c>
      <c r="C15" s="4">
        <v>0.5</v>
      </c>
      <c r="D15">
        <v>700</v>
      </c>
      <c r="E15">
        <v>500</v>
      </c>
      <c r="F15">
        <v>300</v>
      </c>
      <c r="G15">
        <v>260</v>
      </c>
      <c r="I15" s="2">
        <f t="shared" si="0"/>
        <v>254.79999999999998</v>
      </c>
      <c r="J15" s="14">
        <f t="shared" si="1"/>
        <v>0.16986666666666667</v>
      </c>
      <c r="L15" s="14"/>
    </row>
    <row r="16" spans="1:15" x14ac:dyDescent="0.2">
      <c r="A16" s="2">
        <v>12</v>
      </c>
      <c r="B16" s="2" t="s">
        <v>10</v>
      </c>
      <c r="C16" s="4">
        <v>1</v>
      </c>
      <c r="D16">
        <v>1500</v>
      </c>
      <c r="E16">
        <v>400</v>
      </c>
      <c r="F16">
        <v>400</v>
      </c>
      <c r="G16">
        <v>340</v>
      </c>
      <c r="I16" s="2">
        <f t="shared" si="0"/>
        <v>333.2</v>
      </c>
      <c r="J16" s="14">
        <f t="shared" si="1"/>
        <v>0.14486956521739131</v>
      </c>
      <c r="L16" s="14"/>
    </row>
    <row r="17" spans="1:18" x14ac:dyDescent="0.2">
      <c r="B17" s="2"/>
      <c r="C17" s="4"/>
      <c r="H17" s="5"/>
      <c r="I17" s="20"/>
      <c r="L17" s="23"/>
    </row>
    <row r="18" spans="1:18" x14ac:dyDescent="0.2">
      <c r="A18" s="7" t="s">
        <v>29</v>
      </c>
      <c r="D18" s="1" t="s">
        <v>32</v>
      </c>
      <c r="F18" s="5"/>
      <c r="G18" s="5"/>
      <c r="H18" s="1" t="s">
        <v>33</v>
      </c>
      <c r="L18" s="1" t="s">
        <v>34</v>
      </c>
      <c r="P18" s="1" t="s">
        <v>35</v>
      </c>
    </row>
    <row r="19" spans="1:18" x14ac:dyDescent="0.2">
      <c r="A19" s="2" t="s">
        <v>0</v>
      </c>
      <c r="B19" s="3" t="s">
        <v>13</v>
      </c>
      <c r="C19" s="3"/>
      <c r="D19" s="3" t="s">
        <v>17</v>
      </c>
      <c r="E19" s="3" t="s">
        <v>18</v>
      </c>
      <c r="F19" s="3" t="s">
        <v>19</v>
      </c>
      <c r="G19" s="5"/>
      <c r="H19" s="3" t="s">
        <v>17</v>
      </c>
      <c r="I19" s="2" t="s">
        <v>18</v>
      </c>
      <c r="J19" s="3" t="s">
        <v>19</v>
      </c>
      <c r="L19" s="3" t="s">
        <v>17</v>
      </c>
      <c r="M19" s="3" t="s">
        <v>18</v>
      </c>
      <c r="N19" s="3" t="s">
        <v>19</v>
      </c>
      <c r="P19" s="3" t="s">
        <v>17</v>
      </c>
      <c r="Q19" s="3" t="s">
        <v>18</v>
      </c>
      <c r="R19" s="3" t="s">
        <v>19</v>
      </c>
    </row>
    <row r="20" spans="1:18" x14ac:dyDescent="0.2">
      <c r="A20" s="2">
        <v>1</v>
      </c>
      <c r="B20" s="11">
        <v>1</v>
      </c>
      <c r="D20" s="8">
        <f>IF($B20=1,D5*$C5,0)</f>
        <v>250</v>
      </c>
      <c r="E20" s="8">
        <f t="shared" ref="E20:F20" si="2">IF($B20=1,E5*$C5,0)</f>
        <v>100</v>
      </c>
      <c r="F20" s="8">
        <f t="shared" si="2"/>
        <v>100</v>
      </c>
      <c r="G20" s="5"/>
      <c r="H20" s="16">
        <f>IF(AND($B5=$A$36,$B20=1),D20,0)</f>
        <v>250</v>
      </c>
      <c r="I20" s="16">
        <f t="shared" ref="I20:J31" si="3">IF(AND($B5=$A$36,$B20=1),E20,0)</f>
        <v>100</v>
      </c>
      <c r="J20" s="16">
        <f t="shared" si="3"/>
        <v>100</v>
      </c>
      <c r="L20" s="16">
        <f>IF(AND($B5=$A$37,$B20=1),D20,0)</f>
        <v>0</v>
      </c>
      <c r="M20" s="16">
        <f t="shared" ref="M20:N31" si="4">IF(AND($B5=$A$37,$B20=1),E20,0)</f>
        <v>0</v>
      </c>
      <c r="N20" s="16">
        <f t="shared" si="4"/>
        <v>0</v>
      </c>
      <c r="P20" s="16">
        <f>IF(AND($B5=$A$38,$B20=1),D20,0)</f>
        <v>0</v>
      </c>
      <c r="Q20" s="16">
        <f t="shared" ref="Q20:R31" si="5">IF(AND($B5=$A$38,$B20=1),E20,0)</f>
        <v>0</v>
      </c>
      <c r="R20" s="16">
        <f t="shared" si="5"/>
        <v>0</v>
      </c>
    </row>
    <row r="21" spans="1:18" x14ac:dyDescent="0.2">
      <c r="A21" s="2">
        <v>2</v>
      </c>
      <c r="B21" s="12">
        <v>1</v>
      </c>
      <c r="D21" s="8">
        <f t="shared" ref="D21:F31" si="6">IF($B21=1,D6*$C6,0)</f>
        <v>165</v>
      </c>
      <c r="E21" s="8">
        <f t="shared" si="6"/>
        <v>99</v>
      </c>
      <c r="F21" s="8">
        <f t="shared" si="6"/>
        <v>99</v>
      </c>
      <c r="G21" s="5"/>
      <c r="H21" s="16">
        <f t="shared" ref="H21:H31" si="7">IF(AND($B6=$A$36,$B21=1),D21,0)</f>
        <v>165</v>
      </c>
      <c r="I21" s="16">
        <f t="shared" si="3"/>
        <v>99</v>
      </c>
      <c r="J21" s="16">
        <f t="shared" si="3"/>
        <v>99</v>
      </c>
      <c r="L21" s="16">
        <f t="shared" ref="L21:L31" si="8">IF(AND($B6=$A$37,$B21=1),D21,0)</f>
        <v>0</v>
      </c>
      <c r="M21" s="16">
        <f t="shared" si="4"/>
        <v>0</v>
      </c>
      <c r="N21" s="16">
        <f t="shared" si="4"/>
        <v>0</v>
      </c>
      <c r="P21" s="16">
        <f t="shared" ref="P21:P30" si="9">IF(AND($B6=$A$38,$B21=1),D21,0)</f>
        <v>0</v>
      </c>
      <c r="Q21" s="16">
        <f t="shared" si="5"/>
        <v>0</v>
      </c>
      <c r="R21" s="16">
        <f t="shared" si="5"/>
        <v>0</v>
      </c>
    </row>
    <row r="22" spans="1:18" x14ac:dyDescent="0.2">
      <c r="A22" s="2">
        <v>3</v>
      </c>
      <c r="B22" s="12">
        <v>1</v>
      </c>
      <c r="D22" s="8">
        <f t="shared" si="6"/>
        <v>50</v>
      </c>
      <c r="E22" s="8">
        <f t="shared" si="6"/>
        <v>100</v>
      </c>
      <c r="F22" s="8">
        <f t="shared" si="6"/>
        <v>200</v>
      </c>
      <c r="G22" s="5"/>
      <c r="H22" s="16">
        <f t="shared" si="7"/>
        <v>50</v>
      </c>
      <c r="I22" s="16">
        <f t="shared" si="3"/>
        <v>100</v>
      </c>
      <c r="J22" s="16">
        <f t="shared" si="3"/>
        <v>200</v>
      </c>
      <c r="L22" s="16">
        <f t="shared" si="8"/>
        <v>0</v>
      </c>
      <c r="M22" s="16">
        <f t="shared" si="4"/>
        <v>0</v>
      </c>
      <c r="N22" s="16">
        <f t="shared" si="4"/>
        <v>0</v>
      </c>
      <c r="P22" s="16">
        <f t="shared" si="9"/>
        <v>0</v>
      </c>
      <c r="Q22" s="16">
        <f t="shared" si="5"/>
        <v>0</v>
      </c>
      <c r="R22" s="16">
        <f t="shared" si="5"/>
        <v>0</v>
      </c>
    </row>
    <row r="23" spans="1:18" x14ac:dyDescent="0.2">
      <c r="A23" s="2">
        <v>4</v>
      </c>
      <c r="B23" s="12">
        <v>1</v>
      </c>
      <c r="D23" s="8">
        <f t="shared" si="6"/>
        <v>750</v>
      </c>
      <c r="E23" s="8">
        <f t="shared" si="6"/>
        <v>500</v>
      </c>
      <c r="F23" s="8">
        <f t="shared" si="6"/>
        <v>300</v>
      </c>
      <c r="G23" s="5"/>
      <c r="H23" s="16">
        <f t="shared" si="7"/>
        <v>750</v>
      </c>
      <c r="I23" s="16">
        <f t="shared" si="3"/>
        <v>500</v>
      </c>
      <c r="J23" s="16">
        <f t="shared" si="3"/>
        <v>300</v>
      </c>
      <c r="L23" s="16">
        <f t="shared" si="8"/>
        <v>0</v>
      </c>
      <c r="M23" s="16">
        <f t="shared" si="4"/>
        <v>0</v>
      </c>
      <c r="N23" s="16">
        <f t="shared" si="4"/>
        <v>0</v>
      </c>
      <c r="P23" s="16">
        <f t="shared" si="9"/>
        <v>0</v>
      </c>
      <c r="Q23" s="16">
        <f t="shared" si="5"/>
        <v>0</v>
      </c>
      <c r="R23" s="16">
        <f t="shared" si="5"/>
        <v>0</v>
      </c>
    </row>
    <row r="24" spans="1:18" x14ac:dyDescent="0.2">
      <c r="A24" s="2">
        <v>5</v>
      </c>
      <c r="B24" s="12">
        <v>1</v>
      </c>
      <c r="D24" s="8">
        <f t="shared" si="6"/>
        <v>150</v>
      </c>
      <c r="E24" s="8">
        <f t="shared" si="6"/>
        <v>300</v>
      </c>
      <c r="F24" s="8">
        <f t="shared" si="6"/>
        <v>600</v>
      </c>
      <c r="G24" s="5"/>
      <c r="H24" s="16">
        <f t="shared" si="7"/>
        <v>150</v>
      </c>
      <c r="I24" s="16">
        <f t="shared" si="3"/>
        <v>300</v>
      </c>
      <c r="J24" s="16">
        <f t="shared" si="3"/>
        <v>600</v>
      </c>
      <c r="L24" s="16">
        <f t="shared" si="8"/>
        <v>0</v>
      </c>
      <c r="M24" s="16">
        <f t="shared" si="4"/>
        <v>0</v>
      </c>
      <c r="N24" s="16">
        <f t="shared" si="4"/>
        <v>0</v>
      </c>
      <c r="P24" s="16">
        <f t="shared" si="9"/>
        <v>0</v>
      </c>
      <c r="Q24" s="16">
        <f t="shared" si="5"/>
        <v>0</v>
      </c>
      <c r="R24" s="16">
        <f t="shared" si="5"/>
        <v>0</v>
      </c>
    </row>
    <row r="25" spans="1:18" x14ac:dyDescent="0.2">
      <c r="A25" s="2">
        <v>6</v>
      </c>
      <c r="B25" s="12">
        <v>1</v>
      </c>
      <c r="D25" s="8">
        <f t="shared" si="6"/>
        <v>500</v>
      </c>
      <c r="E25" s="8">
        <f t="shared" si="6"/>
        <v>150</v>
      </c>
      <c r="F25" s="8">
        <f t="shared" si="6"/>
        <v>150</v>
      </c>
      <c r="G25" s="5"/>
      <c r="H25" s="16">
        <f t="shared" si="7"/>
        <v>0</v>
      </c>
      <c r="I25" s="16">
        <f t="shared" si="3"/>
        <v>0</v>
      </c>
      <c r="J25" s="16">
        <f t="shared" si="3"/>
        <v>0</v>
      </c>
      <c r="L25" s="16">
        <f t="shared" si="8"/>
        <v>500</v>
      </c>
      <c r="M25" s="16">
        <f t="shared" si="4"/>
        <v>150</v>
      </c>
      <c r="N25" s="16">
        <f t="shared" si="4"/>
        <v>150</v>
      </c>
      <c r="P25" s="16">
        <f t="shared" si="9"/>
        <v>0</v>
      </c>
      <c r="Q25" s="16">
        <f t="shared" si="5"/>
        <v>0</v>
      </c>
      <c r="R25" s="16">
        <f t="shared" si="5"/>
        <v>0</v>
      </c>
    </row>
    <row r="26" spans="1:18" x14ac:dyDescent="0.2">
      <c r="A26" s="2">
        <v>7</v>
      </c>
      <c r="B26" s="12">
        <v>0</v>
      </c>
      <c r="D26" s="8">
        <f t="shared" si="6"/>
        <v>0</v>
      </c>
      <c r="E26" s="8">
        <f t="shared" si="6"/>
        <v>0</v>
      </c>
      <c r="F26" s="8">
        <f t="shared" si="6"/>
        <v>0</v>
      </c>
      <c r="G26" s="5"/>
      <c r="H26" s="16">
        <f t="shared" si="7"/>
        <v>0</v>
      </c>
      <c r="I26" s="16">
        <f t="shared" si="3"/>
        <v>0</v>
      </c>
      <c r="J26" s="16">
        <f t="shared" si="3"/>
        <v>0</v>
      </c>
      <c r="L26" s="16">
        <f t="shared" si="8"/>
        <v>0</v>
      </c>
      <c r="M26" s="16">
        <f t="shared" si="4"/>
        <v>0</v>
      </c>
      <c r="N26" s="16">
        <f t="shared" si="4"/>
        <v>0</v>
      </c>
      <c r="P26" s="16">
        <f t="shared" si="9"/>
        <v>0</v>
      </c>
      <c r="Q26" s="16">
        <f t="shared" si="5"/>
        <v>0</v>
      </c>
      <c r="R26" s="16">
        <f t="shared" si="5"/>
        <v>0</v>
      </c>
    </row>
    <row r="27" spans="1:18" x14ac:dyDescent="0.2">
      <c r="A27" s="2">
        <v>8</v>
      </c>
      <c r="B27" s="12">
        <v>0</v>
      </c>
      <c r="D27" s="8">
        <f t="shared" si="6"/>
        <v>0</v>
      </c>
      <c r="E27" s="8">
        <f t="shared" si="6"/>
        <v>0</v>
      </c>
      <c r="F27" s="8">
        <f t="shared" si="6"/>
        <v>0</v>
      </c>
      <c r="G27" s="5"/>
      <c r="H27" s="16">
        <f t="shared" si="7"/>
        <v>0</v>
      </c>
      <c r="I27" s="16">
        <f t="shared" si="3"/>
        <v>0</v>
      </c>
      <c r="J27" s="16">
        <f t="shared" si="3"/>
        <v>0</v>
      </c>
      <c r="L27" s="16">
        <f t="shared" si="8"/>
        <v>0</v>
      </c>
      <c r="M27" s="16">
        <f t="shared" si="4"/>
        <v>0</v>
      </c>
      <c r="N27" s="16">
        <f t="shared" si="4"/>
        <v>0</v>
      </c>
      <c r="P27" s="16">
        <f t="shared" si="9"/>
        <v>0</v>
      </c>
      <c r="Q27" s="16">
        <f t="shared" si="5"/>
        <v>0</v>
      </c>
      <c r="R27" s="16">
        <f t="shared" si="5"/>
        <v>0</v>
      </c>
    </row>
    <row r="28" spans="1:18" x14ac:dyDescent="0.2">
      <c r="A28" s="2">
        <v>9</v>
      </c>
      <c r="B28" s="12">
        <v>1</v>
      </c>
      <c r="D28" s="8">
        <f t="shared" si="6"/>
        <v>268</v>
      </c>
      <c r="E28" s="8">
        <f t="shared" si="6"/>
        <v>402</v>
      </c>
      <c r="F28" s="8">
        <f t="shared" si="6"/>
        <v>536</v>
      </c>
      <c r="G28" s="5"/>
      <c r="H28" s="16">
        <f t="shared" si="7"/>
        <v>0</v>
      </c>
      <c r="I28" s="16">
        <f t="shared" si="3"/>
        <v>0</v>
      </c>
      <c r="J28" s="16">
        <f t="shared" si="3"/>
        <v>0</v>
      </c>
      <c r="L28" s="16">
        <f t="shared" si="8"/>
        <v>268</v>
      </c>
      <c r="M28" s="16">
        <f t="shared" si="4"/>
        <v>402</v>
      </c>
      <c r="N28" s="16">
        <f t="shared" si="4"/>
        <v>536</v>
      </c>
      <c r="P28" s="16">
        <f t="shared" si="9"/>
        <v>0</v>
      </c>
      <c r="Q28" s="16">
        <f t="shared" si="5"/>
        <v>0</v>
      </c>
      <c r="R28" s="16">
        <f t="shared" si="5"/>
        <v>0</v>
      </c>
    </row>
    <row r="29" spans="1:18" x14ac:dyDescent="0.2">
      <c r="A29" s="2">
        <v>10</v>
      </c>
      <c r="B29" s="12">
        <v>1</v>
      </c>
      <c r="D29" s="8">
        <f t="shared" si="6"/>
        <v>100</v>
      </c>
      <c r="E29" s="8">
        <f t="shared" si="6"/>
        <v>200</v>
      </c>
      <c r="F29" s="8">
        <f t="shared" si="6"/>
        <v>400</v>
      </c>
      <c r="G29" s="5"/>
      <c r="H29" s="16">
        <f t="shared" si="7"/>
        <v>0</v>
      </c>
      <c r="I29" s="16">
        <f t="shared" si="3"/>
        <v>0</v>
      </c>
      <c r="J29" s="16">
        <f t="shared" si="3"/>
        <v>0</v>
      </c>
      <c r="L29" s="16">
        <f t="shared" si="8"/>
        <v>0</v>
      </c>
      <c r="M29" s="16">
        <f t="shared" si="4"/>
        <v>0</v>
      </c>
      <c r="N29" s="16">
        <f t="shared" si="4"/>
        <v>0</v>
      </c>
      <c r="P29" s="16">
        <f t="shared" si="9"/>
        <v>100</v>
      </c>
      <c r="Q29" s="16">
        <f t="shared" si="5"/>
        <v>200</v>
      </c>
      <c r="R29" s="16">
        <f t="shared" si="5"/>
        <v>400</v>
      </c>
    </row>
    <row r="30" spans="1:18" x14ac:dyDescent="0.2">
      <c r="A30" s="2">
        <v>11</v>
      </c>
      <c r="B30" s="12">
        <v>1</v>
      </c>
      <c r="D30" s="8">
        <f t="shared" si="6"/>
        <v>350</v>
      </c>
      <c r="E30" s="8">
        <f t="shared" si="6"/>
        <v>250</v>
      </c>
      <c r="F30" s="8">
        <f t="shared" si="6"/>
        <v>150</v>
      </c>
      <c r="H30" s="16">
        <f t="shared" si="7"/>
        <v>0</v>
      </c>
      <c r="I30" s="16">
        <f t="shared" si="3"/>
        <v>0</v>
      </c>
      <c r="J30" s="16">
        <f t="shared" si="3"/>
        <v>0</v>
      </c>
      <c r="L30" s="16">
        <f t="shared" si="8"/>
        <v>0</v>
      </c>
      <c r="M30" s="16">
        <f t="shared" si="4"/>
        <v>0</v>
      </c>
      <c r="N30" s="16">
        <f t="shared" si="4"/>
        <v>0</v>
      </c>
      <c r="P30" s="16">
        <f t="shared" si="9"/>
        <v>350</v>
      </c>
      <c r="Q30" s="16">
        <f t="shared" si="5"/>
        <v>250</v>
      </c>
      <c r="R30" s="16">
        <f t="shared" si="5"/>
        <v>150</v>
      </c>
    </row>
    <row r="31" spans="1:18" x14ac:dyDescent="0.2">
      <c r="A31" s="2">
        <v>12</v>
      </c>
      <c r="B31" s="13">
        <v>1</v>
      </c>
      <c r="D31" s="16">
        <f t="shared" si="6"/>
        <v>1500</v>
      </c>
      <c r="E31" s="16">
        <f t="shared" si="6"/>
        <v>400</v>
      </c>
      <c r="F31" s="16">
        <f t="shared" si="6"/>
        <v>400</v>
      </c>
      <c r="H31" s="16">
        <f t="shared" si="7"/>
        <v>0</v>
      </c>
      <c r="I31" s="16">
        <f t="shared" si="3"/>
        <v>0</v>
      </c>
      <c r="J31" s="16">
        <f t="shared" si="3"/>
        <v>0</v>
      </c>
      <c r="L31" s="16">
        <f t="shared" si="8"/>
        <v>0</v>
      </c>
      <c r="M31" s="16">
        <f t="shared" si="4"/>
        <v>0</v>
      </c>
      <c r="N31" s="16">
        <f t="shared" si="4"/>
        <v>0</v>
      </c>
      <c r="P31" s="16">
        <f>IF(AND($B16=$A$38,$B31=1),D31,0)</f>
        <v>1500</v>
      </c>
      <c r="Q31" s="16">
        <f t="shared" si="5"/>
        <v>400</v>
      </c>
      <c r="R31" s="16">
        <f t="shared" si="5"/>
        <v>400</v>
      </c>
    </row>
    <row r="32" spans="1:18" x14ac:dyDescent="0.2">
      <c r="A32" s="6" t="s">
        <v>14</v>
      </c>
      <c r="B32" s="10">
        <f>SUM(B20:B31)</f>
        <v>10</v>
      </c>
      <c r="D32" s="17">
        <f>SUM(D20:D31)</f>
        <v>4083</v>
      </c>
      <c r="E32" s="17">
        <f t="shared" ref="E32:F32" si="10">SUM(E20:E31)</f>
        <v>2501</v>
      </c>
      <c r="F32" s="17">
        <f t="shared" si="10"/>
        <v>2935</v>
      </c>
      <c r="H32" s="17">
        <f t="shared" ref="H32:J32" si="11">SUM(H20:H31)</f>
        <v>1365</v>
      </c>
      <c r="I32" s="22">
        <f t="shared" si="11"/>
        <v>1099</v>
      </c>
      <c r="J32" s="17">
        <f t="shared" si="11"/>
        <v>1299</v>
      </c>
      <c r="L32" s="17">
        <f t="shared" ref="L32:N32" si="12">SUM(L20:L31)</f>
        <v>768</v>
      </c>
      <c r="M32" s="22">
        <f t="shared" si="12"/>
        <v>552</v>
      </c>
      <c r="N32" s="17">
        <f t="shared" si="12"/>
        <v>686</v>
      </c>
      <c r="P32" s="17">
        <f t="shared" ref="P32:R32" si="13">SUM(P20:P31)</f>
        <v>1950</v>
      </c>
      <c r="Q32" s="17">
        <f t="shared" si="13"/>
        <v>850</v>
      </c>
      <c r="R32" s="17">
        <f t="shared" si="13"/>
        <v>950</v>
      </c>
    </row>
    <row r="33" spans="1:10" x14ac:dyDescent="0.2">
      <c r="A33" s="6"/>
    </row>
    <row r="34" spans="1:10" x14ac:dyDescent="0.2">
      <c r="A34" s="6" t="s">
        <v>27</v>
      </c>
      <c r="G34" t="s">
        <v>24</v>
      </c>
    </row>
    <row r="35" spans="1:10" x14ac:dyDescent="0.2">
      <c r="A35"/>
      <c r="B35" s="3" t="s">
        <v>15</v>
      </c>
      <c r="C35" s="3" t="s">
        <v>16</v>
      </c>
      <c r="G35" s="9" t="s">
        <v>22</v>
      </c>
      <c r="H35" s="15" t="s">
        <v>23</v>
      </c>
      <c r="I35" s="19" t="s">
        <v>25</v>
      </c>
      <c r="J35" s="15" t="s">
        <v>26</v>
      </c>
    </row>
    <row r="36" spans="1:10" x14ac:dyDescent="0.2">
      <c r="A36" t="s">
        <v>8</v>
      </c>
      <c r="B36">
        <f>SUMIF($B$5:$B$16,"FA1",$B$20:$B$31)</f>
        <v>5</v>
      </c>
      <c r="C36" s="10">
        <f>IF(B36&gt;=1,1)</f>
        <v>1</v>
      </c>
      <c r="G36" s="4"/>
      <c r="H36" s="14">
        <f>M5</f>
        <v>0.15249054238032494</v>
      </c>
      <c r="I36" s="21">
        <f>N5</f>
        <v>0.11025</v>
      </c>
      <c r="J36" s="14">
        <f>O5</f>
        <v>0.20688888888888887</v>
      </c>
    </row>
    <row r="37" spans="1:10" x14ac:dyDescent="0.2">
      <c r="A37" t="s">
        <v>9</v>
      </c>
      <c r="B37">
        <f>SUMIF($B$5:$B$16,"FA2",$B$20:$B$31)</f>
        <v>2</v>
      </c>
      <c r="C37" s="10">
        <f t="shared" ref="C37:C38" si="14">IF(B37&gt;=1,1)</f>
        <v>1</v>
      </c>
      <c r="G37" s="4">
        <v>0</v>
      </c>
      <c r="H37" s="14">
        <f t="dataTable" ref="H37:J43" dt2D="0" dtr="0" r1="J1"/>
        <v>0.15560259426563774</v>
      </c>
      <c r="I37" s="21">
        <v>0.1125</v>
      </c>
      <c r="J37" s="14">
        <v>0.21111111111111111</v>
      </c>
    </row>
    <row r="38" spans="1:10" x14ac:dyDescent="0.2">
      <c r="A38" t="s">
        <v>10</v>
      </c>
      <c r="B38">
        <f>SUMIF($B$5:$B$16,"FA2",$B$20:$B$31)</f>
        <v>2</v>
      </c>
      <c r="C38" s="10">
        <f t="shared" si="14"/>
        <v>1</v>
      </c>
      <c r="G38" s="4">
        <f>G37+5%</f>
        <v>0.05</v>
      </c>
      <c r="H38" s="14">
        <v>0.14782246455235587</v>
      </c>
      <c r="I38" s="21">
        <v>0.106875</v>
      </c>
      <c r="J38" s="14">
        <v>0.20055555555555554</v>
      </c>
    </row>
    <row r="39" spans="1:10" x14ac:dyDescent="0.2">
      <c r="A39"/>
      <c r="G39" s="4">
        <f t="shared" ref="G39:G43" si="15">G38+5%</f>
        <v>0.1</v>
      </c>
      <c r="H39" s="14">
        <v>0.14004233483907397</v>
      </c>
      <c r="I39" s="21">
        <v>0.10125000000000001</v>
      </c>
      <c r="J39" s="14">
        <v>0.19</v>
      </c>
    </row>
    <row r="40" spans="1:10" x14ac:dyDescent="0.2">
      <c r="A40" s="6" t="s">
        <v>36</v>
      </c>
      <c r="G40" s="4">
        <f t="shared" si="15"/>
        <v>0.15000000000000002</v>
      </c>
      <c r="H40" s="14">
        <v>0.13226220512579207</v>
      </c>
      <c r="I40" s="21">
        <v>9.5625000000000002E-2</v>
      </c>
      <c r="J40" s="14">
        <v>0.17944444444444443</v>
      </c>
    </row>
    <row r="41" spans="1:10" x14ac:dyDescent="0.2">
      <c r="B41" s="3" t="s">
        <v>17</v>
      </c>
      <c r="C41" s="3" t="s">
        <v>18</v>
      </c>
      <c r="D41" s="3" t="s">
        <v>19</v>
      </c>
      <c r="E41" s="3" t="s">
        <v>15</v>
      </c>
      <c r="G41" s="4">
        <f t="shared" si="15"/>
        <v>0.2</v>
      </c>
      <c r="H41" s="14">
        <v>0.12448207541251019</v>
      </c>
      <c r="I41" s="21">
        <v>0.09</v>
      </c>
      <c r="J41" s="14">
        <v>0.16888888888888889</v>
      </c>
    </row>
    <row r="42" spans="1:10" x14ac:dyDescent="0.2">
      <c r="A42" s="6" t="s">
        <v>20</v>
      </c>
      <c r="B42">
        <v>4000</v>
      </c>
      <c r="C42">
        <v>4000</v>
      </c>
      <c r="D42">
        <v>4000</v>
      </c>
      <c r="E42">
        <v>10000</v>
      </c>
      <c r="G42" s="4">
        <f t="shared" si="15"/>
        <v>0.25</v>
      </c>
      <c r="H42" s="14">
        <v>0.11670194569922829</v>
      </c>
      <c r="I42" s="21">
        <v>8.4375000000000006E-2</v>
      </c>
      <c r="J42" s="14">
        <v>0.15833333333333333</v>
      </c>
    </row>
    <row r="43" spans="1:10" x14ac:dyDescent="0.2">
      <c r="A43" s="6" t="s">
        <v>21</v>
      </c>
      <c r="B43" s="10">
        <f>IF(D32&gt;B42,1,0)</f>
        <v>1</v>
      </c>
      <c r="C43" s="10">
        <f>IF(E32&gt;C42,1,0)</f>
        <v>0</v>
      </c>
      <c r="D43" s="10">
        <f>IF(F32&gt;D42,1,0)</f>
        <v>0</v>
      </c>
      <c r="E43" s="10">
        <f>IF(SUM(D32:F32)&gt;E42,1,0)</f>
        <v>0</v>
      </c>
      <c r="G43" s="4">
        <f t="shared" si="15"/>
        <v>0.3</v>
      </c>
      <c r="H43" s="14">
        <v>0.10892181598594641</v>
      </c>
      <c r="I43" s="21">
        <v>7.8749999999999987E-2</v>
      </c>
      <c r="J43" s="14">
        <v>0.14777777777777779</v>
      </c>
    </row>
    <row r="44" spans="1:10" x14ac:dyDescent="0.2">
      <c r="G44" s="4"/>
    </row>
    <row r="45" spans="1:10" x14ac:dyDescent="0.2">
      <c r="A45" s="6" t="s">
        <v>37</v>
      </c>
    </row>
    <row r="46" spans="1:10" x14ac:dyDescent="0.2">
      <c r="B46" s="3" t="s">
        <v>17</v>
      </c>
      <c r="C46" s="3" t="s">
        <v>18</v>
      </c>
      <c r="D46" s="3" t="s">
        <v>19</v>
      </c>
    </row>
    <row r="47" spans="1:10" x14ac:dyDescent="0.2">
      <c r="A47" s="6" t="s">
        <v>38</v>
      </c>
      <c r="B47" s="10">
        <f>D32</f>
        <v>4083</v>
      </c>
      <c r="C47" s="10">
        <f t="shared" ref="C47:D47" si="16">E32</f>
        <v>2501</v>
      </c>
      <c r="D47" s="10">
        <f t="shared" si="16"/>
        <v>2935</v>
      </c>
    </row>
    <row r="48" spans="1:10" x14ac:dyDescent="0.2">
      <c r="A48" t="s">
        <v>8</v>
      </c>
      <c r="B48" s="10">
        <f>H32</f>
        <v>1365</v>
      </c>
      <c r="C48" s="10">
        <f t="shared" ref="C48:D48" si="17">I32</f>
        <v>1099</v>
      </c>
      <c r="D48" s="10">
        <f t="shared" si="17"/>
        <v>1299</v>
      </c>
    </row>
    <row r="49" spans="1:4" x14ac:dyDescent="0.2">
      <c r="A49" t="s">
        <v>9</v>
      </c>
      <c r="B49" s="10">
        <f>L32</f>
        <v>768</v>
      </c>
      <c r="C49" s="10">
        <f t="shared" ref="C49:D49" si="18">M32</f>
        <v>552</v>
      </c>
      <c r="D49" s="10">
        <f t="shared" si="18"/>
        <v>686</v>
      </c>
    </row>
    <row r="50" spans="1:4" x14ac:dyDescent="0.2">
      <c r="A50" t="s">
        <v>10</v>
      </c>
      <c r="B50" s="10">
        <f>P32</f>
        <v>1950</v>
      </c>
      <c r="C50" s="10">
        <f t="shared" ref="C50:D50" si="19">Q32</f>
        <v>850</v>
      </c>
      <c r="D50" s="10">
        <f t="shared" si="19"/>
        <v>950</v>
      </c>
    </row>
  </sheetData>
  <mergeCells count="1">
    <mergeCell ref="D3:G3"/>
  </mergeCells>
  <conditionalFormatting sqref="H17 F18">
    <cfRule type="expression" dxfId="1" priority="1">
      <formula>(F17=MAX($J$5:$J$16))*I17</formula>
    </cfRule>
    <cfRule type="expression" dxfId="0" priority="2">
      <formula>(F17=MIN($J$5:$J$16))*I17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Jagtap, Rishabh Chandrashekhar</cp:lastModifiedBy>
  <dcterms:created xsi:type="dcterms:W3CDTF">2014-02-14T15:46:30Z</dcterms:created>
  <dcterms:modified xsi:type="dcterms:W3CDTF">2024-05-18T16:32:27Z</dcterms:modified>
</cp:coreProperties>
</file>