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andyk/OneDrive/VizWiz/Makeover Monday/Data/"/>
    </mc:Choice>
  </mc:AlternateContent>
  <bookViews>
    <workbookView xWindow="240" yWindow="460" windowWidth="28560" windowHeight="16240" tabRatio="500"/>
  </bookViews>
  <sheets>
    <sheet name="Final Scoring" sheetId="1" r:id="rId1"/>
    <sheet name="Copy of Final Scoring" sheetId="2" state="hidden" r:id="rId2"/>
    <sheet name="Fatalities per 100M Miles" sheetId="3" r:id="rId3"/>
    <sheet name="Failure to Obey" sheetId="4" r:id="rId4"/>
    <sheet name="Drunk Driving" sheetId="5" r:id="rId5"/>
    <sheet name="Speeding" sheetId="6" r:id="rId6"/>
    <sheet name="Careless Driving" sheetId="7" r:id="rId7"/>
  </sheets>
  <definedNames>
    <definedName name="_xlnm._FilterDatabase" localSheetId="6" hidden="1">'Careless Driving'!$A$1:$H$52</definedName>
    <definedName name="_xlnm._FilterDatabase" localSheetId="1" hidden="1">'Copy of Final Scoring'!$A$1:$L$101</definedName>
    <definedName name="_xlnm._FilterDatabase" localSheetId="4" hidden="1">'Drunk Driving'!$A$1:$J$52</definedName>
    <definedName name="_xlnm._FilterDatabase" localSheetId="3" hidden="1">'Failure to Obey'!$A$1:$I$52</definedName>
    <definedName name="_xlnm._FilterDatabase" localSheetId="2" hidden="1">'Fatalities per 100M Miles'!$A$1:$C$52</definedName>
    <definedName name="_xlnm._FilterDatabase" localSheetId="0" hidden="1">'Final Scoring'!$A$1:$H$52</definedName>
    <definedName name="_xlnm._FilterDatabase" localSheetId="5" hidden="1">Speeding!$A$1:$E$52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2" i="6" l="1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I52" i="5"/>
  <c r="G52" i="5"/>
  <c r="D52" i="5"/>
  <c r="I51" i="5"/>
  <c r="G51" i="5"/>
  <c r="D51" i="5"/>
  <c r="I50" i="5"/>
  <c r="G50" i="5"/>
  <c r="D50" i="5"/>
  <c r="I49" i="5"/>
  <c r="G49" i="5"/>
  <c r="D49" i="5"/>
  <c r="I48" i="5"/>
  <c r="G48" i="5"/>
  <c r="D48" i="5"/>
  <c r="I47" i="5"/>
  <c r="G47" i="5"/>
  <c r="D47" i="5"/>
  <c r="I46" i="5"/>
  <c r="G46" i="5"/>
  <c r="D46" i="5"/>
  <c r="I45" i="5"/>
  <c r="G45" i="5"/>
  <c r="D45" i="5"/>
  <c r="I44" i="5"/>
  <c r="G44" i="5"/>
  <c r="D44" i="5"/>
  <c r="I43" i="5"/>
  <c r="G43" i="5"/>
  <c r="D43" i="5"/>
  <c r="I42" i="5"/>
  <c r="G42" i="5"/>
  <c r="D42" i="5"/>
  <c r="I41" i="5"/>
  <c r="G41" i="5"/>
  <c r="D41" i="5"/>
  <c r="I40" i="5"/>
  <c r="G40" i="5"/>
  <c r="D40" i="5"/>
  <c r="I39" i="5"/>
  <c r="G39" i="5"/>
  <c r="D39" i="5"/>
  <c r="I38" i="5"/>
  <c r="G38" i="5"/>
  <c r="D38" i="5"/>
  <c r="I37" i="5"/>
  <c r="G37" i="5"/>
  <c r="D37" i="5"/>
  <c r="I36" i="5"/>
  <c r="G36" i="5"/>
  <c r="D36" i="5"/>
  <c r="I35" i="5"/>
  <c r="G35" i="5"/>
  <c r="D35" i="5"/>
  <c r="I34" i="5"/>
  <c r="G34" i="5"/>
  <c r="D34" i="5"/>
  <c r="I33" i="5"/>
  <c r="G33" i="5"/>
  <c r="D33" i="5"/>
  <c r="I32" i="5"/>
  <c r="G32" i="5"/>
  <c r="D32" i="5"/>
  <c r="I31" i="5"/>
  <c r="G31" i="5"/>
  <c r="D31" i="5"/>
  <c r="I30" i="5"/>
  <c r="G30" i="5"/>
  <c r="D30" i="5"/>
  <c r="I29" i="5"/>
  <c r="G29" i="5"/>
  <c r="D29" i="5"/>
  <c r="I28" i="5"/>
  <c r="G28" i="5"/>
  <c r="D28" i="5"/>
  <c r="I27" i="5"/>
  <c r="G27" i="5"/>
  <c r="D27" i="5"/>
  <c r="I26" i="5"/>
  <c r="G26" i="5"/>
  <c r="D26" i="5"/>
  <c r="I25" i="5"/>
  <c r="G25" i="5"/>
  <c r="D25" i="5"/>
  <c r="I24" i="5"/>
  <c r="G24" i="5"/>
  <c r="D24" i="5"/>
  <c r="I23" i="5"/>
  <c r="G23" i="5"/>
  <c r="D23" i="5"/>
  <c r="I22" i="5"/>
  <c r="G22" i="5"/>
  <c r="D22" i="5"/>
  <c r="I21" i="5"/>
  <c r="G21" i="5"/>
  <c r="D21" i="5"/>
  <c r="I20" i="5"/>
  <c r="G20" i="5"/>
  <c r="D20" i="5"/>
  <c r="I19" i="5"/>
  <c r="G19" i="5"/>
  <c r="D19" i="5"/>
  <c r="I18" i="5"/>
  <c r="G18" i="5"/>
  <c r="D18" i="5"/>
  <c r="I17" i="5"/>
  <c r="G17" i="5"/>
  <c r="D17" i="5"/>
  <c r="I16" i="5"/>
  <c r="G16" i="5"/>
  <c r="D16" i="5"/>
  <c r="I15" i="5"/>
  <c r="G15" i="5"/>
  <c r="D15" i="5"/>
  <c r="I14" i="5"/>
  <c r="G14" i="5"/>
  <c r="D14" i="5"/>
  <c r="I13" i="5"/>
  <c r="G13" i="5"/>
  <c r="D13" i="5"/>
  <c r="I12" i="5"/>
  <c r="G12" i="5"/>
  <c r="D12" i="5"/>
  <c r="I11" i="5"/>
  <c r="G11" i="5"/>
  <c r="D11" i="5"/>
  <c r="I10" i="5"/>
  <c r="G10" i="5"/>
  <c r="D10" i="5"/>
  <c r="I9" i="5"/>
  <c r="G9" i="5"/>
  <c r="D9" i="5"/>
  <c r="I8" i="5"/>
  <c r="G8" i="5"/>
  <c r="D8" i="5"/>
  <c r="I7" i="5"/>
  <c r="G7" i="5"/>
  <c r="D7" i="5"/>
  <c r="I6" i="5"/>
  <c r="G6" i="5"/>
  <c r="D6" i="5"/>
  <c r="I5" i="5"/>
  <c r="G5" i="5"/>
  <c r="D5" i="5"/>
  <c r="I4" i="5"/>
  <c r="G4" i="5"/>
  <c r="D4" i="5"/>
  <c r="I3" i="5"/>
  <c r="G3" i="5"/>
  <c r="D3" i="5"/>
  <c r="I2" i="5"/>
  <c r="G2" i="5"/>
  <c r="D2" i="5"/>
  <c r="H52" i="4"/>
  <c r="F52" i="4"/>
  <c r="H51" i="4"/>
  <c r="F51" i="4"/>
  <c r="H50" i="4"/>
  <c r="F50" i="4"/>
  <c r="H49" i="4"/>
  <c r="F49" i="4"/>
  <c r="H48" i="4"/>
  <c r="F48" i="4"/>
  <c r="H47" i="4"/>
  <c r="F47" i="4"/>
  <c r="H46" i="4"/>
  <c r="F46" i="4"/>
  <c r="H45" i="4"/>
  <c r="F45" i="4"/>
  <c r="H44" i="4"/>
  <c r="F44" i="4"/>
  <c r="H43" i="4"/>
  <c r="F43" i="4"/>
  <c r="H42" i="4"/>
  <c r="F42" i="4"/>
  <c r="H41" i="4"/>
  <c r="F41" i="4"/>
  <c r="H40" i="4"/>
  <c r="F40" i="4"/>
  <c r="H39" i="4"/>
  <c r="F39" i="4"/>
  <c r="H38" i="4"/>
  <c r="F38" i="4"/>
  <c r="H37" i="4"/>
  <c r="F37" i="4"/>
  <c r="H36" i="4"/>
  <c r="F36" i="4"/>
  <c r="H35" i="4"/>
  <c r="F35" i="4"/>
  <c r="H34" i="4"/>
  <c r="F34" i="4"/>
  <c r="H33" i="4"/>
  <c r="F33" i="4"/>
  <c r="H32" i="4"/>
  <c r="F32" i="4"/>
  <c r="H31" i="4"/>
  <c r="F31" i="4"/>
  <c r="H30" i="4"/>
  <c r="F30" i="4"/>
  <c r="H29" i="4"/>
  <c r="F29" i="4"/>
  <c r="H28" i="4"/>
  <c r="F28" i="4"/>
  <c r="H27" i="4"/>
  <c r="F27" i="4"/>
  <c r="H26" i="4"/>
  <c r="F26" i="4"/>
  <c r="H25" i="4"/>
  <c r="F25" i="4"/>
  <c r="H24" i="4"/>
  <c r="F24" i="4"/>
  <c r="H23" i="4"/>
  <c r="F23" i="4"/>
  <c r="H22" i="4"/>
  <c r="F22" i="4"/>
  <c r="H21" i="4"/>
  <c r="F21" i="4"/>
  <c r="H20" i="4"/>
  <c r="F20" i="4"/>
  <c r="H19" i="4"/>
  <c r="F19" i="4"/>
  <c r="H18" i="4"/>
  <c r="F18" i="4"/>
  <c r="H17" i="4"/>
  <c r="F17" i="4"/>
  <c r="H16" i="4"/>
  <c r="F16" i="4"/>
  <c r="H15" i="4"/>
  <c r="F15" i="4"/>
  <c r="H14" i="4"/>
  <c r="F14" i="4"/>
  <c r="H13" i="4"/>
  <c r="F13" i="4"/>
  <c r="H12" i="4"/>
  <c r="F12" i="4"/>
  <c r="H11" i="4"/>
  <c r="F11" i="4"/>
  <c r="H10" i="4"/>
  <c r="F10" i="4"/>
  <c r="H9" i="4"/>
  <c r="F9" i="4"/>
  <c r="H8" i="4"/>
  <c r="F8" i="4"/>
  <c r="H7" i="4"/>
  <c r="F7" i="4"/>
  <c r="H6" i="4"/>
  <c r="F6" i="4"/>
  <c r="H5" i="4"/>
  <c r="F5" i="4"/>
  <c r="H4" i="4"/>
  <c r="F4" i="4"/>
  <c r="H3" i="4"/>
  <c r="F3" i="4"/>
  <c r="H2" i="4"/>
  <c r="F2" i="4"/>
  <c r="J52" i="2"/>
  <c r="G52" i="2"/>
  <c r="J51" i="2"/>
  <c r="G51" i="2"/>
  <c r="J50" i="2"/>
  <c r="G50" i="2"/>
  <c r="J49" i="2"/>
  <c r="G49" i="2"/>
  <c r="J48" i="2"/>
  <c r="G48" i="2"/>
  <c r="J47" i="2"/>
  <c r="G47" i="2"/>
  <c r="J46" i="2"/>
  <c r="G46" i="2"/>
  <c r="J45" i="2"/>
  <c r="G45" i="2"/>
  <c r="J44" i="2"/>
  <c r="G44" i="2"/>
  <c r="J43" i="2"/>
  <c r="G43" i="2"/>
  <c r="J42" i="2"/>
  <c r="G42" i="2"/>
  <c r="J41" i="2"/>
  <c r="G41" i="2"/>
  <c r="J40" i="2"/>
  <c r="G40" i="2"/>
  <c r="J39" i="2"/>
  <c r="G39" i="2"/>
  <c r="J38" i="2"/>
  <c r="G38" i="2"/>
  <c r="J37" i="2"/>
  <c r="G37" i="2"/>
  <c r="J36" i="2"/>
  <c r="G36" i="2"/>
  <c r="J35" i="2"/>
  <c r="G35" i="2"/>
  <c r="J34" i="2"/>
  <c r="G34" i="2"/>
  <c r="J33" i="2"/>
  <c r="G33" i="2"/>
  <c r="J32" i="2"/>
  <c r="G32" i="2"/>
  <c r="J31" i="2"/>
  <c r="G31" i="2"/>
  <c r="J30" i="2"/>
  <c r="G30" i="2"/>
  <c r="J29" i="2"/>
  <c r="G29" i="2"/>
  <c r="J28" i="2"/>
  <c r="G28" i="2"/>
  <c r="J27" i="2"/>
  <c r="G27" i="2"/>
  <c r="J26" i="2"/>
  <c r="G26" i="2"/>
  <c r="J25" i="2"/>
  <c r="G25" i="2"/>
  <c r="J24" i="2"/>
  <c r="G24" i="2"/>
  <c r="J23" i="2"/>
  <c r="G23" i="2"/>
  <c r="J22" i="2"/>
  <c r="G22" i="2"/>
  <c r="J21" i="2"/>
  <c r="G21" i="2"/>
  <c r="J20" i="2"/>
  <c r="G20" i="2"/>
  <c r="J19" i="2"/>
  <c r="G19" i="2"/>
  <c r="J18" i="2"/>
  <c r="G18" i="2"/>
  <c r="J17" i="2"/>
  <c r="G17" i="2"/>
  <c r="J16" i="2"/>
  <c r="G16" i="2"/>
  <c r="J15" i="2"/>
  <c r="G15" i="2"/>
  <c r="J14" i="2"/>
  <c r="G14" i="2"/>
  <c r="J13" i="2"/>
  <c r="G13" i="2"/>
  <c r="J12" i="2"/>
  <c r="G12" i="2"/>
  <c r="J11" i="2"/>
  <c r="G11" i="2"/>
  <c r="J10" i="2"/>
  <c r="G10" i="2"/>
  <c r="J9" i="2"/>
  <c r="G9" i="2"/>
  <c r="J8" i="2"/>
  <c r="G8" i="2"/>
  <c r="J7" i="2"/>
  <c r="G7" i="2"/>
  <c r="J6" i="2"/>
  <c r="G6" i="2"/>
  <c r="J5" i="2"/>
  <c r="G5" i="2"/>
  <c r="J4" i="2"/>
  <c r="G4" i="2"/>
  <c r="J3" i="2"/>
  <c r="G3" i="2"/>
  <c r="J2" i="2"/>
  <c r="G2" i="2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<sst xmlns="http://schemas.openxmlformats.org/spreadsheetml/2006/main" count="619" uniqueCount="193">
  <si>
    <t>State</t>
  </si>
  <si>
    <t>Fatalities per 100M Miles</t>
  </si>
  <si>
    <t>Failure to Obey (Traffic Signals + Seat Belts)</t>
  </si>
  <si>
    <t>Drunk Driving</t>
  </si>
  <si>
    <t>Tickets</t>
  </si>
  <si>
    <t>Careless Driving</t>
  </si>
  <si>
    <t>Total Score</t>
  </si>
  <si>
    <t>Rank</t>
  </si>
  <si>
    <t>State Code</t>
  </si>
  <si>
    <t>Fatalities Rate per 100 Million Vehicle Miles Traveled</t>
  </si>
  <si>
    <t>Tool Tip Title</t>
  </si>
  <si>
    <t>Tooltip Content</t>
  </si>
  <si>
    <t>Action Value</t>
  </si>
  <si>
    <t>Color</t>
  </si>
  <si>
    <t>Colors Used</t>
  </si>
  <si>
    <t>Failure to Obey (Traffic Signals, Seat Belts, &amp; Invalid Driver License)</t>
  </si>
  <si>
    <t>Speeding</t>
  </si>
  <si>
    <t>Alabama</t>
  </si>
  <si>
    <t>US-AL</t>
  </si>
  <si>
    <t>Example Text</t>
  </si>
  <si>
    <t>Put a short description here</t>
  </si>
  <si>
    <t>Red Scale</t>
  </si>
  <si>
    <t>Alaska</t>
  </si>
  <si>
    <t>US-AK</t>
  </si>
  <si>
    <t>#1-10</t>
  </si>
  <si>
    <t>#b30000</t>
  </si>
  <si>
    <t>http://colorbrewer2.org/</t>
  </si>
  <si>
    <t>Source:</t>
  </si>
  <si>
    <t>Arizona</t>
  </si>
  <si>
    <t>Arkansas</t>
  </si>
  <si>
    <t>California</t>
  </si>
  <si>
    <t>Colorado</t>
  </si>
  <si>
    <t>Connecticut</t>
  </si>
  <si>
    <t>US-AZ</t>
  </si>
  <si>
    <t>Delaware</t>
  </si>
  <si>
    <t>#11-20</t>
  </si>
  <si>
    <t>#e34a33</t>
  </si>
  <si>
    <t>District of Columbia</t>
  </si>
  <si>
    <t>Florida</t>
  </si>
  <si>
    <t>US-AR</t>
  </si>
  <si>
    <t>Georgia</t>
  </si>
  <si>
    <t>#21-30</t>
  </si>
  <si>
    <t>#fc8d59</t>
  </si>
  <si>
    <t>Hawaii</t>
  </si>
  <si>
    <t>Idaho</t>
  </si>
  <si>
    <t>http://www-fars.nhtsa.dot.gov/States/StatesFatalitiesFatalityRates.aspx</t>
  </si>
  <si>
    <t>US-CA</t>
  </si>
  <si>
    <t>Illinois</t>
  </si>
  <si>
    <t>Indiana</t>
  </si>
  <si>
    <t>#31-40</t>
  </si>
  <si>
    <t>#fdcc8a</t>
  </si>
  <si>
    <t>Iowa</t>
  </si>
  <si>
    <t>Kansas</t>
  </si>
  <si>
    <t>Kentucky</t>
  </si>
  <si>
    <t>US-CO</t>
  </si>
  <si>
    <t>Louisiana</t>
  </si>
  <si>
    <t>#41-51</t>
  </si>
  <si>
    <t>#fef0d9</t>
  </si>
  <si>
    <t>Maine</t>
  </si>
  <si>
    <t>Maryland</t>
  </si>
  <si>
    <t>US-CT</t>
  </si>
  <si>
    <t>Massachusetts</t>
  </si>
  <si>
    <t>Michigan</t>
  </si>
  <si>
    <t>Minnesota</t>
  </si>
  <si>
    <t>US-DE</t>
  </si>
  <si>
    <t>Mississippi</t>
  </si>
  <si>
    <t>Missouri</t>
  </si>
  <si>
    <t>Montana</t>
  </si>
  <si>
    <t>US-DC</t>
  </si>
  <si>
    <t>Nebraska</t>
  </si>
  <si>
    <t>#1-6</t>
  </si>
  <si>
    <t>#990000</t>
  </si>
  <si>
    <t>Nevada</t>
  </si>
  <si>
    <t>US-FL</t>
  </si>
  <si>
    <t>New Hampshire</t>
  </si>
  <si>
    <t>#7-12</t>
  </si>
  <si>
    <t>#D7301F</t>
  </si>
  <si>
    <t>New Jersey</t>
  </si>
  <si>
    <t>New Mexico</t>
  </si>
  <si>
    <t>US-GA</t>
  </si>
  <si>
    <t>New York</t>
  </si>
  <si>
    <t>#13-18</t>
  </si>
  <si>
    <t>#EF6548</t>
  </si>
  <si>
    <t>North Carolina</t>
  </si>
  <si>
    <t>North Dakota</t>
  </si>
  <si>
    <t>Ohio</t>
  </si>
  <si>
    <t>Oklahoma</t>
  </si>
  <si>
    <t>US-HI</t>
  </si>
  <si>
    <t>Oregon</t>
  </si>
  <si>
    <t>Pennsylvania</t>
  </si>
  <si>
    <t>#19-25</t>
  </si>
  <si>
    <t>Rhode Island</t>
  </si>
  <si>
    <t>#FC8D59</t>
  </si>
  <si>
    <t>South Carolina</t>
  </si>
  <si>
    <t>South Dakota</t>
  </si>
  <si>
    <t>Tennessee</t>
  </si>
  <si>
    <t>Texas</t>
  </si>
  <si>
    <t>US-ID</t>
  </si>
  <si>
    <t>Utah</t>
  </si>
  <si>
    <t>Vermont</t>
  </si>
  <si>
    <t>#26-32</t>
  </si>
  <si>
    <t>Virginia</t>
  </si>
  <si>
    <t>#FDBB84</t>
  </si>
  <si>
    <t>Washington</t>
  </si>
  <si>
    <t>West Virginia</t>
  </si>
  <si>
    <t>Wisconsin</t>
  </si>
  <si>
    <t>US-IL</t>
  </si>
  <si>
    <t>Wyoming</t>
  </si>
  <si>
    <t>#33-39</t>
  </si>
  <si>
    <t>#FDD49E</t>
  </si>
  <si>
    <t>US-IN</t>
  </si>
  <si>
    <t>#40-45</t>
  </si>
  <si>
    <t>#FEE8C8</t>
  </si>
  <si>
    <t>US-IA</t>
  </si>
  <si>
    <t>#46-51</t>
  </si>
  <si>
    <t>#FFF7EC</t>
  </si>
  <si>
    <t>US-KS</t>
  </si>
  <si>
    <t>US-KY</t>
  </si>
  <si>
    <t>US-LA</t>
  </si>
  <si>
    <t>US-ME</t>
  </si>
  <si>
    <t>US-MD</t>
  </si>
  <si>
    <t>US-MA</t>
  </si>
  <si>
    <t>US-MI</t>
  </si>
  <si>
    <t>US-MN</t>
  </si>
  <si>
    <t>US-MS</t>
  </si>
  <si>
    <t>US-MO</t>
  </si>
  <si>
    <t>% of Fatal Crashes w/ Traffic Safety Devices Involved</t>
  </si>
  <si>
    <t>Fatal Crashes w/ Traffic Safety Devices involved Ranking</t>
  </si>
  <si>
    <t>US-MT</t>
  </si>
  <si>
    <t>% of Fatal Crashes when Seat Belts were NOT used</t>
  </si>
  <si>
    <t>US-NE</t>
  </si>
  <si>
    <t>% of Fatal Crashes when Seat Belts were NOT used Ranking</t>
  </si>
  <si>
    <t>US-NV</t>
  </si>
  <si>
    <t xml:space="preserve"> % of Fatal Crashes Involving Invalidly Licensed Drivers</t>
  </si>
  <si>
    <t>Fatalities in Crashes Involving Invalidly Licensed Drivers Ranking</t>
  </si>
  <si>
    <t>Traffic Safety Device, Seat Belt, &amp; Invalid Driver License Categories Combined</t>
  </si>
  <si>
    <t>Final Ranking Score</t>
  </si>
  <si>
    <t>Sources:</t>
  </si>
  <si>
    <t>US-NH</t>
  </si>
  <si>
    <t>Total Fatalities (including non-alcohol related)</t>
  </si>
  <si>
    <t>Fatalities w/ BAC = .08+</t>
  </si>
  <si>
    <t>%</t>
  </si>
  <si>
    <t xml:space="preserve"> Fatalities w/ BAC = .08+ Ranking</t>
  </si>
  <si>
    <t>Fatalities w/ BAC = .01-.07</t>
  </si>
  <si>
    <t>Fatalities w/ BAC = .01-.07 Ranking</t>
  </si>
  <si>
    <t>Combined Rank (BAC =.01+)</t>
  </si>
  <si>
    <t>US-NJ</t>
  </si>
  <si>
    <t>US-NM</t>
  </si>
  <si>
    <t>US-NY</t>
  </si>
  <si>
    <t>US-NC</t>
  </si>
  <si>
    <t>US-ND</t>
  </si>
  <si>
    <t>US-OH</t>
  </si>
  <si>
    <t>US-OK</t>
  </si>
  <si>
    <t>US-OR</t>
  </si>
  <si>
    <t>US-PA</t>
  </si>
  <si>
    <t>US-RI</t>
  </si>
  <si>
    <t>US-SC</t>
  </si>
  <si>
    <t>http://www-fars.nhtsa.dot.gov/People/PeopleRestraints.aspx</t>
  </si>
  <si>
    <t>US-SD</t>
  </si>
  <si>
    <t>US-TN</t>
  </si>
  <si>
    <t>US-TX</t>
  </si>
  <si>
    <t>US-UT</t>
  </si>
  <si>
    <t>US-VT</t>
  </si>
  <si>
    <t>http://www-nrd.nhtsa.dot.gov/Pubs/812188.pdf</t>
  </si>
  <si>
    <t>http://www-fars.nhtsa.dot.gov/People/PeopleDrivers.aspx</t>
  </si>
  <si>
    <t>US-VA</t>
  </si>
  <si>
    <t>US-WA</t>
  </si>
  <si>
    <t>US-WV</t>
  </si>
  <si>
    <t>US-WI</t>
  </si>
  <si>
    <t>US-WY</t>
  </si>
  <si>
    <t>http://www-fars.nhtsa.dot.gov//QueryTool/QuerySection/SelectYear.aspx</t>
  </si>
  <si>
    <t>(Manual Query)</t>
  </si>
  <si>
    <t xml:space="preserve">1. Select the year 2013 </t>
  </si>
  <si>
    <t>2. Press Submit</t>
  </si>
  <si>
    <t>3. Select Option 3 (Crash / Vehicle / Driver / Precreash / Occupant</t>
  </si>
  <si>
    <t>4. Press Submit</t>
  </si>
  <si>
    <t>Total Fatalities</t>
  </si>
  <si>
    <t>Speed-Related Fatalities</t>
  </si>
  <si>
    <t>% of Speed-Related Fatalities</t>
  </si>
  <si>
    <t>4. Scroll to the bottom and check the Traffic Control Device box</t>
  </si>
  <si>
    <t>5. Press Submit</t>
  </si>
  <si>
    <t>5. Select "All" for both options and click the Cross Tab</t>
  </si>
  <si>
    <t>6. Change the Column selection to Traffic Control Device</t>
  </si>
  <si>
    <t>http://www-nrd.nhtsa.dot.gov/Pubs/812162.pdf</t>
  </si>
  <si>
    <t>7. Press Submit</t>
  </si>
  <si>
    <t>Pedestrians Killed</t>
  </si>
  <si>
    <t>Pedacyclists Killed</t>
  </si>
  <si>
    <t>Population (Thousands)</t>
  </si>
  <si>
    <t>Pedestrian Fatality Rate per 100,000 Population</t>
  </si>
  <si>
    <t>Pedacyclist Fatality Rate per 100,000 Population</t>
  </si>
  <si>
    <t>Total (Pedestrians + Pedacyclist)</t>
  </si>
  <si>
    <t>http://www-fars.nhtsa.dot.gov/States/StatesPedestrians.aspx</t>
  </si>
  <si>
    <t>http://www-fars.nhtsa.dot.gov/People/PeoplePedalcyclists.aspx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</si>
</sst>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u/>
      <sz val="10"/>
      <color rgb="FF0000FF"/>
      <name val="Arial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0"/>
      <color rgb="FF1155CC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4" fillId="2" borderId="0" xfId="0" applyFont="1" applyFill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5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7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10" fontId="2" fillId="0" borderId="0" xfId="0" applyNumberFormat="1" applyFont="1" applyAlignment="1">
      <alignment horizontal="center" wrapText="1"/>
    </xf>
    <xf numFmtId="10" fontId="4" fillId="0" borderId="0" xfId="0" applyNumberFormat="1" applyFont="1" applyAlignment="1">
      <alignment horizontal="right" wrapText="1"/>
    </xf>
    <xf numFmtId="0" fontId="4" fillId="0" borderId="0" xfId="0" applyFont="1" applyAlignment="1">
      <alignment horizontal="right" wrapText="1"/>
    </xf>
    <xf numFmtId="10" fontId="4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10" fontId="3" fillId="0" borderId="0" xfId="0" applyNumberFormat="1" applyFont="1" applyAlignment="1">
      <alignment wrapText="1"/>
    </xf>
    <xf numFmtId="10" fontId="4" fillId="0" borderId="0" xfId="0" applyNumberFormat="1" applyFont="1" applyAlignment="1">
      <alignment horizontal="center" wrapText="1"/>
    </xf>
    <xf numFmtId="0" fontId="8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9" fillId="2" borderId="0" xfId="0" applyFont="1" applyFill="1" applyAlignment="1">
      <alignment wrapText="1"/>
    </xf>
    <xf numFmtId="0" fontId="10" fillId="2" borderId="0" xfId="0" applyFont="1" applyFill="1" applyAlignment="1">
      <alignment wrapText="1"/>
    </xf>
    <xf numFmtId="10" fontId="2" fillId="2" borderId="0" xfId="0" applyNumberFormat="1" applyFont="1" applyFill="1" applyAlignment="1">
      <alignment horizontal="center" wrapText="1"/>
    </xf>
    <xf numFmtId="10" fontId="4" fillId="0" borderId="0" xfId="0" applyNumberFormat="1" applyFont="1" applyAlignment="1">
      <alignment horizontal="right" wrapText="1"/>
    </xf>
    <xf numFmtId="4" fontId="2" fillId="0" borderId="0" xfId="0" applyNumberFormat="1" applyFont="1" applyAlignment="1">
      <alignment wrapText="1"/>
    </xf>
    <xf numFmtId="4" fontId="6" fillId="0" borderId="0" xfId="0" applyNumberFormat="1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colorbrewer2.org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-fars.nhtsa.dot.gov/States/StatesFatalitiesFatalityRates.asp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-fars.nhtsa.dot.gov/People/PeopleRestraints.aspx" TargetMode="External"/><Relationship Id="rId2" Type="http://schemas.openxmlformats.org/officeDocument/2006/relationships/hyperlink" Target="http://www-fars.nhtsa.dot.gov/People/PeopleDrivers.aspx" TargetMode="External"/><Relationship Id="rId3" Type="http://schemas.openxmlformats.org/officeDocument/2006/relationships/hyperlink" Target="http://www-fars.nhtsa.dot.gov/QueryTool/QuerySection/SelectYear.aspx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-nrd.nhtsa.dot.gov/Pubs/812188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-nrd.nhtsa.dot.gov/Pubs/812162.pdf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-fars.nhtsa.dot.gov/States/StatesPedestrians.aspx" TargetMode="External"/><Relationship Id="rId2" Type="http://schemas.openxmlformats.org/officeDocument/2006/relationships/hyperlink" Target="http://www-fars.nhtsa.dot.gov/People/PeoplePedalcyclists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7.33203125" defaultRowHeight="15.75" customHeight="1" x14ac:dyDescent="0.15"/>
  <sheetData>
    <row r="1" spans="1:8" ht="52" x14ac:dyDescent="0.15">
      <c r="A1" s="2" t="s">
        <v>0</v>
      </c>
      <c r="B1" s="4" t="s">
        <v>9</v>
      </c>
      <c r="C1" s="2" t="s">
        <v>15</v>
      </c>
      <c r="D1" s="4" t="s">
        <v>3</v>
      </c>
      <c r="E1" s="2" t="s">
        <v>16</v>
      </c>
      <c r="F1" s="4" t="s">
        <v>5</v>
      </c>
      <c r="G1" s="4" t="s">
        <v>6</v>
      </c>
      <c r="H1" s="4" t="s">
        <v>7</v>
      </c>
    </row>
    <row r="2" spans="1:8" ht="13" x14ac:dyDescent="0.15">
      <c r="A2" s="6" t="s">
        <v>17</v>
      </c>
      <c r="B2" s="7">
        <v>15</v>
      </c>
      <c r="C2" s="8">
        <v>14</v>
      </c>
      <c r="D2" s="9">
        <v>18</v>
      </c>
      <c r="E2" s="8">
        <v>29</v>
      </c>
      <c r="F2" s="9">
        <v>26</v>
      </c>
      <c r="G2" s="11">
        <f t="shared" ref="G2:G52" si="0">SUM(B2:F2)</f>
        <v>102</v>
      </c>
      <c r="H2" s="8">
        <v>12</v>
      </c>
    </row>
    <row r="3" spans="1:8" ht="13" x14ac:dyDescent="0.15">
      <c r="A3" s="13" t="s">
        <v>22</v>
      </c>
      <c r="B3" s="7">
        <v>26</v>
      </c>
      <c r="C3" s="8">
        <v>44</v>
      </c>
      <c r="D3" s="9">
        <v>46</v>
      </c>
      <c r="E3" s="8">
        <v>5</v>
      </c>
      <c r="F3" s="9">
        <v>42</v>
      </c>
      <c r="G3" s="11">
        <f t="shared" si="0"/>
        <v>163</v>
      </c>
      <c r="H3" s="8">
        <v>40</v>
      </c>
    </row>
    <row r="4" spans="1:8" ht="13" x14ac:dyDescent="0.15">
      <c r="A4" s="13" t="s">
        <v>28</v>
      </c>
      <c r="B4" s="7">
        <v>10</v>
      </c>
      <c r="C4" s="8">
        <v>7</v>
      </c>
      <c r="D4" s="9">
        <v>47</v>
      </c>
      <c r="E4" s="8">
        <v>17</v>
      </c>
      <c r="F4" s="9">
        <v>3</v>
      </c>
      <c r="G4" s="11">
        <f t="shared" si="0"/>
        <v>84</v>
      </c>
      <c r="H4" s="8">
        <v>6</v>
      </c>
    </row>
    <row r="5" spans="1:8" ht="13" x14ac:dyDescent="0.15">
      <c r="A5" s="13" t="s">
        <v>29</v>
      </c>
      <c r="B5" s="7">
        <v>8</v>
      </c>
      <c r="C5" s="8">
        <v>8</v>
      </c>
      <c r="D5" s="9">
        <v>31</v>
      </c>
      <c r="E5" s="8">
        <v>50</v>
      </c>
      <c r="F5" s="9">
        <v>19</v>
      </c>
      <c r="G5" s="11">
        <f t="shared" si="0"/>
        <v>116</v>
      </c>
      <c r="H5" s="8">
        <v>20</v>
      </c>
    </row>
    <row r="6" spans="1:8" ht="13" x14ac:dyDescent="0.15">
      <c r="A6" s="13" t="s">
        <v>30</v>
      </c>
      <c r="B6" s="7">
        <v>40</v>
      </c>
      <c r="C6" s="8">
        <v>15</v>
      </c>
      <c r="D6" s="9">
        <v>33</v>
      </c>
      <c r="E6" s="8">
        <v>23</v>
      </c>
      <c r="F6" s="9">
        <v>9</v>
      </c>
      <c r="G6" s="11">
        <f t="shared" si="0"/>
        <v>120</v>
      </c>
      <c r="H6" s="8">
        <v>22</v>
      </c>
    </row>
    <row r="7" spans="1:8" ht="13" x14ac:dyDescent="0.15">
      <c r="A7" s="13" t="s">
        <v>31</v>
      </c>
      <c r="B7" s="7">
        <v>29</v>
      </c>
      <c r="C7" s="8">
        <v>2</v>
      </c>
      <c r="D7" s="9">
        <v>21</v>
      </c>
      <c r="E7" s="8">
        <v>26</v>
      </c>
      <c r="F7" s="9">
        <v>33</v>
      </c>
      <c r="G7" s="11">
        <f t="shared" si="0"/>
        <v>111</v>
      </c>
      <c r="H7" s="8">
        <v>18</v>
      </c>
    </row>
    <row r="8" spans="1:8" ht="13" x14ac:dyDescent="0.15">
      <c r="A8" s="13" t="s">
        <v>32</v>
      </c>
      <c r="B8" s="7">
        <v>42</v>
      </c>
      <c r="C8" s="8">
        <v>11</v>
      </c>
      <c r="D8" s="9">
        <v>4</v>
      </c>
      <c r="E8" s="8">
        <v>41</v>
      </c>
      <c r="F8" s="9">
        <v>37</v>
      </c>
      <c r="G8" s="11">
        <f t="shared" si="0"/>
        <v>135</v>
      </c>
      <c r="H8" s="8">
        <v>28</v>
      </c>
    </row>
    <row r="9" spans="1:8" ht="13" x14ac:dyDescent="0.15">
      <c r="A9" s="13" t="s">
        <v>34</v>
      </c>
      <c r="B9" s="7">
        <v>24</v>
      </c>
      <c r="C9" s="8">
        <v>25</v>
      </c>
      <c r="D9" s="9">
        <v>28</v>
      </c>
      <c r="E9" s="8">
        <v>14</v>
      </c>
      <c r="F9" s="9">
        <v>2</v>
      </c>
      <c r="G9" s="11">
        <f t="shared" si="0"/>
        <v>93</v>
      </c>
      <c r="H9" s="8">
        <v>9</v>
      </c>
    </row>
    <row r="10" spans="1:8" ht="13" x14ac:dyDescent="0.15">
      <c r="A10" s="13" t="s">
        <v>37</v>
      </c>
      <c r="B10" s="7">
        <v>51</v>
      </c>
      <c r="C10" s="8">
        <v>27</v>
      </c>
      <c r="D10" s="9">
        <v>44</v>
      </c>
      <c r="E10" s="8">
        <v>4</v>
      </c>
      <c r="F10" s="9">
        <v>22</v>
      </c>
      <c r="G10" s="11">
        <f t="shared" si="0"/>
        <v>148</v>
      </c>
      <c r="H10" s="8">
        <v>37</v>
      </c>
    </row>
    <row r="11" spans="1:8" ht="13" x14ac:dyDescent="0.15">
      <c r="A11" s="13" t="s">
        <v>38</v>
      </c>
      <c r="B11" s="7">
        <v>16</v>
      </c>
      <c r="C11" s="8">
        <v>29</v>
      </c>
      <c r="D11" s="9">
        <v>41</v>
      </c>
      <c r="E11" s="8">
        <v>51</v>
      </c>
      <c r="F11" s="9">
        <v>1</v>
      </c>
      <c r="G11" s="11">
        <f t="shared" si="0"/>
        <v>138</v>
      </c>
      <c r="H11" s="8">
        <v>32</v>
      </c>
    </row>
    <row r="12" spans="1:8" ht="13" x14ac:dyDescent="0.15">
      <c r="A12" s="13" t="s">
        <v>40</v>
      </c>
      <c r="B12" s="7">
        <v>23</v>
      </c>
      <c r="C12" s="8">
        <v>20</v>
      </c>
      <c r="D12" s="9">
        <v>50</v>
      </c>
      <c r="E12" s="8">
        <v>48</v>
      </c>
      <c r="F12" s="9">
        <v>10</v>
      </c>
      <c r="G12" s="11">
        <f t="shared" si="0"/>
        <v>151</v>
      </c>
      <c r="H12" s="8">
        <v>38</v>
      </c>
    </row>
    <row r="13" spans="1:8" ht="13" x14ac:dyDescent="0.15">
      <c r="A13" s="13" t="s">
        <v>43</v>
      </c>
      <c r="B13" s="7">
        <v>30</v>
      </c>
      <c r="C13" s="8">
        <v>33</v>
      </c>
      <c r="D13" s="9">
        <v>4</v>
      </c>
      <c r="E13" s="8">
        <v>5</v>
      </c>
      <c r="F13" s="9">
        <v>17</v>
      </c>
      <c r="G13" s="11">
        <f t="shared" si="0"/>
        <v>89</v>
      </c>
      <c r="H13" s="8">
        <v>7</v>
      </c>
    </row>
    <row r="14" spans="1:8" ht="13" x14ac:dyDescent="0.15">
      <c r="A14" s="13" t="s">
        <v>44</v>
      </c>
      <c r="B14" s="7">
        <v>14</v>
      </c>
      <c r="C14" s="8">
        <v>10</v>
      </c>
      <c r="D14" s="9">
        <v>22</v>
      </c>
      <c r="E14" s="8">
        <v>40</v>
      </c>
      <c r="F14" s="9">
        <v>40</v>
      </c>
      <c r="G14" s="11">
        <f t="shared" si="0"/>
        <v>126</v>
      </c>
      <c r="H14" s="8">
        <v>26</v>
      </c>
    </row>
    <row r="15" spans="1:8" ht="13" x14ac:dyDescent="0.15">
      <c r="A15" s="13" t="s">
        <v>47</v>
      </c>
      <c r="B15" s="7">
        <v>35</v>
      </c>
      <c r="C15" s="8">
        <v>37</v>
      </c>
      <c r="D15" s="9">
        <v>9</v>
      </c>
      <c r="E15" s="8">
        <v>7</v>
      </c>
      <c r="F15" s="9">
        <v>32</v>
      </c>
      <c r="G15" s="11">
        <f t="shared" si="0"/>
        <v>120</v>
      </c>
      <c r="H15" s="8">
        <v>22</v>
      </c>
    </row>
    <row r="16" spans="1:8" ht="13" x14ac:dyDescent="0.15">
      <c r="A16" s="13" t="s">
        <v>48</v>
      </c>
      <c r="B16" s="7">
        <v>31</v>
      </c>
      <c r="C16" s="8">
        <v>20</v>
      </c>
      <c r="D16" s="9">
        <v>37</v>
      </c>
      <c r="E16" s="8">
        <v>31</v>
      </c>
      <c r="F16" s="9">
        <v>24</v>
      </c>
      <c r="G16" s="11">
        <f t="shared" si="0"/>
        <v>143</v>
      </c>
      <c r="H16" s="8">
        <v>33</v>
      </c>
    </row>
    <row r="17" spans="1:8" ht="13" x14ac:dyDescent="0.15">
      <c r="A17" s="13" t="s">
        <v>51</v>
      </c>
      <c r="B17" s="7">
        <v>31</v>
      </c>
      <c r="C17" s="8">
        <v>28</v>
      </c>
      <c r="D17" s="9">
        <v>35</v>
      </c>
      <c r="E17" s="8">
        <v>49</v>
      </c>
      <c r="F17" s="9">
        <v>47</v>
      </c>
      <c r="G17" s="11">
        <f t="shared" si="0"/>
        <v>190</v>
      </c>
      <c r="H17" s="8">
        <v>48</v>
      </c>
    </row>
    <row r="18" spans="1:8" ht="13" x14ac:dyDescent="0.15">
      <c r="A18" s="13" t="s">
        <v>52</v>
      </c>
      <c r="B18" s="7">
        <v>20</v>
      </c>
      <c r="C18" s="8">
        <v>25</v>
      </c>
      <c r="D18" s="9">
        <v>36</v>
      </c>
      <c r="E18" s="8">
        <v>25</v>
      </c>
      <c r="F18" s="9">
        <v>38</v>
      </c>
      <c r="G18" s="11">
        <f t="shared" si="0"/>
        <v>144</v>
      </c>
      <c r="H18" s="8">
        <v>34</v>
      </c>
    </row>
    <row r="19" spans="1:8" ht="13" x14ac:dyDescent="0.15">
      <c r="A19" s="13" t="s">
        <v>53</v>
      </c>
      <c r="B19" s="7">
        <v>13</v>
      </c>
      <c r="C19" s="8">
        <v>4</v>
      </c>
      <c r="D19" s="9">
        <v>49</v>
      </c>
      <c r="E19" s="8">
        <v>44</v>
      </c>
      <c r="F19" s="9">
        <v>27</v>
      </c>
      <c r="G19" s="11">
        <f t="shared" si="0"/>
        <v>137</v>
      </c>
      <c r="H19" s="8">
        <v>31</v>
      </c>
    </row>
    <row r="20" spans="1:8" ht="13" x14ac:dyDescent="0.15">
      <c r="A20" s="13" t="s">
        <v>55</v>
      </c>
      <c r="B20" s="7">
        <v>6</v>
      </c>
      <c r="C20" s="8">
        <v>1</v>
      </c>
      <c r="D20" s="9">
        <v>16</v>
      </c>
      <c r="E20" s="8">
        <v>33</v>
      </c>
      <c r="F20" s="9">
        <v>7</v>
      </c>
      <c r="G20" s="11">
        <f t="shared" si="0"/>
        <v>63</v>
      </c>
      <c r="H20" s="8">
        <v>5</v>
      </c>
    </row>
    <row r="21" spans="1:8" ht="13" x14ac:dyDescent="0.15">
      <c r="A21" s="13" t="s">
        <v>58</v>
      </c>
      <c r="B21" s="7">
        <v>28</v>
      </c>
      <c r="C21" s="8">
        <v>35</v>
      </c>
      <c r="D21" s="9">
        <v>12</v>
      </c>
      <c r="E21" s="8">
        <v>16</v>
      </c>
      <c r="F21" s="9">
        <v>35</v>
      </c>
      <c r="G21" s="11">
        <f t="shared" si="0"/>
        <v>126</v>
      </c>
      <c r="H21" s="8">
        <v>26</v>
      </c>
    </row>
    <row r="22" spans="1:8" ht="13" x14ac:dyDescent="0.15">
      <c r="A22" s="13" t="s">
        <v>59</v>
      </c>
      <c r="B22" s="7">
        <v>45</v>
      </c>
      <c r="C22" s="8">
        <v>51</v>
      </c>
      <c r="D22" s="9">
        <v>10</v>
      </c>
      <c r="E22" s="8">
        <v>24</v>
      </c>
      <c r="F22" s="9">
        <v>14</v>
      </c>
      <c r="G22" s="11">
        <f t="shared" si="0"/>
        <v>144</v>
      </c>
      <c r="H22" s="8">
        <v>34</v>
      </c>
    </row>
    <row r="23" spans="1:8" ht="13" x14ac:dyDescent="0.15">
      <c r="A23" s="13" t="s">
        <v>61</v>
      </c>
      <c r="B23" s="7">
        <v>50</v>
      </c>
      <c r="C23" s="8">
        <v>43</v>
      </c>
      <c r="D23" s="9">
        <v>2</v>
      </c>
      <c r="E23" s="8">
        <v>34</v>
      </c>
      <c r="F23" s="9">
        <v>36</v>
      </c>
      <c r="G23" s="11">
        <f t="shared" si="0"/>
        <v>165</v>
      </c>
      <c r="H23" s="8">
        <v>41</v>
      </c>
    </row>
    <row r="24" spans="1:8" ht="13" x14ac:dyDescent="0.15">
      <c r="A24" s="13" t="s">
        <v>62</v>
      </c>
      <c r="B24" s="7">
        <v>31</v>
      </c>
      <c r="C24" s="8">
        <v>47</v>
      </c>
      <c r="D24" s="9">
        <v>34</v>
      </c>
      <c r="E24" s="8">
        <v>35</v>
      </c>
      <c r="F24" s="9">
        <v>18</v>
      </c>
      <c r="G24" s="11">
        <f t="shared" si="0"/>
        <v>165</v>
      </c>
      <c r="H24" s="8">
        <v>41</v>
      </c>
    </row>
    <row r="25" spans="1:8" ht="13" x14ac:dyDescent="0.15">
      <c r="A25" s="13" t="s">
        <v>63</v>
      </c>
      <c r="B25" s="7">
        <v>49</v>
      </c>
      <c r="C25" s="8">
        <v>38</v>
      </c>
      <c r="D25" s="9">
        <v>47</v>
      </c>
      <c r="E25" s="8">
        <v>43</v>
      </c>
      <c r="F25" s="9">
        <v>48</v>
      </c>
      <c r="G25" s="11">
        <f t="shared" si="0"/>
        <v>225</v>
      </c>
      <c r="H25" s="8">
        <v>51</v>
      </c>
    </row>
    <row r="26" spans="1:8" ht="13" x14ac:dyDescent="0.15">
      <c r="A26" s="13" t="s">
        <v>65</v>
      </c>
      <c r="B26" s="7">
        <v>3</v>
      </c>
      <c r="C26" s="8">
        <v>13</v>
      </c>
      <c r="D26" s="9">
        <v>22</v>
      </c>
      <c r="E26" s="8">
        <v>46</v>
      </c>
      <c r="F26" s="9">
        <v>13</v>
      </c>
      <c r="G26" s="11">
        <f t="shared" si="0"/>
        <v>97</v>
      </c>
      <c r="H26" s="8">
        <v>10</v>
      </c>
    </row>
    <row r="27" spans="1:8" ht="13" x14ac:dyDescent="0.15">
      <c r="A27" s="13" t="s">
        <v>66</v>
      </c>
      <c r="B27" s="7">
        <v>21</v>
      </c>
      <c r="C27" s="8">
        <v>23</v>
      </c>
      <c r="D27" s="9">
        <v>26</v>
      </c>
      <c r="E27" s="8">
        <v>9</v>
      </c>
      <c r="F27" s="9">
        <v>29</v>
      </c>
      <c r="G27" s="11">
        <f t="shared" si="0"/>
        <v>108</v>
      </c>
      <c r="H27" s="8">
        <v>16</v>
      </c>
    </row>
    <row r="28" spans="1:8" ht="13" x14ac:dyDescent="0.15">
      <c r="A28" s="13" t="s">
        <v>67</v>
      </c>
      <c r="B28" s="7">
        <v>1</v>
      </c>
      <c r="C28" s="8">
        <v>8</v>
      </c>
      <c r="D28" s="9">
        <v>13</v>
      </c>
      <c r="E28" s="8">
        <v>20</v>
      </c>
      <c r="F28" s="9">
        <v>6</v>
      </c>
      <c r="G28" s="11">
        <f t="shared" si="0"/>
        <v>48</v>
      </c>
      <c r="H28" s="8">
        <v>1</v>
      </c>
    </row>
    <row r="29" spans="1:8" ht="13" x14ac:dyDescent="0.15">
      <c r="A29" s="13" t="s">
        <v>69</v>
      </c>
      <c r="B29" s="7">
        <v>21</v>
      </c>
      <c r="C29" s="8">
        <v>29</v>
      </c>
      <c r="D29" s="9">
        <v>41</v>
      </c>
      <c r="E29" s="8">
        <v>45</v>
      </c>
      <c r="F29" s="9">
        <v>50</v>
      </c>
      <c r="G29" s="11">
        <f t="shared" si="0"/>
        <v>186</v>
      </c>
      <c r="H29" s="8">
        <v>47</v>
      </c>
    </row>
    <row r="30" spans="1:8" ht="13" x14ac:dyDescent="0.15">
      <c r="A30" s="13" t="s">
        <v>72</v>
      </c>
      <c r="B30" s="7">
        <v>24</v>
      </c>
      <c r="C30" s="8">
        <v>32</v>
      </c>
      <c r="D30" s="9">
        <v>20</v>
      </c>
      <c r="E30" s="8">
        <v>19</v>
      </c>
      <c r="F30" s="9">
        <v>4</v>
      </c>
      <c r="G30" s="11">
        <f t="shared" si="0"/>
        <v>99</v>
      </c>
      <c r="H30" s="8">
        <v>11</v>
      </c>
    </row>
    <row r="31" spans="1:8" ht="13" x14ac:dyDescent="0.15">
      <c r="A31" s="13" t="s">
        <v>74</v>
      </c>
      <c r="B31" s="7">
        <v>26</v>
      </c>
      <c r="C31" s="8">
        <v>40</v>
      </c>
      <c r="D31" s="9">
        <v>18</v>
      </c>
      <c r="E31" s="8">
        <v>1</v>
      </c>
      <c r="F31" s="9">
        <v>31</v>
      </c>
      <c r="G31" s="11">
        <f t="shared" si="0"/>
        <v>116</v>
      </c>
      <c r="H31" s="8">
        <v>20</v>
      </c>
    </row>
    <row r="32" spans="1:8" ht="13" x14ac:dyDescent="0.15">
      <c r="A32" s="13" t="s">
        <v>77</v>
      </c>
      <c r="B32" s="7">
        <v>48</v>
      </c>
      <c r="C32" s="8">
        <v>44</v>
      </c>
      <c r="D32" s="9">
        <v>25</v>
      </c>
      <c r="E32" s="8">
        <v>42</v>
      </c>
      <c r="F32" s="9">
        <v>21</v>
      </c>
      <c r="G32" s="11">
        <f t="shared" si="0"/>
        <v>180</v>
      </c>
      <c r="H32" s="8">
        <v>45</v>
      </c>
    </row>
    <row r="33" spans="1:8" ht="13" x14ac:dyDescent="0.15">
      <c r="A33" s="13" t="s">
        <v>78</v>
      </c>
      <c r="B33" s="7">
        <v>17</v>
      </c>
      <c r="C33" s="8">
        <v>16</v>
      </c>
      <c r="D33" s="9">
        <v>10</v>
      </c>
      <c r="E33" s="8">
        <v>12</v>
      </c>
      <c r="F33" s="9">
        <v>5</v>
      </c>
      <c r="G33" s="11">
        <f t="shared" si="0"/>
        <v>60</v>
      </c>
      <c r="H33" s="8">
        <v>2</v>
      </c>
    </row>
    <row r="34" spans="1:8" ht="13" x14ac:dyDescent="0.15">
      <c r="A34" s="13" t="s">
        <v>80</v>
      </c>
      <c r="B34" s="7">
        <v>38</v>
      </c>
      <c r="C34" s="8">
        <v>39</v>
      </c>
      <c r="D34" s="9">
        <v>15</v>
      </c>
      <c r="E34" s="8">
        <v>28</v>
      </c>
      <c r="F34" s="9">
        <v>15</v>
      </c>
      <c r="G34" s="11">
        <f t="shared" si="0"/>
        <v>135</v>
      </c>
      <c r="H34" s="8">
        <v>28</v>
      </c>
    </row>
    <row r="35" spans="1:8" ht="13" x14ac:dyDescent="0.15">
      <c r="A35" s="13" t="s">
        <v>83</v>
      </c>
      <c r="B35" s="7">
        <v>18</v>
      </c>
      <c r="C35" s="8">
        <v>29</v>
      </c>
      <c r="D35" s="9">
        <v>44</v>
      </c>
      <c r="E35" s="8">
        <v>22</v>
      </c>
      <c r="F35" s="9">
        <v>12</v>
      </c>
      <c r="G35" s="11">
        <f t="shared" si="0"/>
        <v>125</v>
      </c>
      <c r="H35" s="8">
        <v>24</v>
      </c>
    </row>
    <row r="36" spans="1:8" ht="13" x14ac:dyDescent="0.15">
      <c r="A36" s="13" t="s">
        <v>84</v>
      </c>
      <c r="B36" s="7">
        <v>6</v>
      </c>
      <c r="C36" s="8">
        <v>20</v>
      </c>
      <c r="D36" s="9">
        <v>1</v>
      </c>
      <c r="E36" s="8">
        <v>11</v>
      </c>
      <c r="F36" s="9">
        <v>51</v>
      </c>
      <c r="G36" s="11">
        <f t="shared" si="0"/>
        <v>89</v>
      </c>
      <c r="H36" s="8">
        <v>7</v>
      </c>
    </row>
    <row r="37" spans="1:8" ht="13" x14ac:dyDescent="0.15">
      <c r="A37" s="13" t="s">
        <v>85</v>
      </c>
      <c r="B37" s="7">
        <v>43</v>
      </c>
      <c r="C37" s="8">
        <v>40</v>
      </c>
      <c r="D37" s="9">
        <v>38</v>
      </c>
      <c r="E37" s="8">
        <v>32</v>
      </c>
      <c r="F37" s="9">
        <v>43</v>
      </c>
      <c r="G37" s="11">
        <f t="shared" si="0"/>
        <v>196</v>
      </c>
      <c r="H37" s="8">
        <v>50</v>
      </c>
    </row>
    <row r="38" spans="1:8" ht="13" x14ac:dyDescent="0.15">
      <c r="A38" s="13" t="s">
        <v>86</v>
      </c>
      <c r="B38" s="7">
        <v>9</v>
      </c>
      <c r="C38" s="8">
        <v>3</v>
      </c>
      <c r="D38" s="9">
        <v>40</v>
      </c>
      <c r="E38" s="8">
        <v>38</v>
      </c>
      <c r="F38" s="9">
        <v>16</v>
      </c>
      <c r="G38" s="11">
        <f t="shared" si="0"/>
        <v>106</v>
      </c>
      <c r="H38" s="8">
        <v>13</v>
      </c>
    </row>
    <row r="39" spans="1:8" ht="13" x14ac:dyDescent="0.15">
      <c r="A39" s="13" t="s">
        <v>88</v>
      </c>
      <c r="B39" s="7">
        <v>36</v>
      </c>
      <c r="C39" s="8">
        <v>47</v>
      </c>
      <c r="D39" s="9">
        <v>17</v>
      </c>
      <c r="E39" s="8">
        <v>27</v>
      </c>
      <c r="F39" s="9">
        <v>28</v>
      </c>
      <c r="G39" s="11">
        <f t="shared" si="0"/>
        <v>155</v>
      </c>
      <c r="H39" s="8">
        <v>39</v>
      </c>
    </row>
    <row r="40" spans="1:8" ht="13" x14ac:dyDescent="0.15">
      <c r="A40" s="13" t="s">
        <v>89</v>
      </c>
      <c r="B40" s="7">
        <v>19</v>
      </c>
      <c r="C40" s="8">
        <v>34</v>
      </c>
      <c r="D40" s="9">
        <v>22</v>
      </c>
      <c r="E40" s="8">
        <v>3</v>
      </c>
      <c r="F40" s="9">
        <v>30</v>
      </c>
      <c r="G40" s="11">
        <f t="shared" si="0"/>
        <v>108</v>
      </c>
      <c r="H40" s="8">
        <v>16</v>
      </c>
    </row>
    <row r="41" spans="1:8" ht="13" x14ac:dyDescent="0.15">
      <c r="A41" s="13" t="s">
        <v>91</v>
      </c>
      <c r="B41" s="7">
        <v>44</v>
      </c>
      <c r="C41" s="8">
        <v>5</v>
      </c>
      <c r="D41" s="9">
        <v>8</v>
      </c>
      <c r="E41" s="8">
        <v>36</v>
      </c>
      <c r="F41" s="9">
        <v>20</v>
      </c>
      <c r="G41" s="11">
        <f t="shared" si="0"/>
        <v>113</v>
      </c>
      <c r="H41" s="8">
        <v>19</v>
      </c>
    </row>
    <row r="42" spans="1:8" ht="13" x14ac:dyDescent="0.15">
      <c r="A42" s="13" t="s">
        <v>93</v>
      </c>
      <c r="B42" s="7">
        <v>4</v>
      </c>
      <c r="C42" s="8">
        <v>36</v>
      </c>
      <c r="D42" s="9">
        <v>3</v>
      </c>
      <c r="E42" s="8">
        <v>10</v>
      </c>
      <c r="F42" s="9">
        <v>7</v>
      </c>
      <c r="G42" s="11">
        <f t="shared" si="0"/>
        <v>60</v>
      </c>
      <c r="H42" s="8">
        <v>2</v>
      </c>
    </row>
    <row r="43" spans="1:8" ht="13" x14ac:dyDescent="0.15">
      <c r="A43" s="13" t="s">
        <v>94</v>
      </c>
      <c r="B43" s="7">
        <v>5</v>
      </c>
      <c r="C43" s="8">
        <v>6</v>
      </c>
      <c r="D43" s="9">
        <v>28</v>
      </c>
      <c r="E43" s="8">
        <v>30</v>
      </c>
      <c r="F43" s="9">
        <v>38</v>
      </c>
      <c r="G43" s="11">
        <f t="shared" si="0"/>
        <v>107</v>
      </c>
      <c r="H43" s="8">
        <v>15</v>
      </c>
    </row>
    <row r="44" spans="1:8" ht="13" x14ac:dyDescent="0.15">
      <c r="A44" s="13" t="s">
        <v>95</v>
      </c>
      <c r="B44" s="7">
        <v>10</v>
      </c>
      <c r="C44" s="8">
        <v>12</v>
      </c>
      <c r="D44" s="9">
        <v>39</v>
      </c>
      <c r="E44" s="8">
        <v>39</v>
      </c>
      <c r="F44" s="9">
        <v>25</v>
      </c>
      <c r="G44" s="11">
        <f t="shared" si="0"/>
        <v>125</v>
      </c>
      <c r="H44" s="8">
        <v>24</v>
      </c>
    </row>
    <row r="45" spans="1:8" ht="13" x14ac:dyDescent="0.15">
      <c r="A45" s="13" t="s">
        <v>96</v>
      </c>
      <c r="B45" s="7">
        <v>12</v>
      </c>
      <c r="C45" s="8">
        <v>18</v>
      </c>
      <c r="D45" s="9">
        <v>6</v>
      </c>
      <c r="E45" s="8">
        <v>15</v>
      </c>
      <c r="F45" s="9">
        <v>11</v>
      </c>
      <c r="G45" s="11">
        <f t="shared" si="0"/>
        <v>62</v>
      </c>
      <c r="H45" s="8">
        <v>4</v>
      </c>
    </row>
    <row r="46" spans="1:8" ht="13" x14ac:dyDescent="0.15">
      <c r="A46" s="13" t="s">
        <v>98</v>
      </c>
      <c r="B46" s="7">
        <v>46</v>
      </c>
      <c r="C46" s="8">
        <v>23</v>
      </c>
      <c r="D46" s="9">
        <v>51</v>
      </c>
      <c r="E46" s="8">
        <v>18</v>
      </c>
      <c r="F46" s="9">
        <v>33</v>
      </c>
      <c r="G46" s="11">
        <f t="shared" si="0"/>
        <v>171</v>
      </c>
      <c r="H46" s="8">
        <v>43</v>
      </c>
    </row>
    <row r="47" spans="1:8" ht="13" x14ac:dyDescent="0.15">
      <c r="A47" s="13" t="s">
        <v>99</v>
      </c>
      <c r="B47" s="7">
        <v>34</v>
      </c>
      <c r="C47" s="8">
        <v>49</v>
      </c>
      <c r="D47" s="9">
        <v>26</v>
      </c>
      <c r="E47" s="8">
        <v>37</v>
      </c>
      <c r="F47" s="9">
        <v>46</v>
      </c>
      <c r="G47" s="11">
        <f t="shared" si="0"/>
        <v>192</v>
      </c>
      <c r="H47" s="8">
        <v>49</v>
      </c>
    </row>
    <row r="48" spans="1:8" ht="13" x14ac:dyDescent="0.15">
      <c r="A48" s="13" t="s">
        <v>101</v>
      </c>
      <c r="B48" s="7">
        <v>38</v>
      </c>
      <c r="C48" s="8">
        <v>50</v>
      </c>
      <c r="D48" s="9">
        <v>7</v>
      </c>
      <c r="E48" s="8">
        <v>47</v>
      </c>
      <c r="F48" s="9">
        <v>41</v>
      </c>
      <c r="G48" s="11">
        <f t="shared" si="0"/>
        <v>183</v>
      </c>
      <c r="H48" s="8">
        <v>46</v>
      </c>
    </row>
    <row r="49" spans="1:8" ht="19.5" customHeight="1" x14ac:dyDescent="0.15">
      <c r="A49" s="13" t="s">
        <v>103</v>
      </c>
      <c r="B49" s="7">
        <v>47</v>
      </c>
      <c r="C49" s="8">
        <v>46</v>
      </c>
      <c r="D49" s="9">
        <v>31</v>
      </c>
      <c r="E49" s="8">
        <v>8</v>
      </c>
      <c r="F49" s="9">
        <v>44</v>
      </c>
      <c r="G49" s="11">
        <f t="shared" si="0"/>
        <v>176</v>
      </c>
      <c r="H49" s="8">
        <v>44</v>
      </c>
    </row>
    <row r="50" spans="1:8" ht="13" x14ac:dyDescent="0.15">
      <c r="A50" s="13" t="s">
        <v>104</v>
      </c>
      <c r="B50" s="7">
        <v>2</v>
      </c>
      <c r="C50" s="8">
        <v>40</v>
      </c>
      <c r="D50" s="9">
        <v>28</v>
      </c>
      <c r="E50" s="8">
        <v>13</v>
      </c>
      <c r="F50" s="9">
        <v>23</v>
      </c>
      <c r="G50" s="11">
        <f t="shared" si="0"/>
        <v>106</v>
      </c>
      <c r="H50" s="8">
        <v>13</v>
      </c>
    </row>
    <row r="51" spans="1:8" ht="13" x14ac:dyDescent="0.15">
      <c r="A51" s="13" t="s">
        <v>105</v>
      </c>
      <c r="B51" s="7">
        <v>40</v>
      </c>
      <c r="C51" s="8">
        <v>16</v>
      </c>
      <c r="D51" s="9">
        <v>13</v>
      </c>
      <c r="E51" s="8">
        <v>21</v>
      </c>
      <c r="F51" s="9">
        <v>45</v>
      </c>
      <c r="G51" s="11">
        <f t="shared" si="0"/>
        <v>135</v>
      </c>
      <c r="H51" s="8">
        <v>28</v>
      </c>
    </row>
    <row r="52" spans="1:8" ht="13" x14ac:dyDescent="0.15">
      <c r="A52" s="13" t="s">
        <v>107</v>
      </c>
      <c r="B52" s="7">
        <v>36</v>
      </c>
      <c r="C52" s="8">
        <v>18</v>
      </c>
      <c r="D52" s="9">
        <v>41</v>
      </c>
      <c r="E52" s="8">
        <v>2</v>
      </c>
      <c r="F52" s="9">
        <v>49</v>
      </c>
      <c r="G52" s="11">
        <f t="shared" si="0"/>
        <v>146</v>
      </c>
      <c r="H52" s="8">
        <v>36</v>
      </c>
    </row>
    <row r="53" spans="1:8" ht="13" hidden="1" x14ac:dyDescent="0.15">
      <c r="A53" s="20"/>
      <c r="B53" s="20"/>
      <c r="C53" s="20"/>
      <c r="D53" s="20"/>
      <c r="E53" s="20"/>
      <c r="F53" s="20"/>
      <c r="G53" s="11"/>
      <c r="H53" s="8"/>
    </row>
    <row r="54" spans="1:8" ht="13" hidden="1" x14ac:dyDescent="0.15">
      <c r="A54" s="11"/>
      <c r="B54" s="11"/>
      <c r="C54" s="11"/>
      <c r="D54" s="11"/>
      <c r="E54" s="11"/>
      <c r="F54" s="11"/>
      <c r="G54" s="11"/>
      <c r="H54" s="21"/>
    </row>
    <row r="55" spans="1:8" ht="13" hidden="1" x14ac:dyDescent="0.15">
      <c r="A55" s="11"/>
      <c r="B55" s="11"/>
      <c r="C55" s="11"/>
      <c r="D55" s="11"/>
      <c r="E55" s="11"/>
      <c r="F55" s="11"/>
      <c r="G55" s="11"/>
      <c r="H55" s="11"/>
    </row>
    <row r="56" spans="1:8" ht="13" hidden="1" x14ac:dyDescent="0.15">
      <c r="A56" s="11"/>
      <c r="B56" s="11"/>
      <c r="C56" s="11"/>
      <c r="D56" s="11"/>
      <c r="E56" s="11"/>
      <c r="F56" s="11"/>
      <c r="G56" s="11"/>
      <c r="H56" s="11"/>
    </row>
    <row r="57" spans="1:8" ht="13" hidden="1" x14ac:dyDescent="0.15">
      <c r="A57" s="11"/>
      <c r="B57" s="11"/>
      <c r="C57" s="11"/>
      <c r="D57" s="11"/>
      <c r="E57" s="11"/>
      <c r="F57" s="11"/>
      <c r="G57" s="11"/>
      <c r="H57" s="11"/>
    </row>
    <row r="58" spans="1:8" ht="13" hidden="1" x14ac:dyDescent="0.15">
      <c r="A58" s="11"/>
      <c r="B58" s="11"/>
      <c r="C58" s="11"/>
      <c r="D58" s="11"/>
      <c r="E58" s="11"/>
      <c r="F58" s="11"/>
      <c r="G58" s="11"/>
      <c r="H58" s="11"/>
    </row>
    <row r="59" spans="1:8" ht="13" hidden="1" x14ac:dyDescent="0.15">
      <c r="A59" s="11"/>
      <c r="B59" s="11"/>
      <c r="C59" s="11"/>
      <c r="D59" s="11"/>
      <c r="E59" s="11"/>
      <c r="F59" s="11"/>
      <c r="G59" s="11"/>
      <c r="H59" s="11"/>
    </row>
    <row r="60" spans="1:8" ht="13" hidden="1" x14ac:dyDescent="0.15">
      <c r="A60" s="11"/>
      <c r="B60" s="11"/>
      <c r="C60" s="11"/>
      <c r="D60" s="11"/>
      <c r="E60" s="11"/>
      <c r="F60" s="11"/>
      <c r="G60" s="11"/>
      <c r="H60" s="11"/>
    </row>
    <row r="61" spans="1:8" ht="13" hidden="1" x14ac:dyDescent="0.15">
      <c r="A61" s="11"/>
      <c r="B61" s="11"/>
      <c r="C61" s="11"/>
      <c r="D61" s="11"/>
      <c r="E61" s="11"/>
      <c r="F61" s="11"/>
      <c r="G61" s="11"/>
      <c r="H61" s="11"/>
    </row>
    <row r="62" spans="1:8" ht="13" hidden="1" x14ac:dyDescent="0.15">
      <c r="A62" s="11"/>
      <c r="B62" s="11"/>
      <c r="C62" s="11"/>
      <c r="D62" s="11"/>
      <c r="E62" s="11"/>
      <c r="F62" s="11"/>
      <c r="G62" s="11"/>
      <c r="H62" s="11"/>
    </row>
    <row r="63" spans="1:8" ht="13" hidden="1" x14ac:dyDescent="0.15">
      <c r="A63" s="11"/>
      <c r="B63" s="11"/>
      <c r="C63" s="11"/>
      <c r="D63" s="11"/>
      <c r="E63" s="11"/>
      <c r="F63" s="11"/>
      <c r="G63" s="11"/>
      <c r="H63" s="11"/>
    </row>
    <row r="64" spans="1:8" ht="13" hidden="1" x14ac:dyDescent="0.15">
      <c r="A64" s="11"/>
      <c r="B64" s="11"/>
      <c r="C64" s="11"/>
      <c r="D64" s="11"/>
      <c r="E64" s="11"/>
      <c r="F64" s="11"/>
      <c r="G64" s="11"/>
      <c r="H64" s="11"/>
    </row>
    <row r="65" spans="1:8" ht="13" hidden="1" x14ac:dyDescent="0.15">
      <c r="A65" s="11"/>
      <c r="B65" s="11"/>
      <c r="C65" s="11"/>
      <c r="D65" s="11"/>
      <c r="E65" s="11"/>
      <c r="F65" s="11"/>
      <c r="G65" s="11"/>
      <c r="H65" s="11"/>
    </row>
    <row r="66" spans="1:8" ht="13" hidden="1" x14ac:dyDescent="0.15">
      <c r="A66" s="11"/>
      <c r="B66" s="11"/>
      <c r="C66" s="11"/>
      <c r="D66" s="11"/>
      <c r="E66" s="11"/>
      <c r="F66" s="11"/>
      <c r="G66" s="11"/>
      <c r="H66" s="11"/>
    </row>
    <row r="67" spans="1:8" ht="13" hidden="1" x14ac:dyDescent="0.15">
      <c r="A67" s="11"/>
      <c r="B67" s="11"/>
      <c r="C67" s="11"/>
      <c r="D67" s="11"/>
      <c r="E67" s="11"/>
      <c r="F67" s="11"/>
      <c r="G67" s="11"/>
      <c r="H67" s="11"/>
    </row>
    <row r="68" spans="1:8" ht="13" hidden="1" x14ac:dyDescent="0.15">
      <c r="A68" s="11"/>
      <c r="B68" s="11"/>
      <c r="C68" s="11"/>
      <c r="D68" s="11"/>
      <c r="E68" s="11"/>
      <c r="F68" s="11"/>
      <c r="G68" s="11"/>
      <c r="H68" s="11"/>
    </row>
    <row r="69" spans="1:8" ht="13" hidden="1" x14ac:dyDescent="0.15">
      <c r="A69" s="11"/>
      <c r="B69" s="11"/>
      <c r="C69" s="11"/>
      <c r="D69" s="11"/>
      <c r="E69" s="11"/>
      <c r="F69" s="11"/>
      <c r="G69" s="11"/>
      <c r="H69" s="11"/>
    </row>
    <row r="70" spans="1:8" ht="13" hidden="1" x14ac:dyDescent="0.15">
      <c r="A70" s="11"/>
      <c r="B70" s="11"/>
      <c r="C70" s="11"/>
      <c r="D70" s="11"/>
      <c r="E70" s="11"/>
      <c r="F70" s="11"/>
      <c r="G70" s="11"/>
      <c r="H70" s="11"/>
    </row>
    <row r="71" spans="1:8" ht="13" hidden="1" x14ac:dyDescent="0.15">
      <c r="A71" s="11"/>
      <c r="B71" s="11"/>
      <c r="C71" s="11"/>
      <c r="D71" s="11"/>
      <c r="E71" s="11"/>
      <c r="F71" s="11"/>
      <c r="G71" s="11"/>
      <c r="H71" s="11"/>
    </row>
    <row r="72" spans="1:8" ht="13" hidden="1" x14ac:dyDescent="0.15">
      <c r="A72" s="11"/>
      <c r="B72" s="11"/>
      <c r="C72" s="11"/>
      <c r="D72" s="11"/>
      <c r="E72" s="11"/>
      <c r="F72" s="11"/>
      <c r="G72" s="11"/>
      <c r="H72" s="11"/>
    </row>
    <row r="73" spans="1:8" ht="13" hidden="1" x14ac:dyDescent="0.15">
      <c r="A73" s="11"/>
      <c r="B73" s="11"/>
      <c r="C73" s="11"/>
      <c r="D73" s="11"/>
      <c r="E73" s="11"/>
      <c r="F73" s="11"/>
      <c r="G73" s="11"/>
      <c r="H73" s="11"/>
    </row>
    <row r="74" spans="1:8" ht="13" hidden="1" x14ac:dyDescent="0.15">
      <c r="A74" s="11"/>
      <c r="B74" s="11"/>
      <c r="C74" s="11"/>
      <c r="D74" s="11"/>
      <c r="E74" s="11"/>
      <c r="F74" s="11"/>
      <c r="G74" s="11"/>
      <c r="H74" s="11"/>
    </row>
    <row r="75" spans="1:8" ht="13" hidden="1" x14ac:dyDescent="0.15">
      <c r="A75" s="11"/>
      <c r="B75" s="11"/>
      <c r="C75" s="11"/>
      <c r="D75" s="11"/>
      <c r="E75" s="11"/>
      <c r="F75" s="11"/>
      <c r="G75" s="11"/>
      <c r="H75" s="11"/>
    </row>
    <row r="76" spans="1:8" ht="13" hidden="1" x14ac:dyDescent="0.15">
      <c r="A76" s="11"/>
      <c r="B76" s="11"/>
      <c r="C76" s="11"/>
      <c r="D76" s="11"/>
      <c r="E76" s="11"/>
      <c r="F76" s="11"/>
      <c r="G76" s="11"/>
      <c r="H76" s="11"/>
    </row>
    <row r="77" spans="1:8" ht="13" hidden="1" x14ac:dyDescent="0.15">
      <c r="A77" s="11"/>
      <c r="B77" s="11"/>
      <c r="C77" s="11"/>
      <c r="D77" s="11"/>
      <c r="E77" s="11"/>
      <c r="F77" s="11"/>
      <c r="G77" s="11"/>
      <c r="H77" s="11"/>
    </row>
    <row r="78" spans="1:8" ht="13" hidden="1" x14ac:dyDescent="0.15">
      <c r="A78" s="11"/>
      <c r="B78" s="11"/>
      <c r="C78" s="11"/>
      <c r="D78" s="11"/>
      <c r="E78" s="11"/>
      <c r="F78" s="11"/>
      <c r="G78" s="11"/>
      <c r="H78" s="11"/>
    </row>
    <row r="79" spans="1:8" ht="13" hidden="1" x14ac:dyDescent="0.15">
      <c r="A79" s="11"/>
      <c r="B79" s="11"/>
      <c r="C79" s="11"/>
      <c r="D79" s="11"/>
      <c r="E79" s="11"/>
      <c r="F79" s="11"/>
      <c r="G79" s="11"/>
      <c r="H79" s="11"/>
    </row>
    <row r="80" spans="1:8" ht="13" hidden="1" x14ac:dyDescent="0.15">
      <c r="A80" s="11"/>
      <c r="B80" s="11"/>
      <c r="C80" s="11"/>
      <c r="D80" s="11"/>
      <c r="E80" s="11"/>
      <c r="F80" s="11"/>
      <c r="G80" s="11"/>
      <c r="H80" s="11"/>
    </row>
    <row r="81" spans="1:8" ht="13" hidden="1" x14ac:dyDescent="0.15">
      <c r="A81" s="11"/>
      <c r="B81" s="11"/>
      <c r="C81" s="11"/>
      <c r="D81" s="11"/>
      <c r="E81" s="11"/>
      <c r="F81" s="11"/>
      <c r="G81" s="11"/>
      <c r="H81" s="11"/>
    </row>
    <row r="82" spans="1:8" ht="13" hidden="1" x14ac:dyDescent="0.15">
      <c r="A82" s="11"/>
      <c r="B82" s="11"/>
      <c r="C82" s="11"/>
      <c r="D82" s="11"/>
      <c r="E82" s="11"/>
      <c r="F82" s="11"/>
      <c r="G82" s="11"/>
      <c r="H82" s="11"/>
    </row>
    <row r="83" spans="1:8" ht="13" hidden="1" x14ac:dyDescent="0.15">
      <c r="A83" s="11"/>
      <c r="B83" s="11"/>
      <c r="C83" s="11"/>
      <c r="D83" s="11"/>
      <c r="E83" s="11"/>
      <c r="F83" s="11"/>
      <c r="G83" s="11"/>
      <c r="H83" s="11"/>
    </row>
    <row r="84" spans="1:8" ht="13" hidden="1" x14ac:dyDescent="0.15">
      <c r="A84" s="11"/>
      <c r="B84" s="11"/>
      <c r="C84" s="11"/>
      <c r="D84" s="11"/>
      <c r="E84" s="11"/>
      <c r="F84" s="11"/>
      <c r="G84" s="11"/>
      <c r="H84" s="11"/>
    </row>
    <row r="85" spans="1:8" ht="13" hidden="1" x14ac:dyDescent="0.15">
      <c r="A85" s="11"/>
      <c r="B85" s="11"/>
      <c r="C85" s="11"/>
      <c r="D85" s="11"/>
      <c r="E85" s="11"/>
      <c r="F85" s="11"/>
      <c r="G85" s="11"/>
      <c r="H85" s="11"/>
    </row>
    <row r="86" spans="1:8" ht="13" hidden="1" x14ac:dyDescent="0.15">
      <c r="A86" s="11"/>
      <c r="B86" s="11"/>
      <c r="C86" s="11"/>
      <c r="D86" s="11"/>
      <c r="E86" s="11"/>
      <c r="F86" s="11"/>
      <c r="G86" s="11"/>
      <c r="H86" s="11"/>
    </row>
    <row r="87" spans="1:8" ht="13" hidden="1" x14ac:dyDescent="0.15">
      <c r="A87" s="11"/>
      <c r="B87" s="11"/>
      <c r="C87" s="11"/>
      <c r="D87" s="11"/>
      <c r="E87" s="11"/>
      <c r="F87" s="11"/>
      <c r="G87" s="11"/>
      <c r="H87" s="11"/>
    </row>
    <row r="88" spans="1:8" ht="13" hidden="1" x14ac:dyDescent="0.15">
      <c r="A88" s="11"/>
      <c r="B88" s="11"/>
      <c r="C88" s="11"/>
      <c r="D88" s="11"/>
      <c r="E88" s="11"/>
      <c r="F88" s="11"/>
      <c r="G88" s="11"/>
      <c r="H88" s="11"/>
    </row>
    <row r="89" spans="1:8" ht="13" hidden="1" x14ac:dyDescent="0.15">
      <c r="A89" s="11"/>
      <c r="B89" s="11"/>
      <c r="C89" s="11"/>
      <c r="D89" s="11"/>
      <c r="E89" s="11"/>
      <c r="F89" s="11"/>
      <c r="G89" s="11"/>
      <c r="H89" s="11"/>
    </row>
    <row r="90" spans="1:8" ht="13" hidden="1" x14ac:dyDescent="0.15">
      <c r="A90" s="11"/>
      <c r="B90" s="11"/>
      <c r="C90" s="11"/>
      <c r="D90" s="11"/>
      <c r="E90" s="11"/>
      <c r="F90" s="11"/>
      <c r="G90" s="11"/>
      <c r="H90" s="11"/>
    </row>
    <row r="91" spans="1:8" ht="13" hidden="1" x14ac:dyDescent="0.15">
      <c r="A91" s="11"/>
      <c r="B91" s="11"/>
      <c r="C91" s="11"/>
      <c r="D91" s="11"/>
      <c r="E91" s="11"/>
      <c r="F91" s="11"/>
      <c r="G91" s="11"/>
      <c r="H91" s="11"/>
    </row>
    <row r="92" spans="1:8" ht="13" hidden="1" x14ac:dyDescent="0.15">
      <c r="A92" s="11"/>
      <c r="B92" s="11"/>
      <c r="C92" s="11"/>
      <c r="D92" s="11"/>
      <c r="E92" s="11"/>
      <c r="F92" s="11"/>
      <c r="G92" s="11"/>
      <c r="H92" s="11"/>
    </row>
    <row r="93" spans="1:8" ht="13" hidden="1" x14ac:dyDescent="0.15">
      <c r="A93" s="11"/>
      <c r="B93" s="11"/>
      <c r="C93" s="11"/>
      <c r="D93" s="11"/>
      <c r="E93" s="11"/>
      <c r="F93" s="11"/>
      <c r="G93" s="11"/>
      <c r="H93" s="11"/>
    </row>
    <row r="94" spans="1:8" ht="13" hidden="1" x14ac:dyDescent="0.15">
      <c r="A94" s="11"/>
      <c r="B94" s="11"/>
      <c r="C94" s="11"/>
      <c r="D94" s="11"/>
      <c r="E94" s="11"/>
      <c r="F94" s="11"/>
      <c r="G94" s="11"/>
      <c r="H94" s="11"/>
    </row>
    <row r="95" spans="1:8" ht="13" hidden="1" x14ac:dyDescent="0.15">
      <c r="A95" s="11"/>
      <c r="B95" s="11"/>
      <c r="C95" s="11"/>
      <c r="D95" s="11"/>
      <c r="E95" s="11"/>
      <c r="F95" s="11"/>
      <c r="G95" s="11"/>
      <c r="H95" s="11"/>
    </row>
    <row r="96" spans="1:8" ht="13" hidden="1" x14ac:dyDescent="0.15">
      <c r="A96" s="11"/>
      <c r="B96" s="11"/>
      <c r="C96" s="11"/>
      <c r="D96" s="11"/>
      <c r="E96" s="11"/>
      <c r="F96" s="11"/>
      <c r="G96" s="11"/>
      <c r="H96" s="11"/>
    </row>
    <row r="97" spans="1:8" ht="13" hidden="1" x14ac:dyDescent="0.15">
      <c r="A97" s="11"/>
      <c r="B97" s="11"/>
      <c r="C97" s="11"/>
      <c r="D97" s="11"/>
      <c r="E97" s="11"/>
      <c r="F97" s="11"/>
      <c r="G97" s="11"/>
      <c r="H97" s="11"/>
    </row>
    <row r="98" spans="1:8" ht="13" hidden="1" x14ac:dyDescent="0.15">
      <c r="A98" s="11"/>
      <c r="B98" s="11"/>
      <c r="C98" s="11"/>
      <c r="D98" s="11"/>
      <c r="E98" s="11"/>
      <c r="F98" s="11"/>
      <c r="G98" s="11"/>
      <c r="H98" s="11"/>
    </row>
    <row r="99" spans="1:8" ht="13" hidden="1" x14ac:dyDescent="0.15">
      <c r="A99" s="11"/>
      <c r="B99" s="11"/>
      <c r="C99" s="11"/>
      <c r="D99" s="11"/>
      <c r="E99" s="11"/>
      <c r="F99" s="11"/>
      <c r="G99" s="11"/>
      <c r="H99" s="11"/>
    </row>
    <row r="100" spans="1:8" ht="13" hidden="1" x14ac:dyDescent="0.15">
      <c r="A100" s="11"/>
      <c r="B100" s="11"/>
      <c r="C100" s="11"/>
      <c r="D100" s="11"/>
      <c r="E100" s="11"/>
      <c r="F100" s="11"/>
      <c r="G100" s="11"/>
      <c r="H100" s="11"/>
    </row>
  </sheetData>
  <autoFilter ref="A1:H5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7.33203125" defaultRowHeight="15.75" customHeight="1" x14ac:dyDescent="0.15"/>
  <sheetData>
    <row r="1" spans="1:17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10</v>
      </c>
      <c r="K1" s="3" t="s">
        <v>11</v>
      </c>
      <c r="L1" s="3" t="s">
        <v>12</v>
      </c>
      <c r="M1" s="3" t="s">
        <v>13</v>
      </c>
      <c r="P1" s="5" t="s">
        <v>14</v>
      </c>
    </row>
    <row r="2" spans="1:17" ht="15.75" customHeight="1" x14ac:dyDescent="0.15">
      <c r="A2" s="5" t="s">
        <v>17</v>
      </c>
      <c r="B2" s="5">
        <v>40</v>
      </c>
      <c r="C2" s="5">
        <v>41</v>
      </c>
      <c r="D2" s="5">
        <v>26</v>
      </c>
      <c r="E2" s="5">
        <v>49</v>
      </c>
      <c r="F2" s="5">
        <v>36</v>
      </c>
      <c r="G2">
        <f t="shared" ref="G2:G52" si="0">SUM(B2:F2)</f>
        <v>192</v>
      </c>
      <c r="H2" s="5">
        <v>5</v>
      </c>
      <c r="I2" s="5" t="s">
        <v>18</v>
      </c>
      <c r="J2" t="e">
        <f t="shared" ref="J2:J52" ca="1" si="1">_xludf.CONCAT("Rank #",H2)</f>
        <v>#NAME?</v>
      </c>
      <c r="K2" s="5" t="s">
        <v>19</v>
      </c>
      <c r="L2" s="5" t="s">
        <v>20</v>
      </c>
      <c r="P2" s="5" t="s">
        <v>21</v>
      </c>
    </row>
    <row r="3" spans="1:17" ht="15.75" customHeight="1" x14ac:dyDescent="0.15">
      <c r="A3" s="5" t="s">
        <v>22</v>
      </c>
      <c r="B3" s="5">
        <v>45</v>
      </c>
      <c r="C3" s="5">
        <v>11</v>
      </c>
      <c r="D3" s="5">
        <v>6</v>
      </c>
      <c r="E3" s="5">
        <v>3</v>
      </c>
      <c r="F3" s="5">
        <v>31</v>
      </c>
      <c r="G3">
        <f t="shared" si="0"/>
        <v>96</v>
      </c>
      <c r="H3" s="5">
        <v>41</v>
      </c>
      <c r="I3" s="5" t="s">
        <v>23</v>
      </c>
      <c r="J3" t="e">
        <f t="shared" ca="1" si="1"/>
        <v>#NAME?</v>
      </c>
      <c r="K3" s="5" t="s">
        <v>19</v>
      </c>
      <c r="L3" s="5" t="s">
        <v>20</v>
      </c>
      <c r="O3" s="5" t="s">
        <v>24</v>
      </c>
      <c r="P3" s="5" t="s">
        <v>25</v>
      </c>
      <c r="Q3" s="14" t="s">
        <v>26</v>
      </c>
    </row>
    <row r="4" spans="1:17" ht="15.75" customHeight="1" x14ac:dyDescent="0.15">
      <c r="A4" s="5" t="s">
        <v>28</v>
      </c>
      <c r="B4" s="5">
        <v>39</v>
      </c>
      <c r="C4" s="5">
        <v>21</v>
      </c>
      <c r="D4" s="5">
        <v>12</v>
      </c>
      <c r="E4" s="5">
        <v>33</v>
      </c>
      <c r="F4" s="5">
        <v>49</v>
      </c>
      <c r="G4">
        <f t="shared" si="0"/>
        <v>154</v>
      </c>
      <c r="H4" s="5">
        <v>16</v>
      </c>
      <c r="I4" s="5" t="s">
        <v>33</v>
      </c>
      <c r="J4" t="e">
        <f t="shared" ca="1" si="1"/>
        <v>#NAME?</v>
      </c>
      <c r="K4" s="5" t="s">
        <v>19</v>
      </c>
      <c r="L4" s="5" t="s">
        <v>20</v>
      </c>
      <c r="O4" s="5" t="s">
        <v>35</v>
      </c>
      <c r="P4" s="5" t="s">
        <v>36</v>
      </c>
    </row>
    <row r="5" spans="1:17" ht="15.75" customHeight="1" x14ac:dyDescent="0.15">
      <c r="A5" s="5" t="s">
        <v>29</v>
      </c>
      <c r="B5" s="5">
        <v>48</v>
      </c>
      <c r="C5" s="5">
        <v>42</v>
      </c>
      <c r="D5" s="5">
        <v>8</v>
      </c>
      <c r="E5" s="5">
        <v>15</v>
      </c>
      <c r="F5" s="5">
        <v>34</v>
      </c>
      <c r="G5">
        <f t="shared" si="0"/>
        <v>147</v>
      </c>
      <c r="H5" s="5">
        <v>17</v>
      </c>
      <c r="I5" s="5" t="s">
        <v>39</v>
      </c>
      <c r="J5" t="e">
        <f t="shared" ca="1" si="1"/>
        <v>#NAME?</v>
      </c>
      <c r="K5" s="5" t="s">
        <v>19</v>
      </c>
      <c r="L5" s="5" t="s">
        <v>20</v>
      </c>
      <c r="O5" s="5" t="s">
        <v>41</v>
      </c>
      <c r="P5" s="5" t="s">
        <v>42</v>
      </c>
    </row>
    <row r="6" spans="1:17" ht="15.75" customHeight="1" x14ac:dyDescent="0.15">
      <c r="A6" s="5" t="s">
        <v>30</v>
      </c>
      <c r="B6" s="5">
        <v>11</v>
      </c>
      <c r="C6" s="5">
        <v>25</v>
      </c>
      <c r="D6" s="5">
        <v>16</v>
      </c>
      <c r="E6" s="5">
        <v>43</v>
      </c>
      <c r="F6" s="5">
        <v>45</v>
      </c>
      <c r="G6">
        <f t="shared" si="0"/>
        <v>140</v>
      </c>
      <c r="H6" s="5">
        <v>19</v>
      </c>
      <c r="I6" s="5" t="s">
        <v>46</v>
      </c>
      <c r="J6" t="e">
        <f t="shared" ca="1" si="1"/>
        <v>#NAME?</v>
      </c>
      <c r="K6" s="5" t="s">
        <v>19</v>
      </c>
      <c r="L6" s="5" t="s">
        <v>20</v>
      </c>
      <c r="O6" s="5" t="s">
        <v>49</v>
      </c>
      <c r="P6" s="5" t="s">
        <v>50</v>
      </c>
    </row>
    <row r="7" spans="1:17" ht="15.75" customHeight="1" x14ac:dyDescent="0.15">
      <c r="A7" s="5" t="s">
        <v>31</v>
      </c>
      <c r="B7" s="5">
        <v>20</v>
      </c>
      <c r="C7" s="5">
        <v>45</v>
      </c>
      <c r="D7" s="5">
        <v>17</v>
      </c>
      <c r="E7" s="5">
        <v>25</v>
      </c>
      <c r="F7" s="5">
        <v>13</v>
      </c>
      <c r="G7">
        <f t="shared" si="0"/>
        <v>120</v>
      </c>
      <c r="H7" s="5">
        <v>26</v>
      </c>
      <c r="I7" s="5" t="s">
        <v>54</v>
      </c>
      <c r="J7" t="e">
        <f t="shared" ca="1" si="1"/>
        <v>#NAME?</v>
      </c>
      <c r="K7" s="5" t="s">
        <v>19</v>
      </c>
      <c r="L7" s="5" t="s">
        <v>20</v>
      </c>
      <c r="O7" s="5" t="s">
        <v>56</v>
      </c>
      <c r="P7" s="5" t="s">
        <v>57</v>
      </c>
    </row>
    <row r="8" spans="1:17" ht="15.75" customHeight="1" x14ac:dyDescent="0.15">
      <c r="A8" s="5" t="s">
        <v>32</v>
      </c>
      <c r="B8" s="5">
        <v>4</v>
      </c>
      <c r="C8" s="5">
        <v>6</v>
      </c>
      <c r="D8" s="5">
        <v>45</v>
      </c>
      <c r="E8" s="5">
        <v>24</v>
      </c>
      <c r="F8" s="5">
        <v>8</v>
      </c>
      <c r="G8">
        <f t="shared" si="0"/>
        <v>87</v>
      </c>
      <c r="H8" s="5">
        <v>45</v>
      </c>
      <c r="I8" s="5" t="s">
        <v>60</v>
      </c>
      <c r="J8" t="e">
        <f t="shared" ca="1" si="1"/>
        <v>#NAME?</v>
      </c>
      <c r="K8" s="5" t="s">
        <v>19</v>
      </c>
      <c r="L8" s="5" t="s">
        <v>20</v>
      </c>
    </row>
    <row r="9" spans="1:17" ht="15.75" customHeight="1" x14ac:dyDescent="0.15">
      <c r="A9" s="5" t="s">
        <v>34</v>
      </c>
      <c r="B9" s="5">
        <v>27</v>
      </c>
      <c r="C9" s="5">
        <v>7</v>
      </c>
      <c r="D9" s="5">
        <v>27</v>
      </c>
      <c r="E9" s="5">
        <v>12</v>
      </c>
      <c r="F9" s="5">
        <v>46</v>
      </c>
      <c r="G9">
        <f t="shared" si="0"/>
        <v>119</v>
      </c>
      <c r="H9" s="5">
        <v>28</v>
      </c>
      <c r="I9" s="5" t="s">
        <v>64</v>
      </c>
      <c r="J9" t="e">
        <f t="shared" ca="1" si="1"/>
        <v>#NAME?</v>
      </c>
      <c r="K9" s="5" t="s">
        <v>19</v>
      </c>
      <c r="L9" s="5" t="s">
        <v>20</v>
      </c>
      <c r="P9" s="5" t="s">
        <v>21</v>
      </c>
    </row>
    <row r="10" spans="1:17" ht="15.75" customHeight="1" x14ac:dyDescent="0.15">
      <c r="A10" s="5" t="s">
        <v>37</v>
      </c>
      <c r="B10" s="5">
        <v>5</v>
      </c>
      <c r="C10" s="5">
        <v>1</v>
      </c>
      <c r="D10" s="5">
        <v>10</v>
      </c>
      <c r="E10" s="5">
        <v>44</v>
      </c>
      <c r="F10" s="5">
        <v>28</v>
      </c>
      <c r="G10">
        <f t="shared" si="0"/>
        <v>88</v>
      </c>
      <c r="H10" s="5">
        <v>44</v>
      </c>
      <c r="I10" s="5" t="s">
        <v>68</v>
      </c>
      <c r="J10" t="e">
        <f t="shared" ca="1" si="1"/>
        <v>#NAME?</v>
      </c>
      <c r="K10" s="5" t="s">
        <v>19</v>
      </c>
      <c r="L10" s="5" t="s">
        <v>20</v>
      </c>
      <c r="O10" s="5" t="s">
        <v>70</v>
      </c>
      <c r="P10" s="5" t="s">
        <v>71</v>
      </c>
    </row>
    <row r="11" spans="1:17" ht="15.75" customHeight="1" x14ac:dyDescent="0.15">
      <c r="A11" s="5" t="s">
        <v>38</v>
      </c>
      <c r="B11" s="5">
        <v>33</v>
      </c>
      <c r="C11" s="5">
        <v>38</v>
      </c>
      <c r="D11" s="5">
        <v>18</v>
      </c>
      <c r="E11" s="5">
        <v>48</v>
      </c>
      <c r="F11" s="5">
        <v>51</v>
      </c>
      <c r="G11">
        <f t="shared" si="0"/>
        <v>188</v>
      </c>
      <c r="H11" s="5">
        <v>6</v>
      </c>
      <c r="I11" s="5" t="s">
        <v>73</v>
      </c>
      <c r="J11" t="e">
        <f t="shared" ca="1" si="1"/>
        <v>#NAME?</v>
      </c>
      <c r="K11" s="5" t="s">
        <v>19</v>
      </c>
      <c r="L11" s="5" t="s">
        <v>20</v>
      </c>
      <c r="O11" s="5" t="s">
        <v>75</v>
      </c>
      <c r="P11" s="5" t="s">
        <v>76</v>
      </c>
    </row>
    <row r="12" spans="1:17" ht="15.75" customHeight="1" x14ac:dyDescent="0.15">
      <c r="A12" s="5" t="s">
        <v>40</v>
      </c>
      <c r="B12" s="5">
        <v>28</v>
      </c>
      <c r="C12" s="5">
        <v>46</v>
      </c>
      <c r="D12" s="5">
        <v>5</v>
      </c>
      <c r="E12" s="5">
        <v>50</v>
      </c>
      <c r="F12" s="5">
        <v>29</v>
      </c>
      <c r="G12">
        <f t="shared" si="0"/>
        <v>158</v>
      </c>
      <c r="H12" s="5">
        <v>14</v>
      </c>
      <c r="I12" s="5" t="s">
        <v>79</v>
      </c>
      <c r="J12" t="e">
        <f t="shared" ca="1" si="1"/>
        <v>#NAME?</v>
      </c>
      <c r="K12" s="5" t="s">
        <v>19</v>
      </c>
      <c r="L12" s="5" t="s">
        <v>20</v>
      </c>
      <c r="O12" s="5" t="s">
        <v>81</v>
      </c>
      <c r="P12" s="5" t="s">
        <v>82</v>
      </c>
    </row>
    <row r="13" spans="1:17" ht="15.75" customHeight="1" x14ac:dyDescent="0.15">
      <c r="A13" s="5" t="s">
        <v>43</v>
      </c>
      <c r="B13" s="5">
        <v>23</v>
      </c>
      <c r="C13" s="5">
        <v>2</v>
      </c>
      <c r="D13" s="5">
        <v>48</v>
      </c>
      <c r="E13" s="5">
        <v>13</v>
      </c>
      <c r="F13" s="5">
        <v>41</v>
      </c>
      <c r="G13">
        <f t="shared" si="0"/>
        <v>127</v>
      </c>
      <c r="H13" s="5">
        <v>25</v>
      </c>
      <c r="I13" s="5" t="s">
        <v>87</v>
      </c>
      <c r="J13" t="e">
        <f t="shared" ca="1" si="1"/>
        <v>#NAME?</v>
      </c>
      <c r="K13" s="5" t="s">
        <v>19</v>
      </c>
      <c r="L13" s="5" t="s">
        <v>20</v>
      </c>
      <c r="O13" s="5" t="s">
        <v>90</v>
      </c>
      <c r="P13" s="5" t="s">
        <v>92</v>
      </c>
    </row>
    <row r="14" spans="1:17" ht="15.75" customHeight="1" x14ac:dyDescent="0.15">
      <c r="A14" s="5" t="s">
        <v>44</v>
      </c>
      <c r="B14" s="5">
        <v>25</v>
      </c>
      <c r="C14" s="5">
        <v>39</v>
      </c>
      <c r="D14" s="5">
        <v>23</v>
      </c>
      <c r="E14" s="5">
        <v>9</v>
      </c>
      <c r="F14" s="5">
        <v>4</v>
      </c>
      <c r="G14">
        <f t="shared" si="0"/>
        <v>100</v>
      </c>
      <c r="H14" s="5">
        <v>37</v>
      </c>
      <c r="I14" s="5" t="s">
        <v>97</v>
      </c>
      <c r="J14" t="e">
        <f t="shared" ca="1" si="1"/>
        <v>#NAME?</v>
      </c>
      <c r="K14" s="5" t="s">
        <v>19</v>
      </c>
      <c r="L14" s="5" t="s">
        <v>20</v>
      </c>
      <c r="O14" s="5" t="s">
        <v>100</v>
      </c>
      <c r="P14" s="5" t="s">
        <v>102</v>
      </c>
    </row>
    <row r="15" spans="1:17" ht="15.75" customHeight="1" x14ac:dyDescent="0.15">
      <c r="A15" s="5" t="s">
        <v>47</v>
      </c>
      <c r="B15" s="5">
        <v>12</v>
      </c>
      <c r="C15" s="5">
        <v>30</v>
      </c>
      <c r="D15" s="5">
        <v>39</v>
      </c>
      <c r="E15" s="5">
        <v>34</v>
      </c>
      <c r="F15" s="5">
        <v>24</v>
      </c>
      <c r="G15">
        <f t="shared" si="0"/>
        <v>139</v>
      </c>
      <c r="H15" s="5">
        <v>21</v>
      </c>
      <c r="I15" s="5" t="s">
        <v>106</v>
      </c>
      <c r="J15" t="e">
        <f t="shared" ca="1" si="1"/>
        <v>#NAME?</v>
      </c>
      <c r="K15" s="5" t="s">
        <v>19</v>
      </c>
      <c r="L15" s="5" t="s">
        <v>20</v>
      </c>
      <c r="O15" s="5" t="s">
        <v>108</v>
      </c>
      <c r="P15" s="5" t="s">
        <v>109</v>
      </c>
    </row>
    <row r="16" spans="1:17" ht="15.75" customHeight="1" x14ac:dyDescent="0.15">
      <c r="A16" s="5" t="s">
        <v>48</v>
      </c>
      <c r="B16" s="5">
        <v>21</v>
      </c>
      <c r="C16" s="5">
        <v>22</v>
      </c>
      <c r="D16" s="5">
        <v>22</v>
      </c>
      <c r="E16" s="5">
        <v>37</v>
      </c>
      <c r="F16" s="5">
        <v>17</v>
      </c>
      <c r="G16">
        <f t="shared" si="0"/>
        <v>119</v>
      </c>
      <c r="H16" s="5">
        <v>29</v>
      </c>
      <c r="I16" s="5" t="s">
        <v>110</v>
      </c>
      <c r="J16" t="e">
        <f t="shared" ca="1" si="1"/>
        <v>#NAME?</v>
      </c>
      <c r="K16" s="5" t="s">
        <v>19</v>
      </c>
      <c r="L16" s="5" t="s">
        <v>20</v>
      </c>
      <c r="O16" s="5" t="s">
        <v>111</v>
      </c>
      <c r="P16" s="5" t="s">
        <v>112</v>
      </c>
    </row>
    <row r="17" spans="1:16" ht="15.75" customHeight="1" x14ac:dyDescent="0.15">
      <c r="A17" s="5" t="s">
        <v>51</v>
      </c>
      <c r="B17" s="5">
        <v>30</v>
      </c>
      <c r="C17" s="5">
        <v>13</v>
      </c>
      <c r="D17" s="5">
        <v>4</v>
      </c>
      <c r="E17" s="5">
        <v>32</v>
      </c>
      <c r="F17" s="5">
        <v>12</v>
      </c>
      <c r="G17">
        <f t="shared" si="0"/>
        <v>91</v>
      </c>
      <c r="H17" s="5">
        <v>43</v>
      </c>
      <c r="I17" s="5" t="s">
        <v>113</v>
      </c>
      <c r="J17" t="e">
        <f t="shared" ca="1" si="1"/>
        <v>#NAME?</v>
      </c>
      <c r="K17" s="5" t="s">
        <v>19</v>
      </c>
      <c r="L17" s="5" t="s">
        <v>20</v>
      </c>
      <c r="O17" s="5" t="s">
        <v>114</v>
      </c>
      <c r="P17" s="5" t="s">
        <v>115</v>
      </c>
    </row>
    <row r="18" spans="1:16" ht="15.75" customHeight="1" x14ac:dyDescent="0.15">
      <c r="A18" s="5" t="s">
        <v>52</v>
      </c>
      <c r="B18" s="5">
        <v>35</v>
      </c>
      <c r="C18" s="5">
        <v>32</v>
      </c>
      <c r="D18" s="5">
        <v>3</v>
      </c>
      <c r="E18" s="5">
        <v>27</v>
      </c>
      <c r="F18" s="5">
        <v>3</v>
      </c>
      <c r="G18">
        <f t="shared" si="0"/>
        <v>100</v>
      </c>
      <c r="H18" s="5">
        <v>38</v>
      </c>
      <c r="I18" s="5" t="s">
        <v>116</v>
      </c>
      <c r="J18" t="e">
        <f t="shared" ca="1" si="1"/>
        <v>#NAME?</v>
      </c>
      <c r="K18" s="5" t="s">
        <v>19</v>
      </c>
      <c r="L18" s="5" t="s">
        <v>20</v>
      </c>
    </row>
    <row r="19" spans="1:16" ht="15.75" customHeight="1" x14ac:dyDescent="0.15">
      <c r="A19" s="5" t="s">
        <v>53</v>
      </c>
      <c r="B19" s="5">
        <v>44</v>
      </c>
      <c r="C19" s="5">
        <v>51</v>
      </c>
      <c r="D19" s="5">
        <v>2</v>
      </c>
      <c r="E19" s="5">
        <v>17</v>
      </c>
      <c r="F19" s="5">
        <v>19</v>
      </c>
      <c r="G19">
        <f t="shared" si="0"/>
        <v>133</v>
      </c>
      <c r="H19" s="5">
        <v>24</v>
      </c>
      <c r="I19" s="5" t="s">
        <v>117</v>
      </c>
      <c r="J19" t="e">
        <f t="shared" ca="1" si="1"/>
        <v>#NAME?</v>
      </c>
      <c r="K19" s="5" t="s">
        <v>19</v>
      </c>
      <c r="L19" s="5" t="s">
        <v>20</v>
      </c>
    </row>
    <row r="20" spans="1:16" ht="15.75" customHeight="1" x14ac:dyDescent="0.15">
      <c r="A20" s="5" t="s">
        <v>55</v>
      </c>
      <c r="B20" s="5">
        <v>41</v>
      </c>
      <c r="C20" s="5">
        <v>47</v>
      </c>
      <c r="D20" s="5">
        <v>38</v>
      </c>
      <c r="E20" s="5">
        <v>46</v>
      </c>
      <c r="F20" s="5">
        <v>48</v>
      </c>
      <c r="G20">
        <f t="shared" si="0"/>
        <v>220</v>
      </c>
      <c r="H20" s="5">
        <v>1</v>
      </c>
      <c r="I20" s="5" t="s">
        <v>118</v>
      </c>
      <c r="J20" t="e">
        <f t="shared" ca="1" si="1"/>
        <v>#NAME?</v>
      </c>
      <c r="K20" s="5" t="s">
        <v>19</v>
      </c>
      <c r="L20" s="5" t="s">
        <v>20</v>
      </c>
    </row>
    <row r="21" spans="1:16" ht="15.75" customHeight="1" x14ac:dyDescent="0.15">
      <c r="A21" s="5" t="s">
        <v>58</v>
      </c>
      <c r="B21" s="5">
        <v>19</v>
      </c>
      <c r="C21" s="5">
        <v>26</v>
      </c>
      <c r="D21" s="5">
        <v>29</v>
      </c>
      <c r="E21" s="5">
        <v>4</v>
      </c>
      <c r="F21" s="5">
        <v>6</v>
      </c>
      <c r="G21">
        <f t="shared" si="0"/>
        <v>84</v>
      </c>
      <c r="H21" s="5">
        <v>46</v>
      </c>
      <c r="I21" s="5" t="s">
        <v>119</v>
      </c>
      <c r="J21" t="e">
        <f t="shared" ca="1" si="1"/>
        <v>#NAME?</v>
      </c>
      <c r="K21" s="5" t="s">
        <v>19</v>
      </c>
      <c r="L21" s="5" t="s">
        <v>20</v>
      </c>
    </row>
    <row r="22" spans="1:16" ht="15.75" customHeight="1" x14ac:dyDescent="0.15">
      <c r="A22" s="5" t="s">
        <v>59</v>
      </c>
      <c r="B22" s="5">
        <v>10</v>
      </c>
      <c r="C22" s="5">
        <v>14</v>
      </c>
      <c r="D22" s="5">
        <v>33</v>
      </c>
      <c r="E22" s="5">
        <v>47</v>
      </c>
      <c r="F22" s="5">
        <v>42</v>
      </c>
      <c r="G22">
        <f t="shared" si="0"/>
        <v>146</v>
      </c>
      <c r="H22" s="5">
        <v>18</v>
      </c>
      <c r="I22" s="5" t="s">
        <v>120</v>
      </c>
      <c r="J22" t="e">
        <f t="shared" ca="1" si="1"/>
        <v>#NAME?</v>
      </c>
      <c r="K22" s="5" t="s">
        <v>19</v>
      </c>
      <c r="L22" s="5" t="s">
        <v>20</v>
      </c>
    </row>
    <row r="23" spans="1:16" ht="15.75" customHeight="1" x14ac:dyDescent="0.15">
      <c r="A23" s="5" t="s">
        <v>61</v>
      </c>
      <c r="B23" s="5">
        <v>1</v>
      </c>
      <c r="C23" s="5">
        <v>18</v>
      </c>
      <c r="D23" s="5">
        <v>44</v>
      </c>
      <c r="E23" s="5">
        <v>21</v>
      </c>
      <c r="F23" s="5">
        <v>9</v>
      </c>
      <c r="G23">
        <f t="shared" si="0"/>
        <v>93</v>
      </c>
      <c r="H23" s="5">
        <v>42</v>
      </c>
      <c r="I23" s="5" t="s">
        <v>121</v>
      </c>
      <c r="J23" t="e">
        <f t="shared" ca="1" si="1"/>
        <v>#NAME?</v>
      </c>
      <c r="K23" s="5" t="s">
        <v>19</v>
      </c>
      <c r="L23" s="5" t="s">
        <v>20</v>
      </c>
    </row>
    <row r="24" spans="1:16" ht="15.75" customHeight="1" x14ac:dyDescent="0.15">
      <c r="A24" s="5" t="s">
        <v>62</v>
      </c>
      <c r="B24" s="5">
        <v>17</v>
      </c>
      <c r="C24" s="5">
        <v>15</v>
      </c>
      <c r="D24" s="5">
        <v>13</v>
      </c>
      <c r="E24" s="5">
        <v>22</v>
      </c>
      <c r="F24" s="5">
        <v>35</v>
      </c>
      <c r="G24">
        <f t="shared" si="0"/>
        <v>102</v>
      </c>
      <c r="H24" s="5">
        <v>35</v>
      </c>
      <c r="I24" s="5" t="s">
        <v>122</v>
      </c>
      <c r="J24" t="e">
        <f t="shared" ca="1" si="1"/>
        <v>#NAME?</v>
      </c>
      <c r="K24" s="5" t="s">
        <v>19</v>
      </c>
      <c r="L24" s="5" t="s">
        <v>20</v>
      </c>
    </row>
    <row r="25" spans="1:16" ht="15.75" customHeight="1" x14ac:dyDescent="0.15">
      <c r="A25" s="5" t="s">
        <v>63</v>
      </c>
      <c r="B25" s="5">
        <v>2</v>
      </c>
      <c r="C25" s="5">
        <v>17</v>
      </c>
      <c r="D25" s="5">
        <v>19</v>
      </c>
      <c r="E25" s="5">
        <v>26</v>
      </c>
      <c r="F25" s="5">
        <v>7</v>
      </c>
      <c r="G25">
        <f t="shared" si="0"/>
        <v>71</v>
      </c>
      <c r="H25" s="5">
        <v>48</v>
      </c>
      <c r="I25" s="5" t="s">
        <v>123</v>
      </c>
      <c r="J25" t="e">
        <f t="shared" ca="1" si="1"/>
        <v>#NAME?</v>
      </c>
      <c r="K25" s="5" t="s">
        <v>19</v>
      </c>
      <c r="L25" s="5" t="s">
        <v>20</v>
      </c>
    </row>
    <row r="26" spans="1:16" ht="15.75" customHeight="1" x14ac:dyDescent="0.15">
      <c r="A26" s="5" t="s">
        <v>65</v>
      </c>
      <c r="B26" s="5">
        <v>47</v>
      </c>
      <c r="C26" s="5">
        <v>44</v>
      </c>
      <c r="D26" s="5">
        <v>30</v>
      </c>
      <c r="E26" s="5">
        <v>39</v>
      </c>
      <c r="F26" s="5">
        <v>40</v>
      </c>
      <c r="G26">
        <f t="shared" si="0"/>
        <v>200</v>
      </c>
      <c r="H26" s="5">
        <v>3</v>
      </c>
      <c r="I26" s="5" t="s">
        <v>124</v>
      </c>
      <c r="J26" t="e">
        <f t="shared" ca="1" si="1"/>
        <v>#NAME?</v>
      </c>
      <c r="K26" s="5" t="s">
        <v>19</v>
      </c>
      <c r="L26" s="5" t="s">
        <v>20</v>
      </c>
    </row>
    <row r="27" spans="1:16" ht="15.75" customHeight="1" x14ac:dyDescent="0.15">
      <c r="A27" s="5" t="s">
        <v>66</v>
      </c>
      <c r="B27" s="5">
        <v>29</v>
      </c>
      <c r="C27" s="5">
        <v>48</v>
      </c>
      <c r="D27" s="5">
        <v>41</v>
      </c>
      <c r="E27" s="5">
        <v>41</v>
      </c>
      <c r="F27" s="5">
        <v>25</v>
      </c>
      <c r="G27">
        <f t="shared" si="0"/>
        <v>184</v>
      </c>
      <c r="H27" s="5">
        <v>7</v>
      </c>
      <c r="I27" s="5" t="s">
        <v>125</v>
      </c>
      <c r="J27" t="e">
        <f t="shared" ca="1" si="1"/>
        <v>#NAME?</v>
      </c>
      <c r="K27" s="5" t="s">
        <v>19</v>
      </c>
      <c r="L27" s="5" t="s">
        <v>20</v>
      </c>
    </row>
    <row r="28" spans="1:16" ht="15.75" customHeight="1" x14ac:dyDescent="0.15">
      <c r="A28" s="5" t="s">
        <v>67</v>
      </c>
      <c r="B28" s="5">
        <v>51</v>
      </c>
      <c r="C28" s="5">
        <v>37</v>
      </c>
      <c r="D28" s="5">
        <v>51</v>
      </c>
      <c r="E28" s="5">
        <v>2</v>
      </c>
      <c r="F28" s="5">
        <v>33</v>
      </c>
      <c r="G28">
        <f t="shared" si="0"/>
        <v>174</v>
      </c>
      <c r="H28" s="5">
        <v>9</v>
      </c>
      <c r="I28" s="5" t="s">
        <v>128</v>
      </c>
      <c r="J28" t="e">
        <f t="shared" ca="1" si="1"/>
        <v>#NAME?</v>
      </c>
      <c r="K28" s="5" t="s">
        <v>19</v>
      </c>
      <c r="L28" s="5" t="s">
        <v>20</v>
      </c>
    </row>
    <row r="29" spans="1:16" ht="15.75" customHeight="1" x14ac:dyDescent="0.15">
      <c r="A29" s="5" t="s">
        <v>69</v>
      </c>
      <c r="B29" s="5">
        <v>18</v>
      </c>
      <c r="C29" s="5">
        <v>24</v>
      </c>
      <c r="D29" s="5">
        <v>43</v>
      </c>
      <c r="E29" s="5">
        <v>19</v>
      </c>
      <c r="F29" s="5">
        <v>2</v>
      </c>
      <c r="G29">
        <f t="shared" si="0"/>
        <v>106</v>
      </c>
      <c r="H29" s="5">
        <v>33</v>
      </c>
      <c r="I29" s="5" t="s">
        <v>130</v>
      </c>
      <c r="J29" t="e">
        <f t="shared" ca="1" si="1"/>
        <v>#NAME?</v>
      </c>
      <c r="K29" s="5" t="s">
        <v>19</v>
      </c>
      <c r="L29" s="5" t="s">
        <v>20</v>
      </c>
    </row>
    <row r="30" spans="1:16" ht="15.75" customHeight="1" x14ac:dyDescent="0.15">
      <c r="A30" s="5" t="s">
        <v>72</v>
      </c>
      <c r="B30" s="5">
        <v>24</v>
      </c>
      <c r="C30" s="5">
        <v>9</v>
      </c>
      <c r="D30" s="5">
        <v>34</v>
      </c>
      <c r="E30" s="5">
        <v>51</v>
      </c>
      <c r="F30" s="5">
        <v>43</v>
      </c>
      <c r="G30">
        <f t="shared" si="0"/>
        <v>161</v>
      </c>
      <c r="H30" s="5">
        <v>12</v>
      </c>
      <c r="I30" s="5" t="s">
        <v>132</v>
      </c>
      <c r="J30" t="e">
        <f t="shared" ca="1" si="1"/>
        <v>#NAME?</v>
      </c>
      <c r="K30" s="5" t="s">
        <v>19</v>
      </c>
      <c r="L30" s="5" t="s">
        <v>20</v>
      </c>
    </row>
    <row r="31" spans="1:16" ht="15.75" customHeight="1" x14ac:dyDescent="0.15">
      <c r="A31" s="5" t="s">
        <v>74</v>
      </c>
      <c r="B31" s="5">
        <v>3</v>
      </c>
      <c r="C31" s="5">
        <v>27</v>
      </c>
      <c r="D31" s="5">
        <v>25</v>
      </c>
      <c r="E31" s="5">
        <v>11</v>
      </c>
      <c r="F31" s="5">
        <v>5</v>
      </c>
      <c r="G31">
        <f t="shared" si="0"/>
        <v>71</v>
      </c>
      <c r="H31" s="5">
        <v>49</v>
      </c>
      <c r="I31" s="5" t="s">
        <v>138</v>
      </c>
      <c r="J31" t="e">
        <f t="shared" ca="1" si="1"/>
        <v>#NAME?</v>
      </c>
      <c r="K31" s="5" t="s">
        <v>19</v>
      </c>
      <c r="L31" s="5" t="s">
        <v>20</v>
      </c>
    </row>
    <row r="32" spans="1:16" ht="15.75" customHeight="1" x14ac:dyDescent="0.15">
      <c r="A32" s="5" t="s">
        <v>77</v>
      </c>
      <c r="B32" s="5">
        <v>9</v>
      </c>
      <c r="C32" s="5">
        <v>19</v>
      </c>
      <c r="D32" s="5">
        <v>14</v>
      </c>
      <c r="E32" s="5">
        <v>29</v>
      </c>
      <c r="F32" s="5">
        <v>38</v>
      </c>
      <c r="G32">
        <f t="shared" si="0"/>
        <v>109</v>
      </c>
      <c r="H32" s="5">
        <v>32</v>
      </c>
      <c r="I32" s="5" t="s">
        <v>146</v>
      </c>
      <c r="J32" t="e">
        <f t="shared" ca="1" si="1"/>
        <v>#NAME?</v>
      </c>
      <c r="K32" s="5" t="s">
        <v>19</v>
      </c>
      <c r="L32" s="5" t="s">
        <v>20</v>
      </c>
    </row>
    <row r="33" spans="1:12" ht="15.75" customHeight="1" x14ac:dyDescent="0.15">
      <c r="A33" s="5" t="s">
        <v>78</v>
      </c>
      <c r="B33" s="5">
        <v>38</v>
      </c>
      <c r="C33" s="5">
        <v>10</v>
      </c>
      <c r="D33" s="5">
        <v>9</v>
      </c>
      <c r="E33" s="5">
        <v>14</v>
      </c>
      <c r="F33" s="5">
        <v>47</v>
      </c>
      <c r="G33">
        <f t="shared" si="0"/>
        <v>118</v>
      </c>
      <c r="H33" s="5">
        <v>30</v>
      </c>
      <c r="I33" s="5" t="s">
        <v>147</v>
      </c>
      <c r="J33" t="e">
        <f t="shared" ca="1" si="1"/>
        <v>#NAME?</v>
      </c>
      <c r="K33" s="5" t="s">
        <v>19</v>
      </c>
      <c r="L33" s="5" t="s">
        <v>20</v>
      </c>
    </row>
    <row r="34" spans="1:12" ht="15.75" customHeight="1" x14ac:dyDescent="0.15">
      <c r="A34" s="5" t="s">
        <v>80</v>
      </c>
      <c r="B34" s="5">
        <v>15</v>
      </c>
      <c r="C34" s="5">
        <v>23</v>
      </c>
      <c r="D34" s="5">
        <v>24</v>
      </c>
      <c r="E34" s="5">
        <v>40</v>
      </c>
      <c r="F34" s="5">
        <v>37</v>
      </c>
      <c r="G34">
        <f t="shared" si="0"/>
        <v>139</v>
      </c>
      <c r="H34" s="5">
        <v>22</v>
      </c>
      <c r="I34" s="5" t="s">
        <v>148</v>
      </c>
      <c r="J34" t="e">
        <f t="shared" ca="1" si="1"/>
        <v>#NAME?</v>
      </c>
      <c r="K34" s="5" t="s">
        <v>19</v>
      </c>
      <c r="L34" s="5" t="s">
        <v>20</v>
      </c>
    </row>
    <row r="35" spans="1:12" ht="15.75" customHeight="1" x14ac:dyDescent="0.15">
      <c r="A35" s="5" t="s">
        <v>83</v>
      </c>
      <c r="B35" s="5">
        <v>31</v>
      </c>
      <c r="C35" s="5">
        <v>36</v>
      </c>
      <c r="D35" s="5">
        <v>31</v>
      </c>
      <c r="E35" s="5">
        <v>42</v>
      </c>
      <c r="F35" s="5">
        <v>44</v>
      </c>
      <c r="G35">
        <f t="shared" si="0"/>
        <v>184</v>
      </c>
      <c r="H35" s="5">
        <v>8</v>
      </c>
      <c r="I35" s="5" t="s">
        <v>149</v>
      </c>
      <c r="J35" t="e">
        <f t="shared" ca="1" si="1"/>
        <v>#NAME?</v>
      </c>
      <c r="K35" s="5" t="s">
        <v>19</v>
      </c>
      <c r="L35" s="5" t="s">
        <v>20</v>
      </c>
    </row>
    <row r="36" spans="1:12" ht="15.75" customHeight="1" x14ac:dyDescent="0.15">
      <c r="A36" s="5" t="s">
        <v>84</v>
      </c>
      <c r="B36" s="5">
        <v>46</v>
      </c>
      <c r="C36" s="5">
        <v>31</v>
      </c>
      <c r="D36" s="5">
        <v>50</v>
      </c>
      <c r="E36" s="5">
        <v>6</v>
      </c>
      <c r="F36" s="5">
        <v>30</v>
      </c>
      <c r="G36">
        <f t="shared" si="0"/>
        <v>163</v>
      </c>
      <c r="H36" s="5">
        <v>10</v>
      </c>
      <c r="I36" s="5" t="s">
        <v>150</v>
      </c>
      <c r="J36" t="e">
        <f t="shared" ca="1" si="1"/>
        <v>#NAME?</v>
      </c>
      <c r="K36" s="5" t="s">
        <v>19</v>
      </c>
      <c r="L36" s="5" t="s">
        <v>20</v>
      </c>
    </row>
    <row r="37" spans="1:12" ht="15.75" customHeight="1" x14ac:dyDescent="0.15">
      <c r="A37" s="5" t="s">
        <v>85</v>
      </c>
      <c r="B37" s="5">
        <v>13</v>
      </c>
      <c r="C37" s="5">
        <v>43</v>
      </c>
      <c r="D37" s="5">
        <v>42</v>
      </c>
      <c r="E37" s="5">
        <v>28</v>
      </c>
      <c r="F37" s="5">
        <v>14</v>
      </c>
      <c r="G37">
        <f t="shared" si="0"/>
        <v>140</v>
      </c>
      <c r="H37" s="5">
        <v>20</v>
      </c>
      <c r="I37" s="5" t="s">
        <v>151</v>
      </c>
      <c r="J37" t="e">
        <f t="shared" ca="1" si="1"/>
        <v>#NAME?</v>
      </c>
      <c r="K37" s="5" t="s">
        <v>19</v>
      </c>
      <c r="L37" s="5" t="s">
        <v>20</v>
      </c>
    </row>
    <row r="38" spans="1:12" ht="15.75" customHeight="1" x14ac:dyDescent="0.15">
      <c r="A38" s="5" t="s">
        <v>86</v>
      </c>
      <c r="B38" s="5">
        <v>43</v>
      </c>
      <c r="C38" s="5">
        <v>50</v>
      </c>
      <c r="D38" s="5">
        <v>20</v>
      </c>
      <c r="E38" s="5">
        <v>31</v>
      </c>
      <c r="F38" s="5">
        <v>18</v>
      </c>
      <c r="G38">
        <f t="shared" si="0"/>
        <v>162</v>
      </c>
      <c r="H38" s="5">
        <v>11</v>
      </c>
      <c r="I38" s="5" t="s">
        <v>152</v>
      </c>
      <c r="J38" t="e">
        <f t="shared" ca="1" si="1"/>
        <v>#NAME?</v>
      </c>
      <c r="K38" s="5" t="s">
        <v>19</v>
      </c>
      <c r="L38" s="5" t="s">
        <v>20</v>
      </c>
    </row>
    <row r="39" spans="1:12" ht="15.75" customHeight="1" x14ac:dyDescent="0.15">
      <c r="A39" s="5" t="s">
        <v>88</v>
      </c>
      <c r="B39" s="5">
        <v>22</v>
      </c>
      <c r="C39" s="5">
        <v>3</v>
      </c>
      <c r="D39" s="5">
        <v>7</v>
      </c>
      <c r="E39" s="5">
        <v>16</v>
      </c>
      <c r="F39" s="5">
        <v>32</v>
      </c>
      <c r="G39">
        <f t="shared" si="0"/>
        <v>80</v>
      </c>
      <c r="H39" s="5">
        <v>47</v>
      </c>
      <c r="I39" s="5" t="s">
        <v>153</v>
      </c>
      <c r="J39" t="e">
        <f t="shared" ca="1" si="1"/>
        <v>#NAME?</v>
      </c>
      <c r="K39" s="5" t="s">
        <v>19</v>
      </c>
      <c r="L39" s="5" t="s">
        <v>20</v>
      </c>
    </row>
    <row r="40" spans="1:12" ht="15.75" customHeight="1" x14ac:dyDescent="0.15">
      <c r="A40" s="5" t="s">
        <v>89</v>
      </c>
      <c r="B40" s="5">
        <v>36</v>
      </c>
      <c r="C40" s="5">
        <v>49</v>
      </c>
      <c r="D40" s="5">
        <v>32</v>
      </c>
      <c r="E40" s="5">
        <v>18</v>
      </c>
      <c r="F40" s="5">
        <v>22</v>
      </c>
      <c r="G40">
        <f t="shared" si="0"/>
        <v>157</v>
      </c>
      <c r="H40" s="5">
        <v>15</v>
      </c>
      <c r="I40" s="5" t="s">
        <v>154</v>
      </c>
      <c r="J40" t="e">
        <f t="shared" ca="1" si="1"/>
        <v>#NAME?</v>
      </c>
      <c r="K40" s="5" t="s">
        <v>19</v>
      </c>
      <c r="L40" s="5" t="s">
        <v>20</v>
      </c>
    </row>
    <row r="41" spans="1:12" ht="15.75" customHeight="1" x14ac:dyDescent="0.15">
      <c r="A41" s="5" t="s">
        <v>91</v>
      </c>
      <c r="B41" s="5">
        <v>8</v>
      </c>
      <c r="C41" s="5">
        <v>8</v>
      </c>
      <c r="D41" s="5">
        <v>46</v>
      </c>
      <c r="E41" s="5">
        <v>10</v>
      </c>
      <c r="F41" s="5">
        <v>27</v>
      </c>
      <c r="G41">
        <f t="shared" si="0"/>
        <v>99</v>
      </c>
      <c r="H41" s="5">
        <v>40</v>
      </c>
      <c r="I41" s="5" t="s">
        <v>155</v>
      </c>
      <c r="J41" t="e">
        <f t="shared" ca="1" si="1"/>
        <v>#NAME?</v>
      </c>
      <c r="K41" s="5" t="s">
        <v>19</v>
      </c>
      <c r="L41" s="5" t="s">
        <v>20</v>
      </c>
    </row>
    <row r="42" spans="1:12" ht="15.75" customHeight="1" x14ac:dyDescent="0.15">
      <c r="A42" s="5" t="s">
        <v>93</v>
      </c>
      <c r="B42" s="5">
        <v>49</v>
      </c>
      <c r="C42" s="5">
        <v>29</v>
      </c>
      <c r="D42" s="5">
        <v>49</v>
      </c>
      <c r="E42" s="5">
        <v>38</v>
      </c>
      <c r="F42" s="5">
        <v>50</v>
      </c>
      <c r="G42">
        <f t="shared" si="0"/>
        <v>215</v>
      </c>
      <c r="H42" s="5">
        <v>2</v>
      </c>
      <c r="I42" s="5" t="s">
        <v>156</v>
      </c>
      <c r="J42" t="e">
        <f t="shared" ca="1" si="1"/>
        <v>#NAME?</v>
      </c>
      <c r="K42" s="5" t="s">
        <v>19</v>
      </c>
      <c r="L42" s="5" t="s">
        <v>20</v>
      </c>
    </row>
    <row r="43" spans="1:12" ht="15.75" customHeight="1" x14ac:dyDescent="0.15">
      <c r="A43" s="5" t="s">
        <v>94</v>
      </c>
      <c r="B43" s="5">
        <v>32</v>
      </c>
      <c r="C43" s="5">
        <v>28</v>
      </c>
      <c r="D43" s="5">
        <v>40</v>
      </c>
      <c r="E43" s="5">
        <v>5</v>
      </c>
      <c r="F43" s="5">
        <v>10</v>
      </c>
      <c r="G43">
        <f t="shared" si="0"/>
        <v>115</v>
      </c>
      <c r="H43" s="5">
        <v>31</v>
      </c>
      <c r="I43" s="5" t="s">
        <v>158</v>
      </c>
      <c r="J43" t="e">
        <f t="shared" ca="1" si="1"/>
        <v>#NAME?</v>
      </c>
      <c r="K43" s="5" t="s">
        <v>19</v>
      </c>
      <c r="L43" s="5" t="s">
        <v>20</v>
      </c>
    </row>
    <row r="44" spans="1:12" ht="15.75" customHeight="1" x14ac:dyDescent="0.15">
      <c r="A44" s="5" t="s">
        <v>95</v>
      </c>
      <c r="B44" s="5">
        <v>37</v>
      </c>
      <c r="C44" s="5">
        <v>40</v>
      </c>
      <c r="D44" s="5">
        <v>21</v>
      </c>
      <c r="E44" s="5">
        <v>35</v>
      </c>
      <c r="F44" s="5">
        <v>26</v>
      </c>
      <c r="G44">
        <f t="shared" si="0"/>
        <v>159</v>
      </c>
      <c r="H44" s="5">
        <v>13</v>
      </c>
      <c r="I44" s="5" t="s">
        <v>159</v>
      </c>
      <c r="J44" t="e">
        <f t="shared" ca="1" si="1"/>
        <v>#NAME?</v>
      </c>
      <c r="K44" s="5" t="s">
        <v>19</v>
      </c>
      <c r="L44" s="5" t="s">
        <v>20</v>
      </c>
    </row>
    <row r="45" spans="1:12" ht="15.75" customHeight="1" x14ac:dyDescent="0.15">
      <c r="A45" s="5" t="s">
        <v>96</v>
      </c>
      <c r="B45" s="5">
        <v>34</v>
      </c>
      <c r="C45" s="5">
        <v>33</v>
      </c>
      <c r="D45" s="5">
        <v>47</v>
      </c>
      <c r="E45" s="5">
        <v>45</v>
      </c>
      <c r="F45" s="5">
        <v>39</v>
      </c>
      <c r="G45">
        <f t="shared" si="0"/>
        <v>198</v>
      </c>
      <c r="H45" s="5">
        <v>4</v>
      </c>
      <c r="I45" s="5" t="s">
        <v>160</v>
      </c>
      <c r="J45" t="e">
        <f t="shared" ca="1" si="1"/>
        <v>#NAME?</v>
      </c>
      <c r="K45" s="5" t="s">
        <v>19</v>
      </c>
      <c r="L45" s="5" t="s">
        <v>20</v>
      </c>
    </row>
    <row r="46" spans="1:12" ht="15.75" customHeight="1" x14ac:dyDescent="0.15">
      <c r="A46" s="5" t="s">
        <v>98</v>
      </c>
      <c r="B46" s="5">
        <v>14</v>
      </c>
      <c r="C46" s="5">
        <v>12</v>
      </c>
      <c r="D46" s="5">
        <v>1</v>
      </c>
      <c r="E46" s="5">
        <v>20</v>
      </c>
      <c r="F46" s="5">
        <v>23</v>
      </c>
      <c r="G46">
        <f t="shared" si="0"/>
        <v>70</v>
      </c>
      <c r="H46" s="5">
        <v>50</v>
      </c>
      <c r="I46" s="5" t="s">
        <v>161</v>
      </c>
      <c r="J46" t="e">
        <f t="shared" ca="1" si="1"/>
        <v>#NAME?</v>
      </c>
      <c r="K46" s="5" t="s">
        <v>19</v>
      </c>
      <c r="L46" s="5" t="s">
        <v>20</v>
      </c>
    </row>
    <row r="47" spans="1:12" ht="15.75" customHeight="1" x14ac:dyDescent="0.15">
      <c r="A47" s="5" t="s">
        <v>99</v>
      </c>
      <c r="B47" s="5">
        <v>6</v>
      </c>
      <c r="C47" s="5">
        <v>5</v>
      </c>
      <c r="D47" s="5">
        <v>28</v>
      </c>
      <c r="E47" s="5">
        <v>8</v>
      </c>
      <c r="F47" s="5">
        <v>1</v>
      </c>
      <c r="G47">
        <f t="shared" si="0"/>
        <v>48</v>
      </c>
      <c r="H47" s="5">
        <v>51</v>
      </c>
      <c r="I47" s="5" t="s">
        <v>162</v>
      </c>
      <c r="J47" t="e">
        <f t="shared" ca="1" si="1"/>
        <v>#NAME?</v>
      </c>
      <c r="K47" s="5" t="s">
        <v>19</v>
      </c>
      <c r="L47" s="5" t="s">
        <v>20</v>
      </c>
    </row>
    <row r="48" spans="1:12" ht="15.75" customHeight="1" x14ac:dyDescent="0.15">
      <c r="A48" s="5" t="s">
        <v>101</v>
      </c>
      <c r="B48" s="5">
        <v>16</v>
      </c>
      <c r="C48" s="5">
        <v>34</v>
      </c>
      <c r="D48" s="5">
        <v>11</v>
      </c>
      <c r="E48" s="5">
        <v>30</v>
      </c>
      <c r="F48" s="5">
        <v>11</v>
      </c>
      <c r="G48">
        <f t="shared" si="0"/>
        <v>102</v>
      </c>
      <c r="H48" s="5">
        <v>36</v>
      </c>
      <c r="I48" s="5" t="s">
        <v>165</v>
      </c>
      <c r="J48" t="e">
        <f t="shared" ca="1" si="1"/>
        <v>#NAME?</v>
      </c>
      <c r="K48" s="5" t="s">
        <v>19</v>
      </c>
      <c r="L48" s="5" t="s">
        <v>20</v>
      </c>
    </row>
    <row r="49" spans="1:12" ht="26" x14ac:dyDescent="0.15">
      <c r="A49" s="5" t="s">
        <v>103</v>
      </c>
      <c r="B49" s="5">
        <v>7</v>
      </c>
      <c r="C49" s="5">
        <v>4</v>
      </c>
      <c r="D49" s="5">
        <v>37</v>
      </c>
      <c r="E49" s="5">
        <v>36</v>
      </c>
      <c r="F49" s="5">
        <v>16</v>
      </c>
      <c r="G49">
        <f t="shared" si="0"/>
        <v>100</v>
      </c>
      <c r="H49" s="5">
        <v>39</v>
      </c>
      <c r="I49" s="5" t="s">
        <v>166</v>
      </c>
      <c r="J49" t="e">
        <f t="shared" ca="1" si="1"/>
        <v>#NAME?</v>
      </c>
      <c r="K49" s="5" t="s">
        <v>19</v>
      </c>
      <c r="L49" s="5" t="s">
        <v>20</v>
      </c>
    </row>
    <row r="50" spans="1:12" ht="26" x14ac:dyDescent="0.15">
      <c r="A50" s="5" t="s">
        <v>104</v>
      </c>
      <c r="B50" s="5">
        <v>50</v>
      </c>
      <c r="C50" s="5">
        <v>16</v>
      </c>
      <c r="D50" s="5">
        <v>15</v>
      </c>
      <c r="E50" s="5">
        <v>7</v>
      </c>
      <c r="F50" s="5">
        <v>15</v>
      </c>
      <c r="G50">
        <f t="shared" si="0"/>
        <v>103</v>
      </c>
      <c r="H50" s="5">
        <v>34</v>
      </c>
      <c r="I50" s="5" t="s">
        <v>167</v>
      </c>
      <c r="J50" t="e">
        <f t="shared" ca="1" si="1"/>
        <v>#NAME?</v>
      </c>
      <c r="K50" s="5" t="s">
        <v>19</v>
      </c>
      <c r="L50" s="5" t="s">
        <v>20</v>
      </c>
    </row>
    <row r="51" spans="1:12" ht="26" x14ac:dyDescent="0.15">
      <c r="A51" s="5" t="s">
        <v>105</v>
      </c>
      <c r="B51" s="5">
        <v>26</v>
      </c>
      <c r="C51" s="5">
        <v>35</v>
      </c>
      <c r="D51" s="5">
        <v>35</v>
      </c>
      <c r="E51" s="5">
        <v>23</v>
      </c>
      <c r="F51" s="5">
        <v>20</v>
      </c>
      <c r="G51">
        <f t="shared" si="0"/>
        <v>139</v>
      </c>
      <c r="H51" s="5">
        <v>23</v>
      </c>
      <c r="I51" s="5" t="s">
        <v>168</v>
      </c>
      <c r="J51" t="e">
        <f t="shared" ca="1" si="1"/>
        <v>#NAME?</v>
      </c>
      <c r="K51" s="5" t="s">
        <v>19</v>
      </c>
      <c r="L51" s="5" t="s">
        <v>20</v>
      </c>
    </row>
    <row r="52" spans="1:12" ht="26" x14ac:dyDescent="0.15">
      <c r="A52" s="5" t="s">
        <v>107</v>
      </c>
      <c r="B52" s="5">
        <v>42</v>
      </c>
      <c r="C52" s="5">
        <v>20</v>
      </c>
      <c r="D52" s="5">
        <v>36</v>
      </c>
      <c r="E52" s="5">
        <v>1</v>
      </c>
      <c r="F52" s="5">
        <v>21</v>
      </c>
      <c r="G52">
        <f t="shared" si="0"/>
        <v>120</v>
      </c>
      <c r="H52" s="5">
        <v>27</v>
      </c>
      <c r="I52" s="5" t="s">
        <v>169</v>
      </c>
      <c r="J52" t="e">
        <f t="shared" ca="1" si="1"/>
        <v>#NAME?</v>
      </c>
      <c r="K52" s="5" t="s">
        <v>19</v>
      </c>
      <c r="L52" s="5" t="s">
        <v>20</v>
      </c>
    </row>
  </sheetData>
  <autoFilter ref="A1:L101"/>
  <hyperlinks>
    <hyperlink ref="Q3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7.33203125" defaultRowHeight="15.75" customHeight="1" x14ac:dyDescent="0.15"/>
  <cols>
    <col min="5" max="5" width="65.6640625" customWidth="1"/>
  </cols>
  <sheetData>
    <row r="1" spans="1:5" ht="15.75" customHeight="1" x14ac:dyDescent="0.15">
      <c r="A1" s="4" t="s">
        <v>0</v>
      </c>
      <c r="B1" s="4" t="s">
        <v>9</v>
      </c>
      <c r="C1" s="10" t="s">
        <v>7</v>
      </c>
      <c r="D1" s="12"/>
      <c r="E1" s="15" t="s">
        <v>27</v>
      </c>
    </row>
    <row r="2" spans="1:5" ht="15.75" customHeight="1" x14ac:dyDescent="0.15">
      <c r="A2" s="16" t="s">
        <v>17</v>
      </c>
      <c r="B2" s="17">
        <v>1.31</v>
      </c>
      <c r="C2" s="17">
        <v>15</v>
      </c>
      <c r="D2" s="12"/>
      <c r="E2" s="18" t="s">
        <v>45</v>
      </c>
    </row>
    <row r="3" spans="1:5" ht="15.75" customHeight="1" x14ac:dyDescent="0.15">
      <c r="A3" s="16" t="s">
        <v>22</v>
      </c>
      <c r="B3" s="17">
        <v>1.05</v>
      </c>
      <c r="C3" s="17">
        <v>26</v>
      </c>
      <c r="D3" s="12"/>
      <c r="E3" s="19"/>
    </row>
    <row r="4" spans="1:5" ht="15.75" customHeight="1" x14ac:dyDescent="0.15">
      <c r="A4" s="16" t="s">
        <v>28</v>
      </c>
      <c r="B4" s="17">
        <v>1.4</v>
      </c>
      <c r="C4" s="17">
        <v>10</v>
      </c>
      <c r="D4" s="12"/>
      <c r="E4" s="19"/>
    </row>
    <row r="5" spans="1:5" ht="15.75" customHeight="1" x14ac:dyDescent="0.15">
      <c r="A5" s="16" t="s">
        <v>29</v>
      </c>
      <c r="B5" s="17">
        <v>1.44</v>
      </c>
      <c r="C5" s="17">
        <v>8</v>
      </c>
      <c r="D5" s="12"/>
      <c r="E5" s="12"/>
    </row>
    <row r="6" spans="1:5" ht="15.75" customHeight="1" x14ac:dyDescent="0.15">
      <c r="A6" s="16" t="s">
        <v>30</v>
      </c>
      <c r="B6" s="17">
        <v>0.91</v>
      </c>
      <c r="C6" s="17">
        <v>40</v>
      </c>
      <c r="D6" s="12"/>
      <c r="E6" s="12"/>
    </row>
    <row r="7" spans="1:5" ht="15.75" customHeight="1" x14ac:dyDescent="0.15">
      <c r="A7" s="16" t="s">
        <v>31</v>
      </c>
      <c r="B7" s="17">
        <v>1.02</v>
      </c>
      <c r="C7" s="17">
        <v>29</v>
      </c>
      <c r="D7" s="12"/>
      <c r="E7" s="19"/>
    </row>
    <row r="8" spans="1:5" ht="15.75" customHeight="1" x14ac:dyDescent="0.15">
      <c r="A8" s="16" t="s">
        <v>32</v>
      </c>
      <c r="B8" s="17">
        <v>0.89</v>
      </c>
      <c r="C8" s="17">
        <v>42</v>
      </c>
      <c r="D8" s="12"/>
    </row>
    <row r="9" spans="1:5" ht="15.75" customHeight="1" x14ac:dyDescent="0.15">
      <c r="A9" s="16" t="s">
        <v>34</v>
      </c>
      <c r="B9" s="17">
        <v>1.06</v>
      </c>
      <c r="C9" s="17">
        <v>24</v>
      </c>
      <c r="D9" s="12"/>
      <c r="E9" s="12"/>
    </row>
    <row r="10" spans="1:5" ht="15.75" customHeight="1" x14ac:dyDescent="0.15">
      <c r="A10" s="16" t="s">
        <v>37</v>
      </c>
      <c r="B10" s="17">
        <v>0.56999999999999995</v>
      </c>
      <c r="C10" s="17">
        <v>51</v>
      </c>
      <c r="D10" s="12"/>
      <c r="E10" s="12"/>
    </row>
    <row r="11" spans="1:5" ht="15.75" customHeight="1" x14ac:dyDescent="0.15">
      <c r="A11" s="16" t="s">
        <v>38</v>
      </c>
      <c r="B11" s="17">
        <v>1.25</v>
      </c>
      <c r="C11" s="17">
        <v>16</v>
      </c>
      <c r="D11" s="12"/>
      <c r="E11" s="12"/>
    </row>
    <row r="12" spans="1:5" ht="15.75" customHeight="1" x14ac:dyDescent="0.15">
      <c r="A12" s="16" t="s">
        <v>40</v>
      </c>
      <c r="B12" s="17">
        <v>1.08</v>
      </c>
      <c r="C12" s="17">
        <v>23</v>
      </c>
      <c r="D12" s="12"/>
      <c r="E12" s="12"/>
    </row>
    <row r="13" spans="1:5" ht="15.75" customHeight="1" x14ac:dyDescent="0.15">
      <c r="A13" s="16" t="s">
        <v>43</v>
      </c>
      <c r="B13" s="17">
        <v>1.01</v>
      </c>
      <c r="C13" s="17">
        <v>30</v>
      </c>
      <c r="D13" s="12"/>
      <c r="E13" s="12"/>
    </row>
    <row r="14" spans="1:5" ht="15.75" customHeight="1" x14ac:dyDescent="0.15">
      <c r="A14" s="16" t="s">
        <v>44</v>
      </c>
      <c r="B14" s="17">
        <v>1.34</v>
      </c>
      <c r="C14" s="17">
        <v>14</v>
      </c>
      <c r="D14" s="12"/>
      <c r="E14" s="12"/>
    </row>
    <row r="15" spans="1:5" ht="15.75" customHeight="1" x14ac:dyDescent="0.15">
      <c r="A15" s="16" t="s">
        <v>47</v>
      </c>
      <c r="B15" s="17">
        <v>0.94</v>
      </c>
      <c r="C15" s="17">
        <v>35</v>
      </c>
      <c r="D15" s="12"/>
      <c r="E15" s="12"/>
    </row>
    <row r="16" spans="1:5" ht="15.75" customHeight="1" x14ac:dyDescent="0.15">
      <c r="A16" s="16" t="s">
        <v>48</v>
      </c>
      <c r="B16" s="17">
        <v>1</v>
      </c>
      <c r="C16" s="17">
        <v>31</v>
      </c>
      <c r="D16" s="12"/>
      <c r="E16" s="12"/>
    </row>
    <row r="17" spans="1:5" ht="15.75" customHeight="1" x14ac:dyDescent="0.15">
      <c r="A17" s="16" t="s">
        <v>51</v>
      </c>
      <c r="B17" s="17">
        <v>1</v>
      </c>
      <c r="C17" s="17">
        <v>31</v>
      </c>
      <c r="D17" s="12"/>
      <c r="E17" s="12"/>
    </row>
    <row r="18" spans="1:5" ht="15.75" customHeight="1" x14ac:dyDescent="0.15">
      <c r="A18" s="16" t="s">
        <v>52</v>
      </c>
      <c r="B18" s="17">
        <v>1.1599999999999999</v>
      </c>
      <c r="C18" s="17">
        <v>20</v>
      </c>
      <c r="D18" s="12"/>
      <c r="E18" s="12"/>
    </row>
    <row r="19" spans="1:5" ht="15.75" customHeight="1" x14ac:dyDescent="0.15">
      <c r="A19" s="16" t="s">
        <v>53</v>
      </c>
      <c r="B19" s="17">
        <v>1.36</v>
      </c>
      <c r="C19" s="17">
        <v>13</v>
      </c>
      <c r="D19" s="12"/>
      <c r="E19" s="12"/>
    </row>
    <row r="20" spans="1:5" ht="15.75" customHeight="1" x14ac:dyDescent="0.15">
      <c r="A20" s="16" t="s">
        <v>55</v>
      </c>
      <c r="B20" s="17">
        <v>1.47</v>
      </c>
      <c r="C20" s="17">
        <v>6</v>
      </c>
      <c r="D20" s="12"/>
      <c r="E20" s="12"/>
    </row>
    <row r="21" spans="1:5" ht="15.75" customHeight="1" x14ac:dyDescent="0.15">
      <c r="A21" s="16" t="s">
        <v>58</v>
      </c>
      <c r="B21" s="17">
        <v>1.03</v>
      </c>
      <c r="C21" s="17">
        <v>28</v>
      </c>
      <c r="D21" s="12"/>
      <c r="E21" s="12"/>
    </row>
    <row r="22" spans="1:5" ht="15.75" customHeight="1" x14ac:dyDescent="0.15">
      <c r="A22" s="16" t="s">
        <v>59</v>
      </c>
      <c r="B22" s="17">
        <v>0.82</v>
      </c>
      <c r="C22" s="17">
        <v>45</v>
      </c>
      <c r="D22" s="12"/>
      <c r="E22" s="12"/>
    </row>
    <row r="23" spans="1:5" ht="15.75" customHeight="1" x14ac:dyDescent="0.15">
      <c r="A23" s="16" t="s">
        <v>61</v>
      </c>
      <c r="B23" s="17">
        <v>0.57999999999999996</v>
      </c>
      <c r="C23" s="17">
        <v>50</v>
      </c>
      <c r="D23" s="12"/>
      <c r="E23" s="12"/>
    </row>
    <row r="24" spans="1:5" ht="15.75" customHeight="1" x14ac:dyDescent="0.15">
      <c r="A24" s="16" t="s">
        <v>62</v>
      </c>
      <c r="B24" s="17">
        <v>1</v>
      </c>
      <c r="C24" s="17">
        <v>31</v>
      </c>
      <c r="D24" s="12"/>
      <c r="E24" s="12"/>
    </row>
    <row r="25" spans="1:5" ht="15.75" customHeight="1" x14ac:dyDescent="0.15">
      <c r="A25" s="16" t="s">
        <v>63</v>
      </c>
      <c r="B25" s="17">
        <v>0.68</v>
      </c>
      <c r="C25" s="17">
        <v>49</v>
      </c>
      <c r="D25" s="12"/>
      <c r="E25" s="12"/>
    </row>
    <row r="26" spans="1:5" ht="15.75" customHeight="1" x14ac:dyDescent="0.15">
      <c r="A26" s="16" t="s">
        <v>65</v>
      </c>
      <c r="B26" s="17">
        <v>1.58</v>
      </c>
      <c r="C26" s="17">
        <v>3</v>
      </c>
      <c r="D26" s="12"/>
      <c r="E26" s="12"/>
    </row>
    <row r="27" spans="1:5" ht="15.75" customHeight="1" x14ac:dyDescent="0.15">
      <c r="A27" s="16" t="s">
        <v>66</v>
      </c>
      <c r="B27" s="17">
        <v>1.0900000000000001</v>
      </c>
      <c r="C27" s="17">
        <v>21</v>
      </c>
      <c r="D27" s="12"/>
      <c r="E27" s="12"/>
    </row>
    <row r="28" spans="1:5" ht="15.75" customHeight="1" x14ac:dyDescent="0.15">
      <c r="A28" s="16" t="s">
        <v>67</v>
      </c>
      <c r="B28" s="17">
        <v>1.9</v>
      </c>
      <c r="C28" s="17">
        <v>1</v>
      </c>
      <c r="D28" s="12"/>
      <c r="E28" s="12"/>
    </row>
    <row r="29" spans="1:5" ht="15.75" customHeight="1" x14ac:dyDescent="0.15">
      <c r="A29" s="16" t="s">
        <v>69</v>
      </c>
      <c r="B29" s="17">
        <v>1.0900000000000001</v>
      </c>
      <c r="C29" s="17">
        <v>21</v>
      </c>
      <c r="D29" s="12"/>
      <c r="E29" s="12"/>
    </row>
    <row r="30" spans="1:5" ht="15.75" customHeight="1" x14ac:dyDescent="0.15">
      <c r="A30" s="16" t="s">
        <v>72</v>
      </c>
      <c r="B30" s="17">
        <v>1.06</v>
      </c>
      <c r="C30" s="17">
        <v>24</v>
      </c>
      <c r="D30" s="12"/>
      <c r="E30" s="12"/>
    </row>
    <row r="31" spans="1:5" ht="15.75" customHeight="1" x14ac:dyDescent="0.15">
      <c r="A31" s="16" t="s">
        <v>74</v>
      </c>
      <c r="B31" s="17">
        <v>1.05</v>
      </c>
      <c r="C31" s="17">
        <v>26</v>
      </c>
      <c r="D31" s="12"/>
      <c r="E31" s="12"/>
    </row>
    <row r="32" spans="1:5" ht="15.75" customHeight="1" x14ac:dyDescent="0.15">
      <c r="A32" s="16" t="s">
        <v>77</v>
      </c>
      <c r="B32" s="17">
        <v>0.73</v>
      </c>
      <c r="C32" s="17">
        <v>48</v>
      </c>
      <c r="D32" s="12"/>
      <c r="E32" s="12"/>
    </row>
    <row r="33" spans="1:5" ht="15.75" customHeight="1" x14ac:dyDescent="0.15">
      <c r="A33" s="16" t="s">
        <v>78</v>
      </c>
      <c r="B33" s="17">
        <v>1.24</v>
      </c>
      <c r="C33" s="17">
        <v>17</v>
      </c>
      <c r="D33" s="12"/>
      <c r="E33" s="12"/>
    </row>
    <row r="34" spans="1:5" ht="15.75" customHeight="1" x14ac:dyDescent="0.15">
      <c r="A34" s="16" t="s">
        <v>80</v>
      </c>
      <c r="B34" s="17">
        <v>0.92</v>
      </c>
      <c r="C34" s="17">
        <v>38</v>
      </c>
      <c r="D34" s="12"/>
      <c r="E34" s="12"/>
    </row>
    <row r="35" spans="1:5" ht="15.75" customHeight="1" x14ac:dyDescent="0.15">
      <c r="A35" s="16" t="s">
        <v>83</v>
      </c>
      <c r="B35" s="17">
        <v>1.23</v>
      </c>
      <c r="C35" s="17">
        <v>18</v>
      </c>
      <c r="D35" s="12"/>
      <c r="E35" s="12"/>
    </row>
    <row r="36" spans="1:5" ht="15.75" customHeight="1" x14ac:dyDescent="0.15">
      <c r="A36" s="16" t="s">
        <v>84</v>
      </c>
      <c r="B36" s="17">
        <v>1.47</v>
      </c>
      <c r="C36" s="17">
        <v>6</v>
      </c>
      <c r="D36" s="12"/>
      <c r="E36" s="12"/>
    </row>
    <row r="37" spans="1:5" ht="15.75" customHeight="1" x14ac:dyDescent="0.15">
      <c r="A37" s="16" t="s">
        <v>85</v>
      </c>
      <c r="B37" s="17">
        <v>0.88</v>
      </c>
      <c r="C37" s="17">
        <v>43</v>
      </c>
      <c r="D37" s="12"/>
      <c r="E37" s="12"/>
    </row>
    <row r="38" spans="1:5" ht="15.75" customHeight="1" x14ac:dyDescent="0.15">
      <c r="A38" s="16" t="s">
        <v>86</v>
      </c>
      <c r="B38" s="17">
        <v>1.41</v>
      </c>
      <c r="C38" s="17">
        <v>9</v>
      </c>
      <c r="D38" s="12"/>
      <c r="E38" s="12"/>
    </row>
    <row r="39" spans="1:5" ht="15.75" customHeight="1" x14ac:dyDescent="0.15">
      <c r="A39" s="16" t="s">
        <v>88</v>
      </c>
      <c r="B39" s="17">
        <v>0.93</v>
      </c>
      <c r="C39" s="17">
        <v>36</v>
      </c>
      <c r="D39" s="12"/>
      <c r="E39" s="12"/>
    </row>
    <row r="40" spans="1:5" ht="15.75" customHeight="1" x14ac:dyDescent="0.15">
      <c r="A40" s="16" t="s">
        <v>89</v>
      </c>
      <c r="B40" s="17">
        <v>1.22</v>
      </c>
      <c r="C40" s="17">
        <v>19</v>
      </c>
      <c r="D40" s="12"/>
      <c r="E40" s="12"/>
    </row>
    <row r="41" spans="1:5" ht="15.75" customHeight="1" x14ac:dyDescent="0.15">
      <c r="A41" s="16" t="s">
        <v>91</v>
      </c>
      <c r="B41" s="17">
        <v>0.84</v>
      </c>
      <c r="C41" s="17">
        <v>44</v>
      </c>
      <c r="D41" s="12"/>
      <c r="E41" s="12"/>
    </row>
    <row r="42" spans="1:5" ht="15.75" customHeight="1" x14ac:dyDescent="0.15">
      <c r="A42" s="16" t="s">
        <v>93</v>
      </c>
      <c r="B42" s="17">
        <v>1.57</v>
      </c>
      <c r="C42" s="17">
        <v>4</v>
      </c>
      <c r="D42" s="12"/>
      <c r="E42" s="12"/>
    </row>
    <row r="43" spans="1:5" ht="15.75" customHeight="1" x14ac:dyDescent="0.15">
      <c r="A43" s="16" t="s">
        <v>94</v>
      </c>
      <c r="B43" s="17">
        <v>1.48</v>
      </c>
      <c r="C43" s="17">
        <v>5</v>
      </c>
      <c r="D43" s="12"/>
      <c r="E43" s="12"/>
    </row>
    <row r="44" spans="1:5" ht="15.75" customHeight="1" x14ac:dyDescent="0.15">
      <c r="A44" s="16" t="s">
        <v>95</v>
      </c>
      <c r="B44" s="17">
        <v>1.4</v>
      </c>
      <c r="C44" s="17">
        <v>10</v>
      </c>
      <c r="D44" s="12"/>
      <c r="E44" s="12"/>
    </row>
    <row r="45" spans="1:5" ht="15.75" customHeight="1" x14ac:dyDescent="0.15">
      <c r="A45" s="16" t="s">
        <v>96</v>
      </c>
      <c r="B45" s="17">
        <v>1.38</v>
      </c>
      <c r="C45" s="17">
        <v>12</v>
      </c>
      <c r="D45" s="12"/>
      <c r="E45" s="12"/>
    </row>
    <row r="46" spans="1:5" ht="15.75" customHeight="1" x14ac:dyDescent="0.15">
      <c r="A46" s="16" t="s">
        <v>98</v>
      </c>
      <c r="B46" s="17">
        <v>0.81</v>
      </c>
      <c r="C46" s="17">
        <v>46</v>
      </c>
      <c r="D46" s="12"/>
      <c r="E46" s="12"/>
    </row>
    <row r="47" spans="1:5" ht="15.75" customHeight="1" x14ac:dyDescent="0.15">
      <c r="A47" s="16" t="s">
        <v>99</v>
      </c>
      <c r="B47" s="17">
        <v>0.97</v>
      </c>
      <c r="C47" s="17">
        <v>34</v>
      </c>
      <c r="D47" s="12"/>
      <c r="E47" s="12"/>
    </row>
    <row r="48" spans="1:5" ht="15.75" customHeight="1" x14ac:dyDescent="0.15">
      <c r="A48" s="16" t="s">
        <v>101</v>
      </c>
      <c r="B48" s="17">
        <v>0.92</v>
      </c>
      <c r="C48" s="17">
        <v>38</v>
      </c>
      <c r="D48" s="12"/>
      <c r="E48" s="12"/>
    </row>
    <row r="49" spans="1:5" ht="13" x14ac:dyDescent="0.15">
      <c r="A49" s="16" t="s">
        <v>103</v>
      </c>
      <c r="B49" s="17">
        <v>0.76</v>
      </c>
      <c r="C49" s="17">
        <v>47</v>
      </c>
      <c r="D49" s="12"/>
      <c r="E49" s="12"/>
    </row>
    <row r="50" spans="1:5" ht="13" x14ac:dyDescent="0.15">
      <c r="A50" s="16" t="s">
        <v>104</v>
      </c>
      <c r="B50" s="17">
        <v>1.73</v>
      </c>
      <c r="C50" s="17">
        <v>2</v>
      </c>
      <c r="D50" s="12"/>
      <c r="E50" s="12"/>
    </row>
    <row r="51" spans="1:5" ht="13" x14ac:dyDescent="0.15">
      <c r="A51" s="16" t="s">
        <v>105</v>
      </c>
      <c r="B51" s="17">
        <v>0.91</v>
      </c>
      <c r="C51" s="17">
        <v>40</v>
      </c>
      <c r="D51" s="12"/>
      <c r="E51" s="12"/>
    </row>
    <row r="52" spans="1:5" ht="13" x14ac:dyDescent="0.15">
      <c r="A52" s="16" t="s">
        <v>107</v>
      </c>
      <c r="B52" s="17">
        <v>0.93</v>
      </c>
      <c r="C52" s="17">
        <v>36</v>
      </c>
      <c r="D52" s="12"/>
      <c r="E52" s="12"/>
    </row>
  </sheetData>
  <autoFilter ref="A1:C52"/>
  <hyperlinks>
    <hyperlink ref="E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7.33203125" defaultRowHeight="15.75" customHeight="1" x14ac:dyDescent="0.15"/>
  <cols>
    <col min="11" max="11" width="66.33203125" customWidth="1"/>
    <col min="12" max="12" width="68.5" customWidth="1"/>
  </cols>
  <sheetData>
    <row r="1" spans="1:12" ht="15.75" customHeight="1" x14ac:dyDescent="0.15">
      <c r="A1" s="4" t="s">
        <v>0</v>
      </c>
      <c r="B1" s="2" t="s">
        <v>126</v>
      </c>
      <c r="C1" s="4" t="s">
        <v>127</v>
      </c>
      <c r="D1" s="22" t="s">
        <v>129</v>
      </c>
      <c r="E1" s="4" t="s">
        <v>131</v>
      </c>
      <c r="F1" s="22" t="s">
        <v>133</v>
      </c>
      <c r="G1" s="2" t="s">
        <v>134</v>
      </c>
      <c r="H1" s="2" t="s">
        <v>135</v>
      </c>
      <c r="I1" s="10" t="s">
        <v>136</v>
      </c>
      <c r="J1" s="12"/>
      <c r="K1" s="15" t="s">
        <v>137</v>
      </c>
      <c r="L1" s="12"/>
    </row>
    <row r="2" spans="1:12" ht="15.75" customHeight="1" x14ac:dyDescent="0.15">
      <c r="A2" s="16" t="s">
        <v>17</v>
      </c>
      <c r="B2" s="23">
        <v>0.12275985659999999</v>
      </c>
      <c r="C2" s="24">
        <v>43</v>
      </c>
      <c r="D2" s="25">
        <v>0.34300000000000003</v>
      </c>
      <c r="E2" s="19">
        <v>11</v>
      </c>
      <c r="F2" s="27">
        <f>162/1113</f>
        <v>0.14555256064690028</v>
      </c>
      <c r="G2" s="24">
        <v>12</v>
      </c>
      <c r="H2" s="12">
        <f t="shared" ref="H2:H52" si="0">C2+E2+G2</f>
        <v>66</v>
      </c>
      <c r="I2" s="24">
        <v>14</v>
      </c>
      <c r="J2" s="12"/>
      <c r="K2" s="29" t="s">
        <v>157</v>
      </c>
      <c r="L2" s="12"/>
    </row>
    <row r="3" spans="1:12" ht="15.75" customHeight="1" x14ac:dyDescent="0.15">
      <c r="A3" s="16" t="s">
        <v>22</v>
      </c>
      <c r="B3" s="23">
        <v>0.1194029851</v>
      </c>
      <c r="C3" s="24">
        <v>47</v>
      </c>
      <c r="D3" s="25">
        <v>0.28599999999999998</v>
      </c>
      <c r="E3" s="19">
        <v>23</v>
      </c>
      <c r="F3" s="27">
        <f>7/66</f>
        <v>0.10606060606060606</v>
      </c>
      <c r="G3" s="24">
        <v>34</v>
      </c>
      <c r="H3" s="12">
        <f t="shared" si="0"/>
        <v>104</v>
      </c>
      <c r="I3" s="24">
        <v>44</v>
      </c>
      <c r="J3" s="12"/>
      <c r="K3" s="31" t="s">
        <v>164</v>
      </c>
      <c r="L3" s="12"/>
    </row>
    <row r="4" spans="1:12" ht="15.75" customHeight="1" x14ac:dyDescent="0.15">
      <c r="A4" s="16" t="s">
        <v>28</v>
      </c>
      <c r="B4" s="23">
        <v>0.29326513209999999</v>
      </c>
      <c r="C4" s="24">
        <v>5</v>
      </c>
      <c r="D4" s="25">
        <v>0.22</v>
      </c>
      <c r="E4" s="19">
        <v>35</v>
      </c>
      <c r="F4" s="27">
        <f>154/1153</f>
        <v>0.13356461405030357</v>
      </c>
      <c r="G4" s="24">
        <v>16</v>
      </c>
      <c r="H4" s="12">
        <f t="shared" si="0"/>
        <v>56</v>
      </c>
      <c r="I4" s="24">
        <v>7</v>
      </c>
      <c r="J4" s="12"/>
      <c r="K4" s="29" t="s">
        <v>170</v>
      </c>
      <c r="L4" s="16" t="s">
        <v>171</v>
      </c>
    </row>
    <row r="5" spans="1:12" ht="15.75" customHeight="1" x14ac:dyDescent="0.15">
      <c r="A5" s="16" t="s">
        <v>29</v>
      </c>
      <c r="B5" s="23">
        <v>0.1457680251</v>
      </c>
      <c r="C5" s="24">
        <v>34</v>
      </c>
      <c r="D5" s="25">
        <v>0.32800000000000001</v>
      </c>
      <c r="E5" s="19">
        <v>15</v>
      </c>
      <c r="F5" s="27">
        <f>94/632</f>
        <v>0.14873417721518986</v>
      </c>
      <c r="G5" s="24">
        <v>8</v>
      </c>
      <c r="H5" s="12">
        <f t="shared" si="0"/>
        <v>57</v>
      </c>
      <c r="I5" s="24">
        <v>8</v>
      </c>
      <c r="J5" s="12"/>
      <c r="K5" s="32"/>
      <c r="L5" s="19" t="s">
        <v>172</v>
      </c>
    </row>
    <row r="6" spans="1:12" ht="15.75" customHeight="1" x14ac:dyDescent="0.15">
      <c r="A6" s="16" t="s">
        <v>30</v>
      </c>
      <c r="B6" s="23">
        <v>0.23321212120000001</v>
      </c>
      <c r="C6" s="24">
        <v>14</v>
      </c>
      <c r="D6" s="25">
        <v>0.113</v>
      </c>
      <c r="E6" s="19">
        <v>50</v>
      </c>
      <c r="F6" s="27">
        <f>702/4087</f>
        <v>0.17176413016882799</v>
      </c>
      <c r="G6" s="24">
        <v>3</v>
      </c>
      <c r="H6" s="12">
        <f t="shared" si="0"/>
        <v>67</v>
      </c>
      <c r="I6" s="24">
        <v>15</v>
      </c>
      <c r="J6" s="12"/>
      <c r="K6" s="12"/>
      <c r="L6" s="16" t="s">
        <v>173</v>
      </c>
    </row>
    <row r="7" spans="1:12" ht="15.75" customHeight="1" x14ac:dyDescent="0.15">
      <c r="A7" s="16" t="s">
        <v>31</v>
      </c>
      <c r="B7" s="23">
        <v>0.33492063490000001</v>
      </c>
      <c r="C7" s="24">
        <v>4</v>
      </c>
      <c r="D7" s="25">
        <v>0.318</v>
      </c>
      <c r="E7" s="19">
        <v>16</v>
      </c>
      <c r="F7" s="27">
        <f>91/627</f>
        <v>0.14513556618819776</v>
      </c>
      <c r="G7" s="24">
        <v>14</v>
      </c>
      <c r="H7" s="12">
        <f t="shared" si="0"/>
        <v>34</v>
      </c>
      <c r="I7" s="24">
        <v>2</v>
      </c>
      <c r="J7" s="12"/>
      <c r="K7" s="12"/>
      <c r="L7" s="16" t="s">
        <v>174</v>
      </c>
    </row>
    <row r="8" spans="1:12" ht="15.75" customHeight="1" x14ac:dyDescent="0.15">
      <c r="A8" s="16" t="s">
        <v>32</v>
      </c>
      <c r="B8" s="23">
        <v>0.2053333333</v>
      </c>
      <c r="C8" s="24">
        <v>20</v>
      </c>
      <c r="D8" s="25">
        <v>0.222</v>
      </c>
      <c r="E8" s="19">
        <v>33</v>
      </c>
      <c r="F8" s="27">
        <f>55/369</f>
        <v>0.14905149051490515</v>
      </c>
      <c r="G8" s="24">
        <v>7</v>
      </c>
      <c r="H8" s="12">
        <f t="shared" si="0"/>
        <v>60</v>
      </c>
      <c r="I8" s="24">
        <v>11</v>
      </c>
      <c r="J8" s="12"/>
      <c r="K8" s="12"/>
      <c r="L8" s="16" t="s">
        <v>175</v>
      </c>
    </row>
    <row r="9" spans="1:12" ht="15.75" customHeight="1" x14ac:dyDescent="0.15">
      <c r="A9" s="16" t="s">
        <v>34</v>
      </c>
      <c r="B9" s="23">
        <v>0.22</v>
      </c>
      <c r="C9" s="24">
        <v>18</v>
      </c>
      <c r="D9" s="25">
        <v>0.14699999999999999</v>
      </c>
      <c r="E9" s="19">
        <v>47</v>
      </c>
      <c r="F9" s="27">
        <f>22/150</f>
        <v>0.14666666666666667</v>
      </c>
      <c r="G9" s="24">
        <v>10</v>
      </c>
      <c r="H9" s="12">
        <f t="shared" si="0"/>
        <v>75</v>
      </c>
      <c r="I9" s="24">
        <v>25</v>
      </c>
      <c r="J9" s="12"/>
      <c r="K9" s="12"/>
      <c r="L9" s="16" t="s">
        <v>179</v>
      </c>
    </row>
    <row r="10" spans="1:12" ht="15.75" customHeight="1" x14ac:dyDescent="0.15">
      <c r="A10" s="16" t="s">
        <v>37</v>
      </c>
      <c r="B10" s="23">
        <v>0.35483870969999998</v>
      </c>
      <c r="C10" s="24">
        <v>2</v>
      </c>
      <c r="D10" s="25">
        <v>3.5999999999999997E-2</v>
      </c>
      <c r="E10" s="19">
        <v>51</v>
      </c>
      <c r="F10" s="27">
        <f>4/31</f>
        <v>0.12903225806451613</v>
      </c>
      <c r="G10" s="24">
        <v>23</v>
      </c>
      <c r="H10" s="12">
        <f t="shared" si="0"/>
        <v>76</v>
      </c>
      <c r="I10" s="24">
        <v>27</v>
      </c>
      <c r="J10" s="12"/>
      <c r="K10" s="12"/>
      <c r="L10" s="16" t="s">
        <v>180</v>
      </c>
    </row>
    <row r="11" spans="1:12" ht="15.75" customHeight="1" x14ac:dyDescent="0.15">
      <c r="A11" s="16" t="s">
        <v>38</v>
      </c>
      <c r="B11" s="23">
        <v>0.26831447289999999</v>
      </c>
      <c r="C11" s="24">
        <v>9</v>
      </c>
      <c r="D11" s="25">
        <v>0.20100000000000001</v>
      </c>
      <c r="E11" s="19">
        <v>39</v>
      </c>
      <c r="F11" s="27">
        <f>385/3344</f>
        <v>0.11513157894736842</v>
      </c>
      <c r="G11" s="24">
        <v>30</v>
      </c>
      <c r="H11" s="12">
        <f t="shared" si="0"/>
        <v>78</v>
      </c>
      <c r="I11" s="24">
        <v>29</v>
      </c>
      <c r="J11" s="12"/>
      <c r="K11" s="12"/>
      <c r="L11" s="16" t="s">
        <v>181</v>
      </c>
    </row>
    <row r="12" spans="1:12" ht="15.75" customHeight="1" x14ac:dyDescent="0.15">
      <c r="A12" s="16" t="s">
        <v>40</v>
      </c>
      <c r="B12" s="23">
        <v>0.2762836186</v>
      </c>
      <c r="C12" s="24">
        <v>7</v>
      </c>
      <c r="D12" s="25">
        <v>0.23699999999999999</v>
      </c>
      <c r="E12" s="19">
        <v>30</v>
      </c>
      <c r="F12" s="27">
        <f>171/1621</f>
        <v>0.10549043800123381</v>
      </c>
      <c r="G12" s="24">
        <v>35</v>
      </c>
      <c r="H12" s="12">
        <f t="shared" si="0"/>
        <v>72</v>
      </c>
      <c r="I12" s="24">
        <v>20</v>
      </c>
      <c r="J12" s="12"/>
      <c r="K12" s="12"/>
      <c r="L12" s="16" t="s">
        <v>182</v>
      </c>
    </row>
    <row r="13" spans="1:12" ht="15.75" customHeight="1" x14ac:dyDescent="0.15">
      <c r="A13" s="16" t="s">
        <v>43</v>
      </c>
      <c r="B13" s="23">
        <v>0.1219512195</v>
      </c>
      <c r="C13" s="24">
        <v>46</v>
      </c>
      <c r="D13" s="25">
        <v>0.22600000000000001</v>
      </c>
      <c r="E13" s="19">
        <v>31</v>
      </c>
      <c r="F13" s="27">
        <f>19/123</f>
        <v>0.15447154471544716</v>
      </c>
      <c r="G13" s="24">
        <v>5</v>
      </c>
      <c r="H13" s="12">
        <f t="shared" si="0"/>
        <v>82</v>
      </c>
      <c r="I13" s="24">
        <v>33</v>
      </c>
      <c r="J13" s="12"/>
      <c r="K13" s="12"/>
      <c r="L13" s="16" t="s">
        <v>184</v>
      </c>
    </row>
    <row r="14" spans="1:12" ht="15.75" customHeight="1" x14ac:dyDescent="0.15">
      <c r="A14" s="16" t="s">
        <v>44</v>
      </c>
      <c r="B14" s="23">
        <v>0.2202166065</v>
      </c>
      <c r="C14" s="24">
        <v>17</v>
      </c>
      <c r="D14" s="25">
        <v>0.43099999999999999</v>
      </c>
      <c r="E14" s="19">
        <v>2</v>
      </c>
      <c r="F14" s="27">
        <f>27/273</f>
        <v>9.8901098901098897E-2</v>
      </c>
      <c r="G14" s="24">
        <v>39</v>
      </c>
      <c r="H14" s="12">
        <f t="shared" si="0"/>
        <v>58</v>
      </c>
      <c r="I14" s="24">
        <v>10</v>
      </c>
      <c r="J14" s="12"/>
      <c r="K14" s="12"/>
      <c r="L14" s="12"/>
    </row>
    <row r="15" spans="1:12" ht="15.75" customHeight="1" x14ac:dyDescent="0.15">
      <c r="A15" s="16" t="s">
        <v>47</v>
      </c>
      <c r="B15" s="23">
        <v>0.22025129339999999</v>
      </c>
      <c r="C15" s="24">
        <v>16</v>
      </c>
      <c r="D15" s="25">
        <v>0.219</v>
      </c>
      <c r="E15" s="19">
        <v>36</v>
      </c>
      <c r="F15" s="27">
        <f>130/1345</f>
        <v>9.6654275092936809E-2</v>
      </c>
      <c r="G15" s="24">
        <v>42</v>
      </c>
      <c r="H15" s="12">
        <f t="shared" si="0"/>
        <v>94</v>
      </c>
      <c r="I15" s="24">
        <v>37</v>
      </c>
      <c r="J15" s="12"/>
      <c r="K15" s="12"/>
      <c r="L15" s="12"/>
    </row>
    <row r="16" spans="1:12" ht="15.75" customHeight="1" x14ac:dyDescent="0.15">
      <c r="A16" s="16" t="s">
        <v>48</v>
      </c>
      <c r="B16" s="23">
        <v>0.25343092410000001</v>
      </c>
      <c r="C16" s="24">
        <v>12</v>
      </c>
      <c r="D16" s="25">
        <v>0.191</v>
      </c>
      <c r="E16" s="19">
        <v>41</v>
      </c>
      <c r="F16" s="27">
        <f>143/1089</f>
        <v>0.13131313131313133</v>
      </c>
      <c r="G16" s="24">
        <v>19</v>
      </c>
      <c r="H16" s="12">
        <f t="shared" si="0"/>
        <v>72</v>
      </c>
      <c r="I16" s="24">
        <v>20</v>
      </c>
      <c r="J16" s="12"/>
      <c r="K16" s="12"/>
      <c r="L16" s="12"/>
    </row>
    <row r="17" spans="1:12" ht="15.75" customHeight="1" x14ac:dyDescent="0.15">
      <c r="A17" s="16" t="s">
        <v>51</v>
      </c>
      <c r="B17" s="23">
        <v>0.13594470049999999</v>
      </c>
      <c r="C17" s="24">
        <v>38</v>
      </c>
      <c r="D17" s="25">
        <v>0.27500000000000002</v>
      </c>
      <c r="E17" s="19">
        <v>26</v>
      </c>
      <c r="F17" s="27">
        <f>63/433</f>
        <v>0.14549653579676675</v>
      </c>
      <c r="G17" s="24">
        <v>13</v>
      </c>
      <c r="H17" s="12">
        <f t="shared" si="0"/>
        <v>77</v>
      </c>
      <c r="I17" s="24">
        <v>28</v>
      </c>
      <c r="J17" s="12"/>
      <c r="K17" s="12"/>
      <c r="L17" s="12"/>
    </row>
    <row r="18" spans="1:12" ht="15.75" customHeight="1" x14ac:dyDescent="0.15">
      <c r="A18" s="16" t="s">
        <v>52</v>
      </c>
      <c r="B18" s="23">
        <v>0.15433403809999999</v>
      </c>
      <c r="C18" s="24">
        <v>32</v>
      </c>
      <c r="D18" s="25">
        <v>0.33600000000000002</v>
      </c>
      <c r="E18" s="19">
        <v>13</v>
      </c>
      <c r="F18" s="27">
        <f>54/469</f>
        <v>0.11513859275053305</v>
      </c>
      <c r="G18" s="24">
        <v>30</v>
      </c>
      <c r="H18" s="12">
        <f t="shared" si="0"/>
        <v>75</v>
      </c>
      <c r="I18" s="24">
        <v>25</v>
      </c>
      <c r="J18" s="12"/>
      <c r="K18" s="12"/>
      <c r="L18" s="12"/>
    </row>
    <row r="19" spans="1:12" ht="15.75" customHeight="1" x14ac:dyDescent="0.15">
      <c r="A19" s="16" t="s">
        <v>53</v>
      </c>
      <c r="B19" s="23">
        <v>0.3534090909</v>
      </c>
      <c r="C19" s="24">
        <v>3</v>
      </c>
      <c r="D19" s="25">
        <v>0.33900000000000002</v>
      </c>
      <c r="E19" s="19">
        <v>12</v>
      </c>
      <c r="F19" s="27">
        <f>98/873</f>
        <v>0.11225658648339061</v>
      </c>
      <c r="G19" s="24">
        <v>33</v>
      </c>
      <c r="H19" s="12">
        <f t="shared" si="0"/>
        <v>48</v>
      </c>
      <c r="I19" s="24">
        <v>4</v>
      </c>
      <c r="J19" s="12"/>
      <c r="K19" s="12"/>
      <c r="L19" s="12"/>
    </row>
    <row r="20" spans="1:12" ht="15.75" customHeight="1" x14ac:dyDescent="0.15">
      <c r="A20" s="16" t="s">
        <v>55</v>
      </c>
      <c r="B20" s="23">
        <v>0.2807017544</v>
      </c>
      <c r="C20" s="24">
        <v>6</v>
      </c>
      <c r="D20" s="25">
        <v>0.29899999999999999</v>
      </c>
      <c r="E20" s="19">
        <v>20</v>
      </c>
      <c r="F20" s="27">
        <f>188/955</f>
        <v>0.19685863874345549</v>
      </c>
      <c r="G20" s="24">
        <v>1</v>
      </c>
      <c r="H20" s="12">
        <f t="shared" si="0"/>
        <v>27</v>
      </c>
      <c r="I20" s="24">
        <v>1</v>
      </c>
      <c r="J20" s="12"/>
      <c r="K20" s="12"/>
      <c r="L20" s="12"/>
    </row>
    <row r="21" spans="1:12" ht="15.75" customHeight="1" x14ac:dyDescent="0.15">
      <c r="A21" s="16" t="s">
        <v>58</v>
      </c>
      <c r="B21" s="23">
        <v>0.14814814809999999</v>
      </c>
      <c r="C21" s="24">
        <v>33</v>
      </c>
      <c r="D21" s="25">
        <v>0.33500000000000002</v>
      </c>
      <c r="E21" s="19">
        <v>14</v>
      </c>
      <c r="F21" s="27">
        <f>19/189</f>
        <v>0.10052910052910052</v>
      </c>
      <c r="G21" s="24">
        <v>37</v>
      </c>
      <c r="H21" s="12">
        <f t="shared" si="0"/>
        <v>84</v>
      </c>
      <c r="I21" s="24">
        <v>35</v>
      </c>
      <c r="J21" s="12"/>
      <c r="K21" s="12"/>
      <c r="L21" s="12"/>
    </row>
    <row r="22" spans="1:12" ht="15.75" customHeight="1" x14ac:dyDescent="0.15">
      <c r="A22" s="16" t="s">
        <v>59</v>
      </c>
      <c r="B22" s="23">
        <v>0.14043209879999999</v>
      </c>
      <c r="C22" s="24">
        <v>36</v>
      </c>
      <c r="D22" s="25">
        <v>0.183</v>
      </c>
      <c r="E22" s="19">
        <v>43</v>
      </c>
      <c r="F22" s="27">
        <f>53/645</f>
        <v>8.2170542635658914E-2</v>
      </c>
      <c r="G22" s="24">
        <v>48</v>
      </c>
      <c r="H22" s="12">
        <f t="shared" si="0"/>
        <v>127</v>
      </c>
      <c r="I22" s="24">
        <v>51</v>
      </c>
      <c r="J22" s="12"/>
      <c r="K22" s="12"/>
      <c r="L22" s="12"/>
    </row>
    <row r="23" spans="1:12" ht="15.75" customHeight="1" x14ac:dyDescent="0.15">
      <c r="A23" s="16" t="s">
        <v>61</v>
      </c>
      <c r="B23" s="23">
        <v>0.170263789</v>
      </c>
      <c r="C23" s="24">
        <v>27</v>
      </c>
      <c r="D23" s="25">
        <v>0.26800000000000002</v>
      </c>
      <c r="E23" s="19">
        <v>27</v>
      </c>
      <c r="F23" s="27">
        <f>34/413</f>
        <v>8.2324455205811137E-2</v>
      </c>
      <c r="G23" s="24">
        <v>47</v>
      </c>
      <c r="H23" s="12">
        <f t="shared" si="0"/>
        <v>101</v>
      </c>
      <c r="I23" s="24">
        <v>43</v>
      </c>
      <c r="J23" s="12"/>
      <c r="K23" s="12"/>
      <c r="L23" s="12"/>
    </row>
    <row r="24" spans="1:12" ht="15.75" customHeight="1" x14ac:dyDescent="0.15">
      <c r="A24" s="16" t="s">
        <v>62</v>
      </c>
      <c r="B24" s="23">
        <v>0.180484226</v>
      </c>
      <c r="C24" s="24">
        <v>25</v>
      </c>
      <c r="D24" s="25">
        <v>0.14699999999999999</v>
      </c>
      <c r="E24" s="19">
        <v>47</v>
      </c>
      <c r="F24" s="27">
        <f>141/1356</f>
        <v>0.10398230088495575</v>
      </c>
      <c r="G24" s="24">
        <v>36</v>
      </c>
      <c r="H24" s="12">
        <f t="shared" si="0"/>
        <v>108</v>
      </c>
      <c r="I24" s="24">
        <v>47</v>
      </c>
      <c r="J24" s="12"/>
      <c r="K24" s="12"/>
      <c r="L24" s="12"/>
    </row>
    <row r="25" spans="1:12" ht="15.75" customHeight="1" x14ac:dyDescent="0.15">
      <c r="A25" s="16" t="s">
        <v>63</v>
      </c>
      <c r="B25" s="23">
        <v>0.27353463589999999</v>
      </c>
      <c r="C25" s="24">
        <v>8</v>
      </c>
      <c r="D25" s="25">
        <v>0.156</v>
      </c>
      <c r="E25" s="19">
        <v>45</v>
      </c>
      <c r="F25" s="27">
        <f>49/559</f>
        <v>8.7656529516994638E-2</v>
      </c>
      <c r="G25" s="24">
        <v>44</v>
      </c>
      <c r="H25" s="12">
        <f t="shared" si="0"/>
        <v>97</v>
      </c>
      <c r="I25" s="24">
        <v>38</v>
      </c>
      <c r="J25" s="12"/>
      <c r="K25" s="12"/>
      <c r="L25" s="12"/>
    </row>
    <row r="26" spans="1:12" ht="15.75" customHeight="1" x14ac:dyDescent="0.15">
      <c r="A26" s="16" t="s">
        <v>65</v>
      </c>
      <c r="B26" s="23">
        <v>0.2074263764</v>
      </c>
      <c r="C26" s="24">
        <v>19</v>
      </c>
      <c r="D26" s="25">
        <v>0.38800000000000001</v>
      </c>
      <c r="E26" s="19">
        <v>7</v>
      </c>
      <c r="F26" s="27">
        <f>78/779</f>
        <v>0.10012836970474968</v>
      </c>
      <c r="G26" s="24">
        <v>38</v>
      </c>
      <c r="H26" s="12">
        <f t="shared" si="0"/>
        <v>64</v>
      </c>
      <c r="I26" s="24">
        <v>13</v>
      </c>
      <c r="J26" s="12"/>
      <c r="K26" s="12"/>
      <c r="L26" s="12"/>
    </row>
    <row r="27" spans="1:12" ht="15.75" customHeight="1" x14ac:dyDescent="0.15">
      <c r="A27" s="16" t="s">
        <v>66</v>
      </c>
      <c r="B27" s="23">
        <v>0.12275449099999999</v>
      </c>
      <c r="C27" s="24">
        <v>43</v>
      </c>
      <c r="D27" s="25">
        <v>0.378</v>
      </c>
      <c r="E27" s="19">
        <v>8</v>
      </c>
      <c r="F27" s="27">
        <f>128/992</f>
        <v>0.12903225806451613</v>
      </c>
      <c r="G27" s="24">
        <v>23</v>
      </c>
      <c r="H27" s="12">
        <f t="shared" si="0"/>
        <v>74</v>
      </c>
      <c r="I27" s="24">
        <v>23</v>
      </c>
      <c r="J27" s="12"/>
      <c r="K27" s="12"/>
      <c r="L27" s="12"/>
    </row>
    <row r="28" spans="1:12" ht="15.75" customHeight="1" x14ac:dyDescent="0.15">
      <c r="A28" s="16" t="s">
        <v>67</v>
      </c>
      <c r="B28" s="23">
        <v>0.1240601504</v>
      </c>
      <c r="C28" s="24">
        <v>42</v>
      </c>
      <c r="D28" s="25">
        <v>0.42199999999999999</v>
      </c>
      <c r="E28" s="19">
        <v>4</v>
      </c>
      <c r="F28" s="27">
        <f>39/266</f>
        <v>0.14661654135338345</v>
      </c>
      <c r="G28" s="24">
        <v>11</v>
      </c>
      <c r="H28" s="12">
        <f t="shared" si="0"/>
        <v>57</v>
      </c>
      <c r="I28" s="24">
        <v>8</v>
      </c>
      <c r="J28" s="12"/>
      <c r="K28" s="12"/>
      <c r="L28" s="12"/>
    </row>
    <row r="29" spans="1:12" ht="15.75" customHeight="1" x14ac:dyDescent="0.15">
      <c r="A29" s="16" t="s">
        <v>69</v>
      </c>
      <c r="B29" s="23">
        <v>0.2007168459</v>
      </c>
      <c r="C29" s="24">
        <v>21</v>
      </c>
      <c r="D29" s="25">
        <v>0.39100000000000001</v>
      </c>
      <c r="E29" s="19">
        <v>6</v>
      </c>
      <c r="F29" s="27">
        <f>12/275</f>
        <v>4.363636363636364E-2</v>
      </c>
      <c r="G29" s="24">
        <v>51</v>
      </c>
      <c r="H29" s="12">
        <f t="shared" si="0"/>
        <v>78</v>
      </c>
      <c r="I29" s="24">
        <v>29</v>
      </c>
      <c r="J29" s="12"/>
      <c r="K29" s="12"/>
      <c r="L29" s="12"/>
    </row>
    <row r="30" spans="1:12" ht="15.75" customHeight="1" x14ac:dyDescent="0.15">
      <c r="A30" s="16" t="s">
        <v>72</v>
      </c>
      <c r="B30" s="23">
        <v>0.25537634409999999</v>
      </c>
      <c r="C30" s="24">
        <v>11</v>
      </c>
      <c r="D30" s="25">
        <v>0.191</v>
      </c>
      <c r="E30" s="19">
        <v>41</v>
      </c>
      <c r="F30" s="27">
        <f>43/372</f>
        <v>0.11559139784946236</v>
      </c>
      <c r="G30" s="24">
        <v>28</v>
      </c>
      <c r="H30" s="12">
        <f t="shared" si="0"/>
        <v>80</v>
      </c>
      <c r="I30" s="24">
        <v>32</v>
      </c>
      <c r="J30" s="12"/>
      <c r="K30" s="12"/>
      <c r="L30" s="12"/>
    </row>
    <row r="31" spans="1:12" ht="15.75" customHeight="1" x14ac:dyDescent="0.15">
      <c r="A31" s="16" t="s">
        <v>74</v>
      </c>
      <c r="B31" s="23">
        <v>7.7380952380000007E-2</v>
      </c>
      <c r="C31" s="24">
        <v>49</v>
      </c>
      <c r="D31" s="25">
        <v>0.43099999999999999</v>
      </c>
      <c r="E31" s="19">
        <v>2</v>
      </c>
      <c r="F31" s="27">
        <f>10/168</f>
        <v>5.9523809523809521E-2</v>
      </c>
      <c r="G31" s="24">
        <v>49</v>
      </c>
      <c r="H31" s="12">
        <f t="shared" si="0"/>
        <v>100</v>
      </c>
      <c r="I31" s="24">
        <v>40</v>
      </c>
      <c r="J31" s="12"/>
      <c r="K31" s="12"/>
      <c r="L31" s="12"/>
    </row>
    <row r="32" spans="1:12" ht="15.75" customHeight="1" x14ac:dyDescent="0.15">
      <c r="A32" s="16" t="s">
        <v>77</v>
      </c>
      <c r="B32" s="23">
        <v>0.192</v>
      </c>
      <c r="C32" s="24">
        <v>22</v>
      </c>
      <c r="D32" s="25">
        <v>0.20699999999999999</v>
      </c>
      <c r="E32" s="19">
        <v>37</v>
      </c>
      <c r="F32" s="27">
        <f>65/748</f>
        <v>8.6898395721925134E-2</v>
      </c>
      <c r="G32" s="24">
        <v>45</v>
      </c>
      <c r="H32" s="12">
        <f t="shared" si="0"/>
        <v>104</v>
      </c>
      <c r="I32" s="24">
        <v>44</v>
      </c>
      <c r="J32" s="12"/>
      <c r="K32" s="12"/>
      <c r="L32" s="12"/>
    </row>
    <row r="33" spans="1:12" ht="15.75" customHeight="1" x14ac:dyDescent="0.15">
      <c r="A33" s="16" t="s">
        <v>78</v>
      </c>
      <c r="B33" s="23">
        <v>0.26478149099999998</v>
      </c>
      <c r="C33" s="24">
        <v>10</v>
      </c>
      <c r="D33" s="25">
        <v>0.222</v>
      </c>
      <c r="E33" s="19">
        <v>33</v>
      </c>
      <c r="F33" s="27">
        <f>50/389</f>
        <v>0.12853470437017994</v>
      </c>
      <c r="G33" s="24">
        <v>25</v>
      </c>
      <c r="H33" s="12">
        <f t="shared" si="0"/>
        <v>68</v>
      </c>
      <c r="I33" s="24">
        <v>16</v>
      </c>
      <c r="J33" s="12"/>
      <c r="K33" s="12"/>
      <c r="L33" s="12"/>
    </row>
    <row r="34" spans="1:12" ht="15.75" customHeight="1" x14ac:dyDescent="0.15">
      <c r="A34" s="16" t="s">
        <v>80</v>
      </c>
      <c r="B34" s="23">
        <v>0.24192526919999999</v>
      </c>
      <c r="C34" s="24">
        <v>13</v>
      </c>
      <c r="D34" s="25">
        <v>0.157</v>
      </c>
      <c r="E34" s="19">
        <v>44</v>
      </c>
      <c r="F34" s="27">
        <f>152/1568</f>
        <v>9.6938775510204078E-2</v>
      </c>
      <c r="G34" s="24">
        <v>41</v>
      </c>
      <c r="H34" s="12">
        <f t="shared" si="0"/>
        <v>98</v>
      </c>
      <c r="I34" s="24">
        <v>39</v>
      </c>
      <c r="J34" s="12"/>
      <c r="K34" s="12"/>
      <c r="L34" s="12"/>
    </row>
    <row r="35" spans="1:12" ht="15.75" customHeight="1" x14ac:dyDescent="0.15">
      <c r="A35" s="16" t="s">
        <v>83</v>
      </c>
      <c r="B35" s="23">
        <v>0.13895216399999999</v>
      </c>
      <c r="C35" s="24">
        <v>37</v>
      </c>
      <c r="D35" s="25">
        <v>0.224</v>
      </c>
      <c r="E35" s="19">
        <v>32</v>
      </c>
      <c r="F35" s="27">
        <f>257/1750</f>
        <v>0.14685714285714285</v>
      </c>
      <c r="G35" s="24">
        <v>9</v>
      </c>
      <c r="H35" s="12">
        <f t="shared" si="0"/>
        <v>78</v>
      </c>
      <c r="I35" s="24">
        <v>29</v>
      </c>
      <c r="J35" s="12"/>
      <c r="K35" s="12"/>
      <c r="L35" s="12"/>
    </row>
    <row r="36" spans="1:12" ht="15.75" customHeight="1" x14ac:dyDescent="0.15">
      <c r="A36" s="16" t="s">
        <v>84</v>
      </c>
      <c r="B36" s="23">
        <v>0.12558139530000001</v>
      </c>
      <c r="C36" s="24">
        <v>41</v>
      </c>
      <c r="D36" s="25">
        <v>0.40200000000000002</v>
      </c>
      <c r="E36" s="19">
        <v>5</v>
      </c>
      <c r="F36" s="27">
        <f>27/213</f>
        <v>0.12676056338028169</v>
      </c>
      <c r="G36" s="24">
        <v>26</v>
      </c>
      <c r="H36" s="12">
        <f t="shared" si="0"/>
        <v>72</v>
      </c>
      <c r="I36" s="24">
        <v>20</v>
      </c>
      <c r="J36" s="12"/>
      <c r="K36" s="12"/>
      <c r="L36" s="12"/>
    </row>
    <row r="37" spans="1:12" ht="15.75" customHeight="1" x14ac:dyDescent="0.15">
      <c r="A37" s="16" t="s">
        <v>85</v>
      </c>
      <c r="B37" s="23">
        <v>0.16498316499999999</v>
      </c>
      <c r="C37" s="24">
        <v>28</v>
      </c>
      <c r="D37" s="25">
        <v>0.26300000000000001</v>
      </c>
      <c r="E37" s="19">
        <v>29</v>
      </c>
      <c r="F37" s="27">
        <f>136/1477</f>
        <v>9.2078537576167907E-2</v>
      </c>
      <c r="G37" s="24">
        <v>43</v>
      </c>
      <c r="H37" s="12">
        <f t="shared" si="0"/>
        <v>100</v>
      </c>
      <c r="I37" s="24">
        <v>40</v>
      </c>
      <c r="J37" s="12"/>
      <c r="K37" s="12"/>
      <c r="L37" s="12"/>
    </row>
    <row r="38" spans="1:12" ht="15.75" customHeight="1" x14ac:dyDescent="0.15">
      <c r="A38" s="16" t="s">
        <v>86</v>
      </c>
      <c r="B38" s="23">
        <v>0.38168724279999999</v>
      </c>
      <c r="C38" s="24">
        <v>1</v>
      </c>
      <c r="D38" s="25">
        <v>0.27900000000000003</v>
      </c>
      <c r="E38" s="19">
        <v>24</v>
      </c>
      <c r="F38" s="27">
        <f>127/969</f>
        <v>0.13106295149638802</v>
      </c>
      <c r="G38" s="24">
        <v>21</v>
      </c>
      <c r="H38" s="12">
        <f t="shared" si="0"/>
        <v>46</v>
      </c>
      <c r="I38" s="24">
        <v>3</v>
      </c>
      <c r="J38" s="12"/>
      <c r="K38" s="12"/>
      <c r="L38" s="12"/>
    </row>
    <row r="39" spans="1:12" ht="15.75" customHeight="1" x14ac:dyDescent="0.15">
      <c r="A39" s="16" t="s">
        <v>88</v>
      </c>
      <c r="B39" s="23">
        <v>0.13301662710000001</v>
      </c>
      <c r="C39" s="24">
        <v>40</v>
      </c>
      <c r="D39" s="25">
        <v>0.12</v>
      </c>
      <c r="E39" s="19">
        <v>49</v>
      </c>
      <c r="F39" s="27">
        <f>55/419</f>
        <v>0.13126491646778043</v>
      </c>
      <c r="G39" s="24">
        <v>19</v>
      </c>
      <c r="H39" s="12">
        <f t="shared" si="0"/>
        <v>108</v>
      </c>
      <c r="I39" s="24">
        <v>47</v>
      </c>
      <c r="J39" s="12"/>
      <c r="K39" s="12"/>
      <c r="L39" s="12"/>
    </row>
    <row r="40" spans="1:12" ht="15.75" customHeight="1" x14ac:dyDescent="0.15">
      <c r="A40" s="16" t="s">
        <v>89</v>
      </c>
      <c r="B40" s="23">
        <v>0.18063754430000001</v>
      </c>
      <c r="C40" s="24">
        <v>24</v>
      </c>
      <c r="D40" s="25">
        <v>0.30599999999999999</v>
      </c>
      <c r="E40" s="19">
        <v>19</v>
      </c>
      <c r="F40" s="27">
        <f>166/1688</f>
        <v>9.8341232227488154E-2</v>
      </c>
      <c r="G40" s="24">
        <v>40</v>
      </c>
      <c r="H40" s="12">
        <f t="shared" si="0"/>
        <v>83</v>
      </c>
      <c r="I40" s="24">
        <v>34</v>
      </c>
      <c r="J40" s="12"/>
      <c r="K40" s="12"/>
      <c r="L40" s="12"/>
    </row>
    <row r="41" spans="1:12" ht="15.75" customHeight="1" x14ac:dyDescent="0.15">
      <c r="A41" s="16" t="s">
        <v>91</v>
      </c>
      <c r="B41" s="23">
        <v>0.22891566269999999</v>
      </c>
      <c r="C41" s="24">
        <v>15</v>
      </c>
      <c r="D41" s="25">
        <v>0.29199999999999998</v>
      </c>
      <c r="E41" s="19">
        <v>21</v>
      </c>
      <c r="F41" s="27">
        <f>12/83</f>
        <v>0.14457831325301204</v>
      </c>
      <c r="G41" s="24">
        <v>15</v>
      </c>
      <c r="H41" s="12">
        <f t="shared" si="0"/>
        <v>51</v>
      </c>
      <c r="I41" s="24">
        <v>5</v>
      </c>
      <c r="J41" s="12"/>
      <c r="K41" s="12"/>
      <c r="L41" s="12"/>
    </row>
    <row r="42" spans="1:12" ht="15.75" customHeight="1" x14ac:dyDescent="0.15">
      <c r="A42" s="16" t="s">
        <v>93</v>
      </c>
      <c r="B42" s="23">
        <v>0.15533980580000001</v>
      </c>
      <c r="C42" s="24">
        <v>31</v>
      </c>
      <c r="D42" s="25">
        <v>0.26700000000000002</v>
      </c>
      <c r="E42" s="19">
        <v>28</v>
      </c>
      <c r="F42" s="27">
        <f>119/1027</f>
        <v>0.11587147030185005</v>
      </c>
      <c r="G42" s="24">
        <v>27</v>
      </c>
      <c r="H42" s="12">
        <f t="shared" si="0"/>
        <v>86</v>
      </c>
      <c r="I42" s="24">
        <v>36</v>
      </c>
      <c r="J42" s="12"/>
      <c r="K42" s="12"/>
      <c r="L42" s="12"/>
    </row>
    <row r="43" spans="1:12" ht="15.75" customHeight="1" x14ac:dyDescent="0.15">
      <c r="A43" s="16" t="s">
        <v>94</v>
      </c>
      <c r="B43" s="23">
        <v>0.19021739130000001</v>
      </c>
      <c r="C43" s="24">
        <v>23</v>
      </c>
      <c r="D43" s="25">
        <v>0.434</v>
      </c>
      <c r="E43" s="19">
        <v>1</v>
      </c>
      <c r="F43" s="27">
        <f>21/182</f>
        <v>0.11538461538461539</v>
      </c>
      <c r="G43" s="24">
        <v>29</v>
      </c>
      <c r="H43" s="12">
        <f t="shared" si="0"/>
        <v>53</v>
      </c>
      <c r="I43" s="24">
        <v>6</v>
      </c>
      <c r="J43" s="12"/>
      <c r="K43" s="12"/>
      <c r="L43" s="12"/>
    </row>
    <row r="44" spans="1:12" ht="15.75" customHeight="1" x14ac:dyDescent="0.15">
      <c r="A44" s="16" t="s">
        <v>95</v>
      </c>
      <c r="B44" s="23">
        <v>0.1435714286</v>
      </c>
      <c r="C44" s="24">
        <v>35</v>
      </c>
      <c r="D44" s="25">
        <v>0.29099999999999998</v>
      </c>
      <c r="E44" s="19">
        <v>22</v>
      </c>
      <c r="F44" s="27">
        <f>218/1390</f>
        <v>0.15683453237410072</v>
      </c>
      <c r="G44" s="24">
        <v>4</v>
      </c>
      <c r="H44" s="12">
        <f t="shared" si="0"/>
        <v>61</v>
      </c>
      <c r="I44" s="24">
        <v>12</v>
      </c>
      <c r="J44" s="12"/>
      <c r="K44" s="12"/>
      <c r="L44" s="12"/>
    </row>
    <row r="45" spans="1:12" ht="15.75" customHeight="1" x14ac:dyDescent="0.15">
      <c r="A45" s="16" t="s">
        <v>96</v>
      </c>
      <c r="B45" s="23">
        <v>0.1612556439</v>
      </c>
      <c r="C45" s="24">
        <v>29</v>
      </c>
      <c r="D45" s="25">
        <v>0.193</v>
      </c>
      <c r="E45" s="19">
        <v>40</v>
      </c>
      <c r="F45" s="27">
        <f>907/4611</f>
        <v>0.19670353502494037</v>
      </c>
      <c r="G45" s="24">
        <v>2</v>
      </c>
      <c r="H45" s="12">
        <f t="shared" si="0"/>
        <v>71</v>
      </c>
      <c r="I45" s="24">
        <v>18</v>
      </c>
      <c r="J45" s="12"/>
      <c r="K45" s="12"/>
      <c r="L45" s="12"/>
    </row>
    <row r="46" spans="1:12" ht="15.75" customHeight="1" x14ac:dyDescent="0.15">
      <c r="A46" s="16" t="s">
        <v>98</v>
      </c>
      <c r="B46" s="23">
        <v>0.15916955020000001</v>
      </c>
      <c r="C46" s="24">
        <v>30</v>
      </c>
      <c r="D46" s="25">
        <v>0.20599999999999999</v>
      </c>
      <c r="E46" s="19">
        <v>38</v>
      </c>
      <c r="F46" s="27">
        <f>43/287</f>
        <v>0.14982578397212543</v>
      </c>
      <c r="G46" s="24">
        <v>6</v>
      </c>
      <c r="H46" s="12">
        <f t="shared" si="0"/>
        <v>74</v>
      </c>
      <c r="I46" s="24">
        <v>23</v>
      </c>
      <c r="J46" s="12"/>
      <c r="K46" s="12"/>
      <c r="L46" s="12"/>
    </row>
    <row r="47" spans="1:12" ht="15.75" customHeight="1" x14ac:dyDescent="0.15">
      <c r="A47" s="16" t="s">
        <v>99</v>
      </c>
      <c r="B47" s="23">
        <v>3.3707865169999997E-2</v>
      </c>
      <c r="C47" s="24">
        <v>51</v>
      </c>
      <c r="D47" s="25">
        <v>0.36099999999999999</v>
      </c>
      <c r="E47" s="19">
        <v>9</v>
      </c>
      <c r="F47" s="27">
        <f>5/89</f>
        <v>5.6179775280898875E-2</v>
      </c>
      <c r="G47" s="24">
        <v>50</v>
      </c>
      <c r="H47" s="12">
        <f t="shared" si="0"/>
        <v>110</v>
      </c>
      <c r="I47" s="24">
        <v>49</v>
      </c>
      <c r="J47" s="12"/>
      <c r="K47" s="12"/>
      <c r="L47" s="12"/>
    </row>
    <row r="48" spans="1:12" ht="15.75" customHeight="1" x14ac:dyDescent="0.15">
      <c r="A48" s="16" t="s">
        <v>101</v>
      </c>
      <c r="B48" s="23">
        <v>0.1178821179</v>
      </c>
      <c r="C48" s="24">
        <v>48</v>
      </c>
      <c r="D48" s="25">
        <v>0.317</v>
      </c>
      <c r="E48" s="19">
        <v>17</v>
      </c>
      <c r="F48" s="27">
        <f>84/992</f>
        <v>8.4677419354838704E-2</v>
      </c>
      <c r="G48" s="24">
        <v>46</v>
      </c>
      <c r="H48" s="12">
        <f t="shared" si="0"/>
        <v>111</v>
      </c>
      <c r="I48" s="24">
        <v>50</v>
      </c>
      <c r="J48" s="12"/>
      <c r="K48" s="12"/>
      <c r="L48" s="12"/>
    </row>
    <row r="49" spans="1:12" ht="13" x14ac:dyDescent="0.15">
      <c r="A49" s="16" t="s">
        <v>103</v>
      </c>
      <c r="B49" s="23">
        <v>0.13322091059999999</v>
      </c>
      <c r="C49" s="24">
        <v>39</v>
      </c>
      <c r="D49" s="25">
        <v>0.154</v>
      </c>
      <c r="E49" s="19">
        <v>46</v>
      </c>
      <c r="F49" s="27">
        <f>77/593</f>
        <v>0.12984822934232715</v>
      </c>
      <c r="G49" s="24">
        <v>22</v>
      </c>
      <c r="H49" s="12">
        <f t="shared" si="0"/>
        <v>107</v>
      </c>
      <c r="I49" s="24">
        <v>46</v>
      </c>
      <c r="J49" s="12"/>
      <c r="K49" s="12"/>
      <c r="L49" s="12"/>
    </row>
    <row r="50" spans="1:12" ht="13" x14ac:dyDescent="0.15">
      <c r="A50" s="16" t="s">
        <v>104</v>
      </c>
      <c r="B50" s="23">
        <v>6.2645011599999995E-2</v>
      </c>
      <c r="C50" s="24">
        <v>50</v>
      </c>
      <c r="D50" s="25">
        <v>0.313</v>
      </c>
      <c r="E50" s="19">
        <v>18</v>
      </c>
      <c r="F50" s="27">
        <f>49/430</f>
        <v>0.11395348837209303</v>
      </c>
      <c r="G50" s="24">
        <v>32</v>
      </c>
      <c r="H50" s="12">
        <f t="shared" si="0"/>
        <v>100</v>
      </c>
      <c r="I50" s="24">
        <v>40</v>
      </c>
      <c r="J50" s="12"/>
      <c r="K50" s="12"/>
      <c r="L50" s="12"/>
    </row>
    <row r="51" spans="1:12" ht="13" x14ac:dyDescent="0.15">
      <c r="A51" s="16" t="s">
        <v>105</v>
      </c>
      <c r="B51" s="23">
        <v>0.1785268414</v>
      </c>
      <c r="C51" s="24">
        <v>26</v>
      </c>
      <c r="D51" s="25">
        <v>0.27900000000000003</v>
      </c>
      <c r="E51" s="19">
        <v>24</v>
      </c>
      <c r="F51" s="27">
        <f>105/796</f>
        <v>0.13190954773869346</v>
      </c>
      <c r="G51" s="24">
        <v>18</v>
      </c>
      <c r="H51" s="12">
        <f t="shared" si="0"/>
        <v>68</v>
      </c>
      <c r="I51" s="24">
        <v>16</v>
      </c>
      <c r="J51" s="12"/>
      <c r="K51" s="12"/>
      <c r="L51" s="12"/>
    </row>
    <row r="52" spans="1:12" ht="13" x14ac:dyDescent="0.15">
      <c r="A52" s="16" t="s">
        <v>107</v>
      </c>
      <c r="B52" s="23">
        <v>0.1226415094</v>
      </c>
      <c r="C52" s="24">
        <v>45</v>
      </c>
      <c r="D52" s="25">
        <v>0.36099999999999999</v>
      </c>
      <c r="E52" s="19">
        <v>9</v>
      </c>
      <c r="F52" s="27">
        <f>14/106</f>
        <v>0.13207547169811321</v>
      </c>
      <c r="G52" s="24">
        <v>17</v>
      </c>
      <c r="H52" s="12">
        <f t="shared" si="0"/>
        <v>71</v>
      </c>
      <c r="I52" s="24">
        <v>18</v>
      </c>
      <c r="J52" s="12"/>
      <c r="K52" s="12"/>
      <c r="L52" s="12"/>
    </row>
  </sheetData>
  <autoFilter ref="A1:I52"/>
  <hyperlinks>
    <hyperlink ref="K2" r:id="rId1"/>
    <hyperlink ref="K3" r:id="rId2"/>
    <hyperlink ref="K4" r:id="rId3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7.33203125" defaultRowHeight="15.75" customHeight="1" x14ac:dyDescent="0.15"/>
  <cols>
    <col min="2" max="2" width="22.33203125" customWidth="1"/>
    <col min="5" max="5" width="18.33203125" customWidth="1"/>
    <col min="6" max="6" width="15.6640625" customWidth="1"/>
    <col min="8" max="8" width="16.1640625" customWidth="1"/>
    <col min="9" max="9" width="17.1640625" customWidth="1"/>
    <col min="12" max="12" width="43.1640625" customWidth="1"/>
  </cols>
  <sheetData>
    <row r="1" spans="1:12" ht="15.75" customHeight="1" x14ac:dyDescent="0.15">
      <c r="A1" s="4" t="s">
        <v>0</v>
      </c>
      <c r="B1" s="2" t="s">
        <v>139</v>
      </c>
      <c r="C1" s="2" t="s">
        <v>140</v>
      </c>
      <c r="D1" s="22" t="s">
        <v>141</v>
      </c>
      <c r="E1" s="2" t="s">
        <v>142</v>
      </c>
      <c r="F1" s="2" t="s">
        <v>143</v>
      </c>
      <c r="G1" s="22" t="s">
        <v>141</v>
      </c>
      <c r="H1" s="2" t="s">
        <v>144</v>
      </c>
      <c r="I1" s="2" t="s">
        <v>145</v>
      </c>
      <c r="J1" s="26" t="s">
        <v>7</v>
      </c>
      <c r="K1" s="12"/>
      <c r="L1" s="4" t="s">
        <v>27</v>
      </c>
    </row>
    <row r="2" spans="1:12" ht="15.75" customHeight="1" x14ac:dyDescent="0.15">
      <c r="A2" s="16" t="s">
        <v>17</v>
      </c>
      <c r="B2" s="8">
        <v>852</v>
      </c>
      <c r="C2" s="8">
        <v>260</v>
      </c>
      <c r="D2" s="28">
        <f t="shared" ref="D2:D52" si="0">C2/B2</f>
        <v>0.30516431924882631</v>
      </c>
      <c r="E2" s="2">
        <v>20</v>
      </c>
      <c r="F2" s="8">
        <v>48</v>
      </c>
      <c r="G2" s="28">
        <f t="shared" ref="G2:G52" si="1">F2/B2</f>
        <v>5.6338028169014086E-2</v>
      </c>
      <c r="H2" s="2">
        <v>23</v>
      </c>
      <c r="I2" s="30">
        <f t="shared" ref="I2:I52" si="2">E2+H2</f>
        <v>43</v>
      </c>
      <c r="J2" s="19">
        <v>18</v>
      </c>
      <c r="K2" s="12"/>
      <c r="L2" s="18" t="s">
        <v>163</v>
      </c>
    </row>
    <row r="3" spans="1:12" ht="15.75" customHeight="1" x14ac:dyDescent="0.15">
      <c r="A3" s="16" t="s">
        <v>22</v>
      </c>
      <c r="B3" s="8">
        <v>51</v>
      </c>
      <c r="C3" s="8">
        <v>15</v>
      </c>
      <c r="D3" s="28">
        <f t="shared" si="0"/>
        <v>0.29411764705882354</v>
      </c>
      <c r="E3" s="2">
        <v>29</v>
      </c>
      <c r="F3" s="8">
        <v>1</v>
      </c>
      <c r="G3" s="28">
        <f t="shared" si="1"/>
        <v>1.9607843137254902E-2</v>
      </c>
      <c r="H3" s="2">
        <v>50</v>
      </c>
      <c r="I3" s="30">
        <f t="shared" si="2"/>
        <v>79</v>
      </c>
      <c r="J3" s="19">
        <v>46</v>
      </c>
      <c r="K3" s="12"/>
      <c r="L3" s="19"/>
    </row>
    <row r="4" spans="1:12" ht="15.75" customHeight="1" x14ac:dyDescent="0.15">
      <c r="A4" s="16" t="s">
        <v>28</v>
      </c>
      <c r="B4" s="8">
        <v>849</v>
      </c>
      <c r="C4" s="8">
        <v>219</v>
      </c>
      <c r="D4" s="28">
        <f t="shared" si="0"/>
        <v>0.25795053003533569</v>
      </c>
      <c r="E4" s="2">
        <v>45</v>
      </c>
      <c r="F4" s="8">
        <v>43</v>
      </c>
      <c r="G4" s="28">
        <f t="shared" si="1"/>
        <v>5.0647820965842166E-2</v>
      </c>
      <c r="H4" s="2">
        <v>38</v>
      </c>
      <c r="I4" s="30">
        <f t="shared" si="2"/>
        <v>83</v>
      </c>
      <c r="J4" s="19">
        <v>47</v>
      </c>
      <c r="K4" s="12"/>
      <c r="L4" s="12"/>
    </row>
    <row r="5" spans="1:12" ht="15.75" customHeight="1" x14ac:dyDescent="0.15">
      <c r="A5" s="16" t="s">
        <v>29</v>
      </c>
      <c r="B5" s="8">
        <v>483</v>
      </c>
      <c r="C5" s="8">
        <v>123</v>
      </c>
      <c r="D5" s="28">
        <f t="shared" si="0"/>
        <v>0.25465838509316768</v>
      </c>
      <c r="E5" s="2">
        <v>46</v>
      </c>
      <c r="F5" s="8">
        <v>34</v>
      </c>
      <c r="G5" s="28">
        <f t="shared" si="1"/>
        <v>7.0393374741200831E-2</v>
      </c>
      <c r="H5" s="2">
        <v>8</v>
      </c>
      <c r="I5" s="30">
        <f t="shared" si="2"/>
        <v>54</v>
      </c>
      <c r="J5" s="19">
        <v>31</v>
      </c>
      <c r="K5" s="12"/>
      <c r="L5" s="12"/>
    </row>
    <row r="6" spans="1:12" ht="15.75" customHeight="1" x14ac:dyDescent="0.15">
      <c r="A6" s="16" t="s">
        <v>30</v>
      </c>
      <c r="B6" s="8">
        <v>3000</v>
      </c>
      <c r="C6" s="8">
        <v>867</v>
      </c>
      <c r="D6" s="28">
        <f t="shared" si="0"/>
        <v>0.28899999999999998</v>
      </c>
      <c r="E6" s="2">
        <v>32</v>
      </c>
      <c r="F6" s="8">
        <v>158</v>
      </c>
      <c r="G6" s="28">
        <f t="shared" si="1"/>
        <v>5.2666666666666667E-2</v>
      </c>
      <c r="H6" s="2">
        <v>29</v>
      </c>
      <c r="I6" s="30">
        <f t="shared" si="2"/>
        <v>61</v>
      </c>
      <c r="J6" s="19">
        <v>33</v>
      </c>
      <c r="K6" s="12"/>
      <c r="L6" s="12"/>
    </row>
    <row r="7" spans="1:12" ht="15.75" customHeight="1" x14ac:dyDescent="0.15">
      <c r="A7" s="16" t="s">
        <v>31</v>
      </c>
      <c r="B7" s="8">
        <v>481</v>
      </c>
      <c r="C7" s="8">
        <v>142</v>
      </c>
      <c r="D7" s="28">
        <f t="shared" si="0"/>
        <v>0.29521829521829523</v>
      </c>
      <c r="E7" s="2">
        <v>28</v>
      </c>
      <c r="F7" s="8">
        <v>28</v>
      </c>
      <c r="G7" s="28">
        <f t="shared" si="1"/>
        <v>5.8212058212058215E-2</v>
      </c>
      <c r="H7" s="2">
        <v>20</v>
      </c>
      <c r="I7" s="30">
        <f t="shared" si="2"/>
        <v>48</v>
      </c>
      <c r="J7" s="19">
        <v>21</v>
      </c>
      <c r="K7" s="12"/>
      <c r="L7" s="12"/>
    </row>
    <row r="8" spans="1:12" ht="15.75" customHeight="1" x14ac:dyDescent="0.15">
      <c r="A8" s="16" t="s">
        <v>32</v>
      </c>
      <c r="B8" s="8">
        <v>276</v>
      </c>
      <c r="C8" s="8">
        <v>114</v>
      </c>
      <c r="D8" s="28">
        <f t="shared" si="0"/>
        <v>0.41304347826086957</v>
      </c>
      <c r="E8" s="2">
        <v>3</v>
      </c>
      <c r="F8" s="8">
        <v>17</v>
      </c>
      <c r="G8" s="28">
        <f t="shared" si="1"/>
        <v>6.1594202898550728E-2</v>
      </c>
      <c r="H8" s="2">
        <v>17</v>
      </c>
      <c r="I8" s="30">
        <f t="shared" si="2"/>
        <v>20</v>
      </c>
      <c r="J8" s="19">
        <v>4</v>
      </c>
      <c r="K8" s="12"/>
      <c r="L8" s="12"/>
    </row>
    <row r="9" spans="1:12" ht="15.75" customHeight="1" x14ac:dyDescent="0.15">
      <c r="A9" s="16" t="s">
        <v>34</v>
      </c>
      <c r="B9" s="8">
        <v>99</v>
      </c>
      <c r="C9" s="8">
        <v>38</v>
      </c>
      <c r="D9" s="28">
        <f t="shared" si="0"/>
        <v>0.38383838383838381</v>
      </c>
      <c r="E9" s="2">
        <v>6</v>
      </c>
      <c r="F9" s="8">
        <v>4</v>
      </c>
      <c r="G9" s="28">
        <f t="shared" si="1"/>
        <v>4.0404040404040407E-2</v>
      </c>
      <c r="H9" s="2">
        <v>47</v>
      </c>
      <c r="I9" s="30">
        <f t="shared" si="2"/>
        <v>53</v>
      </c>
      <c r="J9" s="19">
        <v>28</v>
      </c>
      <c r="K9" s="12"/>
      <c r="L9" s="12"/>
    </row>
    <row r="10" spans="1:12" ht="15.75" customHeight="1" x14ac:dyDescent="0.15">
      <c r="A10" s="16" t="s">
        <v>37</v>
      </c>
      <c r="B10" s="8">
        <v>20</v>
      </c>
      <c r="C10" s="8">
        <v>6</v>
      </c>
      <c r="D10" s="28">
        <f t="shared" si="0"/>
        <v>0.3</v>
      </c>
      <c r="E10" s="2">
        <v>26</v>
      </c>
      <c r="F10" s="8">
        <v>0</v>
      </c>
      <c r="G10" s="28">
        <f t="shared" si="1"/>
        <v>0</v>
      </c>
      <c r="H10" s="2">
        <v>51</v>
      </c>
      <c r="I10" s="30">
        <f t="shared" si="2"/>
        <v>77</v>
      </c>
      <c r="J10" s="19">
        <v>44</v>
      </c>
      <c r="K10" s="12"/>
      <c r="L10" s="12"/>
    </row>
    <row r="11" spans="1:12" ht="15.75" customHeight="1" x14ac:dyDescent="0.15">
      <c r="A11" s="16" t="s">
        <v>38</v>
      </c>
      <c r="B11" s="8">
        <v>2407</v>
      </c>
      <c r="C11" s="8">
        <v>676</v>
      </c>
      <c r="D11" s="28">
        <f t="shared" si="0"/>
        <v>0.28084752804320734</v>
      </c>
      <c r="E11" s="2">
        <v>36</v>
      </c>
      <c r="F11" s="8">
        <v>115</v>
      </c>
      <c r="G11" s="28">
        <f t="shared" si="1"/>
        <v>4.7777316161196508E-2</v>
      </c>
      <c r="H11" s="2">
        <v>40</v>
      </c>
      <c r="I11" s="30">
        <f t="shared" si="2"/>
        <v>76</v>
      </c>
      <c r="J11" s="19">
        <v>41</v>
      </c>
      <c r="K11" s="12"/>
      <c r="L11" s="12"/>
    </row>
    <row r="12" spans="1:12" ht="15.75" customHeight="1" x14ac:dyDescent="0.15">
      <c r="A12" s="16" t="s">
        <v>40</v>
      </c>
      <c r="B12" s="8">
        <v>1179</v>
      </c>
      <c r="C12" s="8">
        <v>297</v>
      </c>
      <c r="D12" s="28">
        <f t="shared" si="0"/>
        <v>0.25190839694656486</v>
      </c>
      <c r="E12" s="2">
        <v>48</v>
      </c>
      <c r="F12" s="8">
        <v>52</v>
      </c>
      <c r="G12" s="28">
        <f t="shared" si="1"/>
        <v>4.4105173876166241E-2</v>
      </c>
      <c r="H12" s="2">
        <v>45</v>
      </c>
      <c r="I12" s="30">
        <f t="shared" si="2"/>
        <v>93</v>
      </c>
      <c r="J12" s="19">
        <v>50</v>
      </c>
      <c r="K12" s="12"/>
      <c r="L12" s="12"/>
    </row>
    <row r="13" spans="1:12" ht="15.75" customHeight="1" x14ac:dyDescent="0.15">
      <c r="A13" s="16" t="s">
        <v>43</v>
      </c>
      <c r="B13" s="8">
        <v>102</v>
      </c>
      <c r="C13" s="8">
        <v>33</v>
      </c>
      <c r="D13" s="28">
        <f t="shared" si="0"/>
        <v>0.3235294117647059</v>
      </c>
      <c r="E13" s="2">
        <v>19</v>
      </c>
      <c r="F13" s="8">
        <v>12</v>
      </c>
      <c r="G13" s="28">
        <f t="shared" si="1"/>
        <v>0.11764705882352941</v>
      </c>
      <c r="H13" s="2">
        <v>1</v>
      </c>
      <c r="I13" s="30">
        <f t="shared" si="2"/>
        <v>20</v>
      </c>
      <c r="J13" s="19">
        <v>4</v>
      </c>
      <c r="K13" s="12"/>
      <c r="L13" s="12"/>
    </row>
    <row r="14" spans="1:12" ht="15.75" customHeight="1" x14ac:dyDescent="0.15">
      <c r="A14" s="16" t="s">
        <v>44</v>
      </c>
      <c r="B14" s="8">
        <v>214</v>
      </c>
      <c r="C14" s="8">
        <v>58</v>
      </c>
      <c r="D14" s="28">
        <f t="shared" si="0"/>
        <v>0.27102803738317754</v>
      </c>
      <c r="E14" s="2">
        <v>40</v>
      </c>
      <c r="F14" s="8">
        <v>15</v>
      </c>
      <c r="G14" s="28">
        <f t="shared" si="1"/>
        <v>7.0093457943925228E-2</v>
      </c>
      <c r="H14" s="2">
        <v>9</v>
      </c>
      <c r="I14" s="30">
        <f t="shared" si="2"/>
        <v>49</v>
      </c>
      <c r="J14" s="19">
        <v>22</v>
      </c>
      <c r="K14" s="12"/>
      <c r="L14" s="12"/>
    </row>
    <row r="15" spans="1:12" ht="15.75" customHeight="1" x14ac:dyDescent="0.15">
      <c r="A15" s="16" t="s">
        <v>47</v>
      </c>
      <c r="B15" s="8">
        <v>991</v>
      </c>
      <c r="C15" s="8">
        <v>322</v>
      </c>
      <c r="D15" s="28">
        <f t="shared" si="0"/>
        <v>0.32492431886982848</v>
      </c>
      <c r="E15" s="2">
        <v>17</v>
      </c>
      <c r="F15" s="8">
        <v>67</v>
      </c>
      <c r="G15" s="28">
        <f t="shared" si="1"/>
        <v>6.7608476286579219E-2</v>
      </c>
      <c r="H15" s="2">
        <v>11</v>
      </c>
      <c r="I15" s="30">
        <f t="shared" si="2"/>
        <v>28</v>
      </c>
      <c r="J15" s="19">
        <v>9</v>
      </c>
      <c r="K15" s="12"/>
      <c r="L15" s="12"/>
    </row>
    <row r="16" spans="1:12" ht="15.75" customHeight="1" x14ac:dyDescent="0.15">
      <c r="A16" s="16" t="s">
        <v>48</v>
      </c>
      <c r="B16" s="8">
        <v>783</v>
      </c>
      <c r="C16" s="8">
        <v>198</v>
      </c>
      <c r="D16" s="28">
        <f t="shared" si="0"/>
        <v>0.25287356321839083</v>
      </c>
      <c r="E16" s="2">
        <v>47</v>
      </c>
      <c r="F16" s="8">
        <v>43</v>
      </c>
      <c r="G16" s="28">
        <f t="shared" si="1"/>
        <v>5.4916985951468711E-2</v>
      </c>
      <c r="H16" s="2">
        <v>25</v>
      </c>
      <c r="I16" s="30">
        <f t="shared" si="2"/>
        <v>72</v>
      </c>
      <c r="J16" s="19">
        <v>37</v>
      </c>
      <c r="K16" s="12"/>
      <c r="L16" s="12"/>
    </row>
    <row r="17" spans="1:12" ht="15.75" customHeight="1" x14ac:dyDescent="0.15">
      <c r="A17" s="16" t="s">
        <v>51</v>
      </c>
      <c r="B17" s="8">
        <v>317</v>
      </c>
      <c r="C17" s="8">
        <v>103</v>
      </c>
      <c r="D17" s="28">
        <f t="shared" si="0"/>
        <v>0.32492113564668768</v>
      </c>
      <c r="E17" s="2">
        <v>17</v>
      </c>
      <c r="F17" s="8">
        <v>10</v>
      </c>
      <c r="G17" s="28">
        <f t="shared" si="1"/>
        <v>3.1545741324921134E-2</v>
      </c>
      <c r="H17" s="2">
        <v>48</v>
      </c>
      <c r="I17" s="30">
        <f t="shared" si="2"/>
        <v>65</v>
      </c>
      <c r="J17" s="19">
        <v>35</v>
      </c>
      <c r="K17" s="12"/>
      <c r="L17" s="12"/>
    </row>
    <row r="18" spans="1:12" ht="15.75" customHeight="1" x14ac:dyDescent="0.15">
      <c r="A18" s="16" t="s">
        <v>52</v>
      </c>
      <c r="B18" s="8">
        <v>350</v>
      </c>
      <c r="C18" s="8">
        <v>102</v>
      </c>
      <c r="D18" s="28">
        <f t="shared" si="0"/>
        <v>0.29142857142857143</v>
      </c>
      <c r="E18" s="2">
        <v>30</v>
      </c>
      <c r="F18" s="8">
        <v>18</v>
      </c>
      <c r="G18" s="28">
        <f t="shared" si="1"/>
        <v>5.1428571428571428E-2</v>
      </c>
      <c r="H18" s="2">
        <v>36</v>
      </c>
      <c r="I18" s="30">
        <f t="shared" si="2"/>
        <v>66</v>
      </c>
      <c r="J18" s="19">
        <v>36</v>
      </c>
      <c r="K18" s="12"/>
      <c r="L18" s="12"/>
    </row>
    <row r="19" spans="1:12" ht="15.75" customHeight="1" x14ac:dyDescent="0.15">
      <c r="A19" s="16" t="s">
        <v>53</v>
      </c>
      <c r="B19" s="8">
        <v>638</v>
      </c>
      <c r="C19" s="8">
        <v>167</v>
      </c>
      <c r="D19" s="28">
        <f t="shared" si="0"/>
        <v>0.26175548589341691</v>
      </c>
      <c r="E19" s="2">
        <v>43</v>
      </c>
      <c r="F19" s="8">
        <v>26</v>
      </c>
      <c r="G19" s="28">
        <f t="shared" si="1"/>
        <v>4.0752351097178681E-2</v>
      </c>
      <c r="H19" s="2">
        <v>46</v>
      </c>
      <c r="I19" s="30">
        <f t="shared" si="2"/>
        <v>89</v>
      </c>
      <c r="J19" s="19">
        <v>49</v>
      </c>
      <c r="K19" s="12"/>
      <c r="L19" s="12"/>
    </row>
    <row r="20" spans="1:12" ht="15.75" customHeight="1" x14ac:dyDescent="0.15">
      <c r="A20" s="16" t="s">
        <v>55</v>
      </c>
      <c r="B20" s="8">
        <v>703</v>
      </c>
      <c r="C20" s="8">
        <v>234</v>
      </c>
      <c r="D20" s="28">
        <f t="shared" si="0"/>
        <v>0.33285917496443812</v>
      </c>
      <c r="E20" s="2">
        <v>14</v>
      </c>
      <c r="F20" s="8">
        <v>39</v>
      </c>
      <c r="G20" s="28">
        <f t="shared" si="1"/>
        <v>5.5476529160739689E-2</v>
      </c>
      <c r="H20" s="2">
        <v>24</v>
      </c>
      <c r="I20" s="30">
        <f t="shared" si="2"/>
        <v>38</v>
      </c>
      <c r="J20" s="19">
        <v>16</v>
      </c>
      <c r="K20" s="12"/>
      <c r="L20" s="12"/>
    </row>
    <row r="21" spans="1:12" ht="15.75" customHeight="1" x14ac:dyDescent="0.15">
      <c r="A21" s="16" t="s">
        <v>58</v>
      </c>
      <c r="B21" s="8">
        <v>145</v>
      </c>
      <c r="C21" s="8">
        <v>42</v>
      </c>
      <c r="D21" s="28">
        <f t="shared" si="0"/>
        <v>0.28965517241379313</v>
      </c>
      <c r="E21" s="2">
        <v>31</v>
      </c>
      <c r="F21" s="8">
        <v>12</v>
      </c>
      <c r="G21" s="28">
        <f t="shared" si="1"/>
        <v>8.2758620689655171E-2</v>
      </c>
      <c r="H21" s="2">
        <v>2</v>
      </c>
      <c r="I21" s="30">
        <f t="shared" si="2"/>
        <v>33</v>
      </c>
      <c r="J21" s="19">
        <v>12</v>
      </c>
      <c r="K21" s="12"/>
      <c r="L21" s="12"/>
    </row>
    <row r="22" spans="1:12" ht="15.75" customHeight="1" x14ac:dyDescent="0.15">
      <c r="A22" s="16" t="s">
        <v>59</v>
      </c>
      <c r="B22" s="8">
        <v>465</v>
      </c>
      <c r="C22" s="8">
        <v>141</v>
      </c>
      <c r="D22" s="28">
        <f t="shared" si="0"/>
        <v>0.3032258064516129</v>
      </c>
      <c r="E22" s="2">
        <v>24</v>
      </c>
      <c r="F22" s="8">
        <v>34</v>
      </c>
      <c r="G22" s="28">
        <f t="shared" si="1"/>
        <v>7.3118279569892475E-2</v>
      </c>
      <c r="H22" s="2">
        <v>6</v>
      </c>
      <c r="I22" s="30">
        <f t="shared" si="2"/>
        <v>30</v>
      </c>
      <c r="J22" s="19">
        <v>10</v>
      </c>
      <c r="K22" s="12"/>
      <c r="L22" s="12"/>
    </row>
    <row r="23" spans="1:12" ht="15.75" customHeight="1" x14ac:dyDescent="0.15">
      <c r="A23" s="16" t="s">
        <v>61</v>
      </c>
      <c r="B23" s="8">
        <v>326</v>
      </c>
      <c r="C23" s="8">
        <v>118</v>
      </c>
      <c r="D23" s="28">
        <f t="shared" si="0"/>
        <v>0.3619631901840491</v>
      </c>
      <c r="E23" s="2">
        <v>8</v>
      </c>
      <c r="F23" s="8">
        <v>24</v>
      </c>
      <c r="G23" s="28">
        <f t="shared" si="1"/>
        <v>7.3619631901840496E-2</v>
      </c>
      <c r="H23" s="2">
        <v>5</v>
      </c>
      <c r="I23" s="30">
        <f t="shared" si="2"/>
        <v>13</v>
      </c>
      <c r="J23" s="19">
        <v>2</v>
      </c>
      <c r="K23" s="12"/>
      <c r="L23" s="12"/>
    </row>
    <row r="24" spans="1:12" ht="15.75" customHeight="1" x14ac:dyDescent="0.15">
      <c r="A24" s="16" t="s">
        <v>62</v>
      </c>
      <c r="B24" s="8">
        <v>947</v>
      </c>
      <c r="C24" s="8">
        <v>255</v>
      </c>
      <c r="D24" s="28">
        <f t="shared" si="0"/>
        <v>0.26927138331573391</v>
      </c>
      <c r="E24" s="2">
        <v>42</v>
      </c>
      <c r="F24" s="8">
        <v>54</v>
      </c>
      <c r="G24" s="28">
        <f t="shared" si="1"/>
        <v>5.7022175290390706E-2</v>
      </c>
      <c r="H24" s="2">
        <v>22</v>
      </c>
      <c r="I24" s="30">
        <f t="shared" si="2"/>
        <v>64</v>
      </c>
      <c r="J24" s="19">
        <v>34</v>
      </c>
      <c r="K24" s="12"/>
      <c r="L24" s="12"/>
    </row>
    <row r="25" spans="1:12" ht="15.75" customHeight="1" x14ac:dyDescent="0.15">
      <c r="A25" s="16" t="s">
        <v>63</v>
      </c>
      <c r="B25" s="8">
        <v>387</v>
      </c>
      <c r="C25" s="8">
        <v>95</v>
      </c>
      <c r="D25" s="28">
        <f t="shared" si="0"/>
        <v>0.2454780361757106</v>
      </c>
      <c r="E25" s="2">
        <v>50</v>
      </c>
      <c r="F25" s="8">
        <v>20</v>
      </c>
      <c r="G25" s="28">
        <f t="shared" si="1"/>
        <v>5.1679586563307491E-2</v>
      </c>
      <c r="H25" s="2">
        <v>33</v>
      </c>
      <c r="I25" s="30">
        <f t="shared" si="2"/>
        <v>83</v>
      </c>
      <c r="J25" s="19">
        <v>47</v>
      </c>
      <c r="K25" s="12"/>
      <c r="L25" s="12"/>
    </row>
    <row r="26" spans="1:12" ht="15.75" customHeight="1" x14ac:dyDescent="0.15">
      <c r="A26" s="16" t="s">
        <v>65</v>
      </c>
      <c r="B26" s="8">
        <v>613</v>
      </c>
      <c r="C26" s="8">
        <v>210</v>
      </c>
      <c r="D26" s="28">
        <f t="shared" si="0"/>
        <v>0.34257748776508973</v>
      </c>
      <c r="E26" s="2">
        <v>10</v>
      </c>
      <c r="F26" s="8">
        <v>30</v>
      </c>
      <c r="G26" s="28">
        <f t="shared" si="1"/>
        <v>4.8939641109298535E-2</v>
      </c>
      <c r="H26" s="2">
        <v>39</v>
      </c>
      <c r="I26" s="30">
        <f t="shared" si="2"/>
        <v>49</v>
      </c>
      <c r="J26" s="19">
        <v>22</v>
      </c>
      <c r="K26" s="12"/>
      <c r="L26" s="12"/>
    </row>
    <row r="27" spans="1:12" ht="15.75" customHeight="1" x14ac:dyDescent="0.15">
      <c r="A27" s="16" t="s">
        <v>66</v>
      </c>
      <c r="B27" s="8">
        <v>757</v>
      </c>
      <c r="C27" s="8">
        <v>248</v>
      </c>
      <c r="D27" s="28">
        <f t="shared" si="0"/>
        <v>0.3276089828269485</v>
      </c>
      <c r="E27" s="2">
        <v>16</v>
      </c>
      <c r="F27" s="8">
        <v>39</v>
      </c>
      <c r="G27" s="28">
        <f t="shared" si="1"/>
        <v>5.151915455746367E-2</v>
      </c>
      <c r="H27" s="2">
        <v>35</v>
      </c>
      <c r="I27" s="30">
        <f t="shared" si="2"/>
        <v>51</v>
      </c>
      <c r="J27" s="19">
        <v>26</v>
      </c>
      <c r="K27" s="12"/>
      <c r="L27" s="12"/>
    </row>
    <row r="28" spans="1:12" ht="15.75" customHeight="1" x14ac:dyDescent="0.15">
      <c r="A28" s="16" t="s">
        <v>67</v>
      </c>
      <c r="B28" s="8">
        <v>229</v>
      </c>
      <c r="C28" s="8">
        <v>92</v>
      </c>
      <c r="D28" s="28">
        <f t="shared" si="0"/>
        <v>0.40174672489082969</v>
      </c>
      <c r="E28" s="2">
        <v>4</v>
      </c>
      <c r="F28" s="8">
        <v>12</v>
      </c>
      <c r="G28" s="28">
        <f t="shared" si="1"/>
        <v>5.2401746724890827E-2</v>
      </c>
      <c r="H28" s="2">
        <v>30</v>
      </c>
      <c r="I28" s="30">
        <f t="shared" si="2"/>
        <v>34</v>
      </c>
      <c r="J28" s="19">
        <v>13</v>
      </c>
      <c r="K28" s="12"/>
    </row>
    <row r="29" spans="1:12" ht="15.75" customHeight="1" x14ac:dyDescent="0.15">
      <c r="A29" s="16" t="s">
        <v>69</v>
      </c>
      <c r="B29" s="8">
        <v>211</v>
      </c>
      <c r="C29" s="8">
        <v>60</v>
      </c>
      <c r="D29" s="28">
        <f t="shared" si="0"/>
        <v>0.28436018957345971</v>
      </c>
      <c r="E29" s="2">
        <v>35</v>
      </c>
      <c r="F29" s="8">
        <v>10</v>
      </c>
      <c r="G29" s="28">
        <f t="shared" si="1"/>
        <v>4.7393364928909949E-2</v>
      </c>
      <c r="H29" s="2">
        <v>41</v>
      </c>
      <c r="I29" s="30">
        <f t="shared" si="2"/>
        <v>76</v>
      </c>
      <c r="J29" s="19">
        <v>41</v>
      </c>
      <c r="K29" s="12"/>
      <c r="L29" s="12"/>
    </row>
    <row r="30" spans="1:12" ht="15.75" customHeight="1" x14ac:dyDescent="0.15">
      <c r="A30" s="16" t="s">
        <v>72</v>
      </c>
      <c r="B30" s="8">
        <v>262</v>
      </c>
      <c r="C30" s="8">
        <v>79</v>
      </c>
      <c r="D30" s="28">
        <f t="shared" si="0"/>
        <v>0.30152671755725191</v>
      </c>
      <c r="E30" s="2">
        <v>25</v>
      </c>
      <c r="F30" s="8">
        <v>15</v>
      </c>
      <c r="G30" s="28">
        <f t="shared" si="1"/>
        <v>5.7251908396946563E-2</v>
      </c>
      <c r="H30" s="2">
        <v>21</v>
      </c>
      <c r="I30" s="30">
        <f t="shared" si="2"/>
        <v>46</v>
      </c>
      <c r="J30" s="19">
        <v>20</v>
      </c>
      <c r="K30" s="12"/>
      <c r="L30" s="12"/>
    </row>
    <row r="31" spans="1:12" ht="15.75" customHeight="1" x14ac:dyDescent="0.15">
      <c r="A31" s="16" t="s">
        <v>74</v>
      </c>
      <c r="B31" s="8">
        <v>135</v>
      </c>
      <c r="C31" s="8">
        <v>46</v>
      </c>
      <c r="D31" s="28">
        <f t="shared" si="0"/>
        <v>0.34074074074074073</v>
      </c>
      <c r="E31" s="2">
        <v>12</v>
      </c>
      <c r="F31" s="8">
        <v>7</v>
      </c>
      <c r="G31" s="28">
        <f t="shared" si="1"/>
        <v>5.185185185185185E-2</v>
      </c>
      <c r="H31" s="2">
        <v>31</v>
      </c>
      <c r="I31" s="30">
        <f t="shared" si="2"/>
        <v>43</v>
      </c>
      <c r="J31" s="19">
        <v>18</v>
      </c>
      <c r="K31" s="12"/>
      <c r="L31" s="12"/>
    </row>
    <row r="32" spans="1:12" ht="15.75" customHeight="1" x14ac:dyDescent="0.15">
      <c r="A32" s="16" t="s">
        <v>77</v>
      </c>
      <c r="B32" s="8">
        <v>542</v>
      </c>
      <c r="C32" s="8">
        <v>146</v>
      </c>
      <c r="D32" s="28">
        <f t="shared" si="0"/>
        <v>0.26937269372693728</v>
      </c>
      <c r="E32" s="2">
        <v>41</v>
      </c>
      <c r="F32" s="8">
        <v>38</v>
      </c>
      <c r="G32" s="28">
        <f t="shared" si="1"/>
        <v>7.0110701107011064E-2</v>
      </c>
      <c r="H32" s="2">
        <v>9</v>
      </c>
      <c r="I32" s="30">
        <f t="shared" si="2"/>
        <v>50</v>
      </c>
      <c r="J32" s="19">
        <v>25</v>
      </c>
      <c r="K32" s="12"/>
      <c r="L32" s="12"/>
    </row>
    <row r="33" spans="1:12" ht="15.75" customHeight="1" x14ac:dyDescent="0.15">
      <c r="A33" s="16" t="s">
        <v>78</v>
      </c>
      <c r="B33" s="8">
        <v>310</v>
      </c>
      <c r="C33" s="8">
        <v>93</v>
      </c>
      <c r="D33" s="28">
        <f t="shared" si="0"/>
        <v>0.3</v>
      </c>
      <c r="E33" s="2">
        <v>26</v>
      </c>
      <c r="F33" s="8">
        <v>25</v>
      </c>
      <c r="G33" s="28">
        <f t="shared" si="1"/>
        <v>8.0645161290322578E-2</v>
      </c>
      <c r="H33" s="2">
        <v>4</v>
      </c>
      <c r="I33" s="30">
        <f t="shared" si="2"/>
        <v>30</v>
      </c>
      <c r="J33" s="19">
        <v>10</v>
      </c>
      <c r="K33" s="12"/>
      <c r="L33" s="12"/>
    </row>
    <row r="34" spans="1:12" ht="15.75" customHeight="1" x14ac:dyDescent="0.15">
      <c r="A34" s="16" t="s">
        <v>80</v>
      </c>
      <c r="B34" s="8">
        <v>1199</v>
      </c>
      <c r="C34" s="8">
        <v>364</v>
      </c>
      <c r="D34" s="28">
        <f t="shared" si="0"/>
        <v>0.30358632193494578</v>
      </c>
      <c r="E34" s="2">
        <v>23</v>
      </c>
      <c r="F34" s="8">
        <v>78</v>
      </c>
      <c r="G34" s="28">
        <f t="shared" si="1"/>
        <v>6.5054211843202675E-2</v>
      </c>
      <c r="H34" s="2">
        <v>12</v>
      </c>
      <c r="I34" s="30">
        <f t="shared" si="2"/>
        <v>35</v>
      </c>
      <c r="J34" s="19">
        <v>15</v>
      </c>
      <c r="K34" s="12"/>
      <c r="L34" s="12"/>
    </row>
    <row r="35" spans="1:12" ht="15.75" customHeight="1" x14ac:dyDescent="0.15">
      <c r="A35" s="16" t="s">
        <v>83</v>
      </c>
      <c r="B35" s="8">
        <v>1289</v>
      </c>
      <c r="C35" s="8">
        <v>371</v>
      </c>
      <c r="D35" s="28">
        <f t="shared" si="0"/>
        <v>0.2878200155159038</v>
      </c>
      <c r="E35" s="2">
        <v>33</v>
      </c>
      <c r="F35" s="8">
        <v>57</v>
      </c>
      <c r="G35" s="28">
        <f t="shared" si="1"/>
        <v>4.4220325833979827E-2</v>
      </c>
      <c r="H35" s="2">
        <v>44</v>
      </c>
      <c r="I35" s="30">
        <f t="shared" si="2"/>
        <v>77</v>
      </c>
      <c r="J35" s="19">
        <v>44</v>
      </c>
      <c r="K35" s="12"/>
      <c r="L35" s="12"/>
    </row>
    <row r="36" spans="1:12" ht="15.75" customHeight="1" x14ac:dyDescent="0.15">
      <c r="A36" s="16" t="s">
        <v>84</v>
      </c>
      <c r="B36" s="8">
        <v>148</v>
      </c>
      <c r="C36" s="8">
        <v>62</v>
      </c>
      <c r="D36" s="28">
        <f t="shared" si="0"/>
        <v>0.41891891891891891</v>
      </c>
      <c r="E36" s="2">
        <v>2</v>
      </c>
      <c r="F36" s="8">
        <v>12</v>
      </c>
      <c r="G36" s="28">
        <f t="shared" si="1"/>
        <v>8.1081081081081086E-2</v>
      </c>
      <c r="H36" s="2">
        <v>3</v>
      </c>
      <c r="I36" s="30">
        <f t="shared" si="2"/>
        <v>5</v>
      </c>
      <c r="J36" s="19">
        <v>1</v>
      </c>
      <c r="K36" s="12"/>
      <c r="L36" s="16"/>
    </row>
    <row r="37" spans="1:12" ht="15.75" customHeight="1" x14ac:dyDescent="0.15">
      <c r="A37" s="16" t="s">
        <v>85</v>
      </c>
      <c r="B37" s="8">
        <v>989</v>
      </c>
      <c r="C37" s="8">
        <v>271</v>
      </c>
      <c r="D37" s="28">
        <f t="shared" si="0"/>
        <v>0.27401415571284127</v>
      </c>
      <c r="E37" s="2">
        <v>39</v>
      </c>
      <c r="F37" s="8">
        <v>51</v>
      </c>
      <c r="G37" s="28">
        <f t="shared" si="1"/>
        <v>5.1567239635995958E-2</v>
      </c>
      <c r="H37" s="2">
        <v>34</v>
      </c>
      <c r="I37" s="30">
        <f t="shared" si="2"/>
        <v>73</v>
      </c>
      <c r="J37" s="19">
        <v>38</v>
      </c>
      <c r="K37" s="12"/>
      <c r="L37" s="12"/>
    </row>
    <row r="38" spans="1:12" ht="15.75" customHeight="1" x14ac:dyDescent="0.15">
      <c r="A38" s="16" t="s">
        <v>86</v>
      </c>
      <c r="B38" s="8">
        <v>678</v>
      </c>
      <c r="C38" s="8">
        <v>170</v>
      </c>
      <c r="D38" s="28">
        <f t="shared" si="0"/>
        <v>0.25073746312684364</v>
      </c>
      <c r="E38" s="2">
        <v>49</v>
      </c>
      <c r="F38" s="8">
        <v>37</v>
      </c>
      <c r="G38" s="28">
        <f t="shared" si="1"/>
        <v>5.4572271386430678E-2</v>
      </c>
      <c r="H38" s="2">
        <v>26</v>
      </c>
      <c r="I38" s="30">
        <f t="shared" si="2"/>
        <v>75</v>
      </c>
      <c r="J38" s="19">
        <v>40</v>
      </c>
      <c r="K38" s="12"/>
      <c r="L38" s="12"/>
    </row>
    <row r="39" spans="1:12" ht="15.75" customHeight="1" x14ac:dyDescent="0.15">
      <c r="A39" s="16" t="s">
        <v>88</v>
      </c>
      <c r="B39" s="8">
        <v>313</v>
      </c>
      <c r="C39" s="8">
        <v>105</v>
      </c>
      <c r="D39" s="28">
        <f t="shared" si="0"/>
        <v>0.33546325878594252</v>
      </c>
      <c r="E39" s="2">
        <v>13</v>
      </c>
      <c r="F39" s="8">
        <v>17</v>
      </c>
      <c r="G39" s="28">
        <f t="shared" si="1"/>
        <v>5.4313099041533544E-2</v>
      </c>
      <c r="H39" s="2">
        <v>27</v>
      </c>
      <c r="I39" s="30">
        <f t="shared" si="2"/>
        <v>40</v>
      </c>
      <c r="J39" s="19">
        <v>17</v>
      </c>
      <c r="K39" s="12"/>
      <c r="L39" s="12"/>
    </row>
    <row r="40" spans="1:12" ht="15.75" customHeight="1" x14ac:dyDescent="0.15">
      <c r="A40" s="16" t="s">
        <v>89</v>
      </c>
      <c r="B40" s="8">
        <v>1208</v>
      </c>
      <c r="C40" s="8">
        <v>368</v>
      </c>
      <c r="D40" s="28">
        <f t="shared" si="0"/>
        <v>0.30463576158940397</v>
      </c>
      <c r="E40" s="2">
        <v>21</v>
      </c>
      <c r="F40" s="8">
        <v>64</v>
      </c>
      <c r="G40" s="28">
        <f t="shared" si="1"/>
        <v>5.2980132450331126E-2</v>
      </c>
      <c r="H40" s="2">
        <v>28</v>
      </c>
      <c r="I40" s="30">
        <f t="shared" si="2"/>
        <v>49</v>
      </c>
      <c r="J40" s="19">
        <v>22</v>
      </c>
      <c r="K40" s="12"/>
      <c r="L40" s="12"/>
    </row>
    <row r="41" spans="1:12" ht="15.75" customHeight="1" x14ac:dyDescent="0.15">
      <c r="A41" s="16" t="s">
        <v>91</v>
      </c>
      <c r="B41" s="8">
        <v>65</v>
      </c>
      <c r="C41" s="8">
        <v>24</v>
      </c>
      <c r="D41" s="28">
        <f t="shared" si="0"/>
        <v>0.36923076923076925</v>
      </c>
      <c r="E41" s="2">
        <v>7</v>
      </c>
      <c r="F41" s="8">
        <v>4</v>
      </c>
      <c r="G41" s="28">
        <f t="shared" si="1"/>
        <v>6.1538461538461542E-2</v>
      </c>
      <c r="H41" s="2">
        <v>18</v>
      </c>
      <c r="I41" s="30">
        <f t="shared" si="2"/>
        <v>25</v>
      </c>
      <c r="J41" s="19">
        <v>8</v>
      </c>
      <c r="K41" s="12"/>
      <c r="L41" s="12"/>
    </row>
    <row r="42" spans="1:12" ht="15.75" customHeight="1" x14ac:dyDescent="0.15">
      <c r="A42" s="16" t="s">
        <v>93</v>
      </c>
      <c r="B42" s="8">
        <v>767</v>
      </c>
      <c r="C42" s="8">
        <v>335</v>
      </c>
      <c r="D42" s="28">
        <f t="shared" si="0"/>
        <v>0.4367666232073012</v>
      </c>
      <c r="E42" s="2">
        <v>1</v>
      </c>
      <c r="F42" s="8">
        <v>49</v>
      </c>
      <c r="G42" s="28">
        <f t="shared" si="1"/>
        <v>6.3885267275097787E-2</v>
      </c>
      <c r="H42" s="2">
        <v>14</v>
      </c>
      <c r="I42" s="30">
        <f t="shared" si="2"/>
        <v>15</v>
      </c>
      <c r="J42" s="19">
        <v>3</v>
      </c>
      <c r="K42" s="12"/>
      <c r="L42" s="12"/>
    </row>
    <row r="43" spans="1:12" ht="15.75" customHeight="1" x14ac:dyDescent="0.15">
      <c r="A43" s="16" t="s">
        <v>94</v>
      </c>
      <c r="B43" s="8">
        <v>135</v>
      </c>
      <c r="C43" s="8">
        <v>41</v>
      </c>
      <c r="D43" s="28">
        <f t="shared" si="0"/>
        <v>0.3037037037037037</v>
      </c>
      <c r="E43" s="2">
        <v>22</v>
      </c>
      <c r="F43" s="8">
        <v>7</v>
      </c>
      <c r="G43" s="28">
        <f t="shared" si="1"/>
        <v>5.185185185185185E-2</v>
      </c>
      <c r="H43" s="2">
        <v>31</v>
      </c>
      <c r="I43" s="30">
        <f t="shared" si="2"/>
        <v>53</v>
      </c>
      <c r="J43" s="19">
        <v>28</v>
      </c>
      <c r="K43" s="12"/>
      <c r="L43" s="12"/>
    </row>
    <row r="44" spans="1:12" ht="15.75" customHeight="1" x14ac:dyDescent="0.15">
      <c r="A44" s="16" t="s">
        <v>95</v>
      </c>
      <c r="B44" s="8">
        <v>995</v>
      </c>
      <c r="C44" s="8">
        <v>277</v>
      </c>
      <c r="D44" s="28">
        <f t="shared" si="0"/>
        <v>0.27839195979899495</v>
      </c>
      <c r="E44" s="2">
        <v>37</v>
      </c>
      <c r="F44" s="8">
        <v>51</v>
      </c>
      <c r="G44" s="28">
        <f t="shared" si="1"/>
        <v>5.1256281407035177E-2</v>
      </c>
      <c r="H44" s="2">
        <v>37</v>
      </c>
      <c r="I44" s="30">
        <f t="shared" si="2"/>
        <v>74</v>
      </c>
      <c r="J44" s="19">
        <v>39</v>
      </c>
      <c r="K44" s="12"/>
      <c r="L44" s="12"/>
    </row>
    <row r="45" spans="1:12" ht="15.75" customHeight="1" x14ac:dyDescent="0.15">
      <c r="A45" s="16" t="s">
        <v>96</v>
      </c>
      <c r="B45" s="8">
        <v>3382</v>
      </c>
      <c r="C45" s="8">
        <v>1337</v>
      </c>
      <c r="D45" s="28">
        <f t="shared" si="0"/>
        <v>0.39532820816085157</v>
      </c>
      <c r="E45" s="2">
        <v>5</v>
      </c>
      <c r="F45" s="8">
        <v>213</v>
      </c>
      <c r="G45" s="28">
        <f t="shared" si="1"/>
        <v>6.2980484920165586E-2</v>
      </c>
      <c r="H45" s="2">
        <v>16</v>
      </c>
      <c r="I45" s="30">
        <f t="shared" si="2"/>
        <v>21</v>
      </c>
      <c r="J45" s="19">
        <v>6</v>
      </c>
      <c r="K45" s="12"/>
      <c r="L45" s="12"/>
    </row>
    <row r="46" spans="1:12" ht="15.75" customHeight="1" x14ac:dyDescent="0.15">
      <c r="A46" s="16" t="s">
        <v>98</v>
      </c>
      <c r="B46" s="8">
        <v>220</v>
      </c>
      <c r="C46" s="8">
        <v>38</v>
      </c>
      <c r="D46" s="28">
        <f t="shared" si="0"/>
        <v>0.17272727272727273</v>
      </c>
      <c r="E46" s="2">
        <v>51</v>
      </c>
      <c r="F46" s="8">
        <v>6</v>
      </c>
      <c r="G46" s="28">
        <f t="shared" si="1"/>
        <v>2.7272727272727271E-2</v>
      </c>
      <c r="H46" s="2">
        <v>49</v>
      </c>
      <c r="I46" s="30">
        <f t="shared" si="2"/>
        <v>100</v>
      </c>
      <c r="J46" s="19">
        <v>51</v>
      </c>
      <c r="K46" s="12"/>
      <c r="L46" s="12"/>
    </row>
    <row r="47" spans="1:12" ht="15.75" customHeight="1" x14ac:dyDescent="0.15">
      <c r="A47" s="16" t="s">
        <v>99</v>
      </c>
      <c r="B47" s="8">
        <v>69</v>
      </c>
      <c r="C47" s="8">
        <v>18</v>
      </c>
      <c r="D47" s="28">
        <f t="shared" si="0"/>
        <v>0.2608695652173913</v>
      </c>
      <c r="E47" s="2">
        <v>44</v>
      </c>
      <c r="F47" s="8">
        <v>5</v>
      </c>
      <c r="G47" s="28">
        <f t="shared" si="1"/>
        <v>7.2463768115942032E-2</v>
      </c>
      <c r="H47" s="2">
        <v>7</v>
      </c>
      <c r="I47" s="30">
        <f t="shared" si="2"/>
        <v>51</v>
      </c>
      <c r="J47" s="19">
        <v>26</v>
      </c>
      <c r="K47" s="12"/>
      <c r="L47" s="12"/>
    </row>
    <row r="48" spans="1:12" ht="15.75" customHeight="1" x14ac:dyDescent="0.15">
      <c r="A48" s="16" t="s">
        <v>101</v>
      </c>
      <c r="B48" s="8">
        <v>740</v>
      </c>
      <c r="C48" s="8">
        <v>254</v>
      </c>
      <c r="D48" s="28">
        <f t="shared" si="0"/>
        <v>0.34324324324324323</v>
      </c>
      <c r="E48" s="2">
        <v>9</v>
      </c>
      <c r="F48" s="8">
        <v>48</v>
      </c>
      <c r="G48" s="28">
        <f t="shared" si="1"/>
        <v>6.4864864864864868E-2</v>
      </c>
      <c r="H48" s="2">
        <v>13</v>
      </c>
      <c r="I48" s="30">
        <f t="shared" si="2"/>
        <v>22</v>
      </c>
      <c r="J48" s="19">
        <v>7</v>
      </c>
      <c r="K48" s="12"/>
      <c r="L48" s="12"/>
    </row>
    <row r="49" spans="1:12" ht="13" x14ac:dyDescent="0.15">
      <c r="A49" s="16" t="s">
        <v>103</v>
      </c>
      <c r="B49" s="8">
        <v>436</v>
      </c>
      <c r="C49" s="8">
        <v>149</v>
      </c>
      <c r="D49" s="28">
        <f t="shared" si="0"/>
        <v>0.34174311926605505</v>
      </c>
      <c r="E49" s="2">
        <v>11</v>
      </c>
      <c r="F49" s="8">
        <v>20</v>
      </c>
      <c r="G49" s="28">
        <f t="shared" si="1"/>
        <v>4.5871559633027525E-2</v>
      </c>
      <c r="H49" s="2">
        <v>43</v>
      </c>
      <c r="I49" s="30">
        <f t="shared" si="2"/>
        <v>54</v>
      </c>
      <c r="J49" s="19">
        <v>31</v>
      </c>
      <c r="K49" s="12"/>
      <c r="L49" s="12"/>
    </row>
    <row r="50" spans="1:12" ht="13" x14ac:dyDescent="0.15">
      <c r="A50" s="16" t="s">
        <v>104</v>
      </c>
      <c r="B50" s="8">
        <v>332</v>
      </c>
      <c r="C50" s="8">
        <v>91</v>
      </c>
      <c r="D50" s="28">
        <f t="shared" si="0"/>
        <v>0.2740963855421687</v>
      </c>
      <c r="E50" s="2">
        <v>38</v>
      </c>
      <c r="F50" s="8">
        <v>21</v>
      </c>
      <c r="G50" s="28">
        <f t="shared" si="1"/>
        <v>6.3253012048192767E-2</v>
      </c>
      <c r="H50" s="2">
        <v>15</v>
      </c>
      <c r="I50" s="30">
        <f t="shared" si="2"/>
        <v>53</v>
      </c>
      <c r="J50" s="19">
        <v>28</v>
      </c>
      <c r="K50" s="12"/>
      <c r="L50" s="12"/>
    </row>
    <row r="51" spans="1:12" ht="13" x14ac:dyDescent="0.15">
      <c r="A51" s="16" t="s">
        <v>105</v>
      </c>
      <c r="B51" s="8">
        <v>543</v>
      </c>
      <c r="C51" s="8">
        <v>178</v>
      </c>
      <c r="D51" s="28">
        <f t="shared" si="0"/>
        <v>0.32780847145488029</v>
      </c>
      <c r="E51" s="2">
        <v>15</v>
      </c>
      <c r="F51" s="8">
        <v>32</v>
      </c>
      <c r="G51" s="28">
        <f t="shared" si="1"/>
        <v>5.8931860036832415E-2</v>
      </c>
      <c r="H51" s="2">
        <v>19</v>
      </c>
      <c r="I51" s="30">
        <f t="shared" si="2"/>
        <v>34</v>
      </c>
      <c r="J51" s="19">
        <v>13</v>
      </c>
      <c r="K51" s="12"/>
      <c r="L51" s="12"/>
    </row>
    <row r="52" spans="1:12" ht="13" x14ac:dyDescent="0.15">
      <c r="A52" s="16" t="s">
        <v>107</v>
      </c>
      <c r="B52" s="8">
        <v>87</v>
      </c>
      <c r="C52" s="8">
        <v>25</v>
      </c>
      <c r="D52" s="28">
        <f t="shared" si="0"/>
        <v>0.28735632183908044</v>
      </c>
      <c r="E52" s="2">
        <v>34</v>
      </c>
      <c r="F52" s="8">
        <v>4</v>
      </c>
      <c r="G52" s="28">
        <f t="shared" si="1"/>
        <v>4.5977011494252873E-2</v>
      </c>
      <c r="H52" s="2">
        <v>42</v>
      </c>
      <c r="I52" s="30">
        <f t="shared" si="2"/>
        <v>76</v>
      </c>
      <c r="J52" s="19">
        <v>41</v>
      </c>
      <c r="K52" s="12"/>
      <c r="L52" s="12"/>
    </row>
  </sheetData>
  <autoFilter ref="A1:J52"/>
  <hyperlinks>
    <hyperlink ref="L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7.33203125" defaultRowHeight="15.75" customHeight="1" x14ac:dyDescent="0.15"/>
  <cols>
    <col min="7" max="7" width="43.1640625" customWidth="1"/>
  </cols>
  <sheetData>
    <row r="1" spans="1:7" ht="15.75" customHeight="1" x14ac:dyDescent="0.15">
      <c r="A1" s="4" t="s">
        <v>0</v>
      </c>
      <c r="B1" s="2" t="s">
        <v>176</v>
      </c>
      <c r="C1" s="2" t="s">
        <v>177</v>
      </c>
      <c r="D1" s="33" t="s">
        <v>178</v>
      </c>
      <c r="E1" s="4" t="s">
        <v>7</v>
      </c>
      <c r="F1" s="12"/>
      <c r="G1" s="4" t="s">
        <v>27</v>
      </c>
    </row>
    <row r="2" spans="1:7" ht="15.75" customHeight="1" x14ac:dyDescent="0.15">
      <c r="A2" s="16" t="s">
        <v>17</v>
      </c>
      <c r="B2" s="8">
        <v>852</v>
      </c>
      <c r="C2" s="24">
        <v>253</v>
      </c>
      <c r="D2" s="34">
        <f t="shared" ref="D2:D52" si="0">C2/B2</f>
        <v>0.29694835680751175</v>
      </c>
      <c r="E2" s="24">
        <v>29</v>
      </c>
      <c r="F2" s="12"/>
      <c r="G2" s="18" t="s">
        <v>183</v>
      </c>
    </row>
    <row r="3" spans="1:7" ht="15.75" customHeight="1" x14ac:dyDescent="0.15">
      <c r="A3" s="16" t="s">
        <v>22</v>
      </c>
      <c r="B3" s="8">
        <v>51</v>
      </c>
      <c r="C3" s="24">
        <v>22</v>
      </c>
      <c r="D3" s="34">
        <f t="shared" si="0"/>
        <v>0.43137254901960786</v>
      </c>
      <c r="E3" s="24">
        <v>5</v>
      </c>
      <c r="F3" s="12"/>
      <c r="G3" s="16"/>
    </row>
    <row r="4" spans="1:7" ht="15.75" customHeight="1" x14ac:dyDescent="0.15">
      <c r="A4" s="16" t="s">
        <v>28</v>
      </c>
      <c r="B4" s="8">
        <v>849</v>
      </c>
      <c r="C4" s="24">
        <v>290</v>
      </c>
      <c r="D4" s="34">
        <f t="shared" si="0"/>
        <v>0.34157832744405181</v>
      </c>
      <c r="E4" s="24">
        <v>17</v>
      </c>
      <c r="F4" s="12"/>
      <c r="G4" s="12"/>
    </row>
    <row r="5" spans="1:7" ht="15.75" customHeight="1" x14ac:dyDescent="0.15">
      <c r="A5" s="16" t="s">
        <v>29</v>
      </c>
      <c r="B5" s="8">
        <v>483</v>
      </c>
      <c r="C5" s="24">
        <v>72</v>
      </c>
      <c r="D5" s="34">
        <f t="shared" si="0"/>
        <v>0.14906832298136646</v>
      </c>
      <c r="E5" s="24">
        <v>50</v>
      </c>
      <c r="F5" s="12"/>
      <c r="G5" s="12"/>
    </row>
    <row r="6" spans="1:7" ht="15.75" customHeight="1" x14ac:dyDescent="0.15">
      <c r="A6" s="16" t="s">
        <v>30</v>
      </c>
      <c r="B6" s="8">
        <v>3000</v>
      </c>
      <c r="C6" s="24">
        <v>961</v>
      </c>
      <c r="D6" s="34">
        <f t="shared" si="0"/>
        <v>0.32033333333333336</v>
      </c>
      <c r="E6" s="24">
        <v>23</v>
      </c>
      <c r="F6" s="12"/>
      <c r="G6" s="12"/>
    </row>
    <row r="7" spans="1:7" ht="15.75" customHeight="1" x14ac:dyDescent="0.15">
      <c r="A7" s="16" t="s">
        <v>31</v>
      </c>
      <c r="B7" s="8">
        <v>481</v>
      </c>
      <c r="C7" s="24">
        <v>150</v>
      </c>
      <c r="D7" s="34">
        <f t="shared" si="0"/>
        <v>0.31185031185031187</v>
      </c>
      <c r="E7" s="24">
        <v>26</v>
      </c>
      <c r="F7" s="12"/>
      <c r="G7" s="12"/>
    </row>
    <row r="8" spans="1:7" ht="15.75" customHeight="1" x14ac:dyDescent="0.15">
      <c r="A8" s="16" t="s">
        <v>32</v>
      </c>
      <c r="B8" s="8">
        <v>276</v>
      </c>
      <c r="C8" s="24">
        <v>64</v>
      </c>
      <c r="D8" s="34">
        <f t="shared" si="0"/>
        <v>0.2318840579710145</v>
      </c>
      <c r="E8" s="24">
        <v>41</v>
      </c>
      <c r="F8" s="12"/>
      <c r="G8" s="12"/>
    </row>
    <row r="9" spans="1:7" ht="15.75" customHeight="1" x14ac:dyDescent="0.15">
      <c r="A9" s="16" t="s">
        <v>34</v>
      </c>
      <c r="B9" s="8">
        <v>99</v>
      </c>
      <c r="C9" s="24">
        <v>37</v>
      </c>
      <c r="D9" s="34">
        <f t="shared" si="0"/>
        <v>0.37373737373737376</v>
      </c>
      <c r="E9" s="24">
        <v>14</v>
      </c>
      <c r="F9" s="12"/>
      <c r="G9" s="12"/>
    </row>
    <row r="10" spans="1:7" ht="15.75" customHeight="1" x14ac:dyDescent="0.15">
      <c r="A10" s="16" t="s">
        <v>37</v>
      </c>
      <c r="B10" s="8">
        <v>20</v>
      </c>
      <c r="C10" s="24">
        <v>9</v>
      </c>
      <c r="D10" s="34">
        <f t="shared" si="0"/>
        <v>0.45</v>
      </c>
      <c r="E10" s="24">
        <v>4</v>
      </c>
      <c r="F10" s="12"/>
      <c r="G10" s="12"/>
    </row>
    <row r="11" spans="1:7" ht="15.75" customHeight="1" x14ac:dyDescent="0.15">
      <c r="A11" s="16" t="s">
        <v>38</v>
      </c>
      <c r="B11" s="8">
        <v>2407</v>
      </c>
      <c r="C11" s="24">
        <v>344</v>
      </c>
      <c r="D11" s="34">
        <f t="shared" si="0"/>
        <v>0.14291649356044869</v>
      </c>
      <c r="E11" s="24">
        <v>51</v>
      </c>
      <c r="F11" s="12"/>
      <c r="G11" s="12"/>
    </row>
    <row r="12" spans="1:7" ht="15.75" customHeight="1" x14ac:dyDescent="0.15">
      <c r="A12" s="16" t="s">
        <v>40</v>
      </c>
      <c r="B12" s="8">
        <v>1179</v>
      </c>
      <c r="C12" s="24">
        <v>197</v>
      </c>
      <c r="D12" s="34">
        <f t="shared" si="0"/>
        <v>0.16709075487701441</v>
      </c>
      <c r="E12" s="24">
        <v>48</v>
      </c>
      <c r="F12" s="12"/>
      <c r="G12" s="12"/>
    </row>
    <row r="13" spans="1:7" ht="15.75" customHeight="1" x14ac:dyDescent="0.15">
      <c r="A13" s="16" t="s">
        <v>43</v>
      </c>
      <c r="B13" s="8">
        <v>102</v>
      </c>
      <c r="C13" s="24">
        <v>44</v>
      </c>
      <c r="D13" s="34">
        <f t="shared" si="0"/>
        <v>0.43137254901960786</v>
      </c>
      <c r="E13" s="24">
        <v>5</v>
      </c>
      <c r="F13" s="12"/>
      <c r="G13" s="12"/>
    </row>
    <row r="14" spans="1:7" ht="15.75" customHeight="1" x14ac:dyDescent="0.15">
      <c r="A14" s="16" t="s">
        <v>44</v>
      </c>
      <c r="B14" s="8">
        <v>214</v>
      </c>
      <c r="C14" s="24">
        <v>50</v>
      </c>
      <c r="D14" s="34">
        <f t="shared" si="0"/>
        <v>0.23364485981308411</v>
      </c>
      <c r="E14" s="24">
        <v>40</v>
      </c>
      <c r="F14" s="12"/>
      <c r="G14" s="12"/>
    </row>
    <row r="15" spans="1:7" ht="15.75" customHeight="1" x14ac:dyDescent="0.15">
      <c r="A15" s="16" t="s">
        <v>47</v>
      </c>
      <c r="B15" s="8">
        <v>991</v>
      </c>
      <c r="C15" s="24">
        <v>421</v>
      </c>
      <c r="D15" s="34">
        <f t="shared" si="0"/>
        <v>0.42482341069626639</v>
      </c>
      <c r="E15" s="24">
        <v>7</v>
      </c>
      <c r="F15" s="12"/>
      <c r="G15" s="12"/>
    </row>
    <row r="16" spans="1:7" ht="15.75" customHeight="1" x14ac:dyDescent="0.15">
      <c r="A16" s="16" t="s">
        <v>48</v>
      </c>
      <c r="B16" s="8">
        <v>783</v>
      </c>
      <c r="C16" s="24">
        <v>217</v>
      </c>
      <c r="D16" s="34">
        <f t="shared" si="0"/>
        <v>0.27713920817369092</v>
      </c>
      <c r="E16" s="24">
        <v>31</v>
      </c>
      <c r="F16" s="12"/>
      <c r="G16" s="12"/>
    </row>
    <row r="17" spans="1:7" ht="15.75" customHeight="1" x14ac:dyDescent="0.15">
      <c r="A17" s="16" t="s">
        <v>51</v>
      </c>
      <c r="B17" s="8">
        <v>317</v>
      </c>
      <c r="C17" s="24">
        <v>51</v>
      </c>
      <c r="D17" s="34">
        <f t="shared" si="0"/>
        <v>0.16088328075709779</v>
      </c>
      <c r="E17" s="24">
        <v>49</v>
      </c>
      <c r="F17" s="12"/>
      <c r="G17" s="12"/>
    </row>
    <row r="18" spans="1:7" ht="15.75" customHeight="1" x14ac:dyDescent="0.15">
      <c r="A18" s="16" t="s">
        <v>52</v>
      </c>
      <c r="B18" s="8">
        <v>350</v>
      </c>
      <c r="C18" s="24">
        <v>111</v>
      </c>
      <c r="D18" s="34">
        <f t="shared" si="0"/>
        <v>0.31714285714285712</v>
      </c>
      <c r="E18" s="24">
        <v>25</v>
      </c>
      <c r="F18" s="12"/>
      <c r="G18" s="12"/>
    </row>
    <row r="19" spans="1:7" ht="15.75" customHeight="1" x14ac:dyDescent="0.15">
      <c r="A19" s="16" t="s">
        <v>53</v>
      </c>
      <c r="B19" s="8">
        <v>638</v>
      </c>
      <c r="C19" s="24">
        <v>125</v>
      </c>
      <c r="D19" s="34">
        <f t="shared" si="0"/>
        <v>0.19592476489028213</v>
      </c>
      <c r="E19" s="24">
        <v>44</v>
      </c>
      <c r="F19" s="12"/>
      <c r="G19" s="12"/>
    </row>
    <row r="20" spans="1:7" ht="15.75" customHeight="1" x14ac:dyDescent="0.15">
      <c r="A20" s="16" t="s">
        <v>55</v>
      </c>
      <c r="B20" s="8">
        <v>703</v>
      </c>
      <c r="C20" s="24">
        <v>193</v>
      </c>
      <c r="D20" s="34">
        <f t="shared" si="0"/>
        <v>0.27453769559032715</v>
      </c>
      <c r="E20" s="24">
        <v>33</v>
      </c>
      <c r="F20" s="12"/>
      <c r="G20" s="12"/>
    </row>
    <row r="21" spans="1:7" ht="15.75" customHeight="1" x14ac:dyDescent="0.15">
      <c r="A21" s="16" t="s">
        <v>58</v>
      </c>
      <c r="B21" s="8">
        <v>145</v>
      </c>
      <c r="C21" s="24">
        <v>50</v>
      </c>
      <c r="D21" s="34">
        <f t="shared" si="0"/>
        <v>0.34482758620689657</v>
      </c>
      <c r="E21" s="24">
        <v>16</v>
      </c>
      <c r="F21" s="12"/>
      <c r="G21" s="12"/>
    </row>
    <row r="22" spans="1:7" ht="15.75" customHeight="1" x14ac:dyDescent="0.15">
      <c r="A22" s="16" t="s">
        <v>59</v>
      </c>
      <c r="B22" s="8">
        <v>465</v>
      </c>
      <c r="C22" s="24">
        <v>148</v>
      </c>
      <c r="D22" s="34">
        <f t="shared" si="0"/>
        <v>0.31827956989247314</v>
      </c>
      <c r="E22" s="24">
        <v>24</v>
      </c>
      <c r="F22" s="12"/>
      <c r="G22" s="12"/>
    </row>
    <row r="23" spans="1:7" ht="15.75" customHeight="1" x14ac:dyDescent="0.15">
      <c r="A23" s="16" t="s">
        <v>61</v>
      </c>
      <c r="B23" s="8">
        <v>326</v>
      </c>
      <c r="C23" s="24">
        <v>88</v>
      </c>
      <c r="D23" s="34">
        <f t="shared" si="0"/>
        <v>0.26993865030674846</v>
      </c>
      <c r="E23" s="24">
        <v>34</v>
      </c>
      <c r="F23" s="12"/>
      <c r="G23" s="12"/>
    </row>
    <row r="24" spans="1:7" ht="15.75" customHeight="1" x14ac:dyDescent="0.15">
      <c r="A24" s="16" t="s">
        <v>62</v>
      </c>
      <c r="B24" s="8">
        <v>947</v>
      </c>
      <c r="C24" s="24">
        <v>255</v>
      </c>
      <c r="D24" s="34">
        <f t="shared" si="0"/>
        <v>0.26927138331573391</v>
      </c>
      <c r="E24" s="24">
        <v>35</v>
      </c>
      <c r="F24" s="12"/>
      <c r="G24" s="12"/>
    </row>
    <row r="25" spans="1:7" ht="15.75" customHeight="1" x14ac:dyDescent="0.15">
      <c r="A25" s="16" t="s">
        <v>63</v>
      </c>
      <c r="B25" s="8">
        <v>387</v>
      </c>
      <c r="C25" s="24">
        <v>84</v>
      </c>
      <c r="D25" s="34">
        <f t="shared" si="0"/>
        <v>0.21705426356589147</v>
      </c>
      <c r="E25" s="24">
        <v>43</v>
      </c>
      <c r="F25" s="12"/>
      <c r="G25" s="12"/>
    </row>
    <row r="26" spans="1:7" ht="15.75" customHeight="1" x14ac:dyDescent="0.15">
      <c r="A26" s="16" t="s">
        <v>65</v>
      </c>
      <c r="B26" s="8">
        <v>613</v>
      </c>
      <c r="C26" s="24">
        <v>113</v>
      </c>
      <c r="D26" s="34">
        <f t="shared" si="0"/>
        <v>0.18433931484502447</v>
      </c>
      <c r="E26" s="24">
        <v>46</v>
      </c>
      <c r="F26" s="12"/>
      <c r="G26" s="12"/>
    </row>
    <row r="27" spans="1:7" ht="15.75" customHeight="1" x14ac:dyDescent="0.15">
      <c r="A27" s="16" t="s">
        <v>66</v>
      </c>
      <c r="B27" s="8">
        <v>757</v>
      </c>
      <c r="C27" s="24">
        <v>308</v>
      </c>
      <c r="D27" s="34">
        <f t="shared" si="0"/>
        <v>0.40686922060766184</v>
      </c>
      <c r="E27" s="24">
        <v>9</v>
      </c>
      <c r="F27" s="12"/>
      <c r="G27" s="12"/>
    </row>
    <row r="28" spans="1:7" ht="15.75" customHeight="1" x14ac:dyDescent="0.15">
      <c r="A28" s="16" t="s">
        <v>67</v>
      </c>
      <c r="B28" s="8">
        <v>229</v>
      </c>
      <c r="C28" s="24">
        <v>76</v>
      </c>
      <c r="D28" s="34">
        <f t="shared" si="0"/>
        <v>0.33187772925764192</v>
      </c>
      <c r="E28" s="24">
        <v>20</v>
      </c>
      <c r="F28" s="12"/>
      <c r="G28" s="12"/>
    </row>
    <row r="29" spans="1:7" ht="15.75" customHeight="1" x14ac:dyDescent="0.15">
      <c r="A29" s="16" t="s">
        <v>69</v>
      </c>
      <c r="B29" s="8">
        <v>211</v>
      </c>
      <c r="C29" s="24">
        <v>39</v>
      </c>
      <c r="D29" s="34">
        <f t="shared" si="0"/>
        <v>0.18483412322274881</v>
      </c>
      <c r="E29" s="24">
        <v>45</v>
      </c>
      <c r="F29" s="12"/>
      <c r="G29" s="12"/>
    </row>
    <row r="30" spans="1:7" ht="15.75" customHeight="1" x14ac:dyDescent="0.15">
      <c r="A30" s="16" t="s">
        <v>72</v>
      </c>
      <c r="B30" s="8">
        <v>262</v>
      </c>
      <c r="C30" s="24">
        <v>87</v>
      </c>
      <c r="D30" s="34">
        <f t="shared" si="0"/>
        <v>0.33206106870229007</v>
      </c>
      <c r="E30" s="24">
        <v>19</v>
      </c>
      <c r="F30" s="12"/>
      <c r="G30" s="12"/>
    </row>
    <row r="31" spans="1:7" ht="15.75" customHeight="1" x14ac:dyDescent="0.15">
      <c r="A31" s="16" t="s">
        <v>74</v>
      </c>
      <c r="B31" s="8">
        <v>135</v>
      </c>
      <c r="C31" s="24">
        <v>66</v>
      </c>
      <c r="D31" s="34">
        <f t="shared" si="0"/>
        <v>0.48888888888888887</v>
      </c>
      <c r="E31" s="24">
        <v>1</v>
      </c>
      <c r="F31" s="12"/>
      <c r="G31" s="12"/>
    </row>
    <row r="32" spans="1:7" ht="15.75" customHeight="1" x14ac:dyDescent="0.15">
      <c r="A32" s="16" t="s">
        <v>77</v>
      </c>
      <c r="B32" s="8">
        <v>542</v>
      </c>
      <c r="C32" s="24">
        <v>118</v>
      </c>
      <c r="D32" s="34">
        <f t="shared" si="0"/>
        <v>0.21771217712177121</v>
      </c>
      <c r="E32" s="24">
        <v>42</v>
      </c>
      <c r="F32" s="12"/>
      <c r="G32" s="12"/>
    </row>
    <row r="33" spans="1:7" ht="15.75" customHeight="1" x14ac:dyDescent="0.15">
      <c r="A33" s="16" t="s">
        <v>78</v>
      </c>
      <c r="B33" s="8">
        <v>310</v>
      </c>
      <c r="C33" s="24">
        <v>122</v>
      </c>
      <c r="D33" s="34">
        <f t="shared" si="0"/>
        <v>0.3935483870967742</v>
      </c>
      <c r="E33" s="24">
        <v>12</v>
      </c>
      <c r="F33" s="12"/>
      <c r="G33" s="12"/>
    </row>
    <row r="34" spans="1:7" ht="15.75" customHeight="1" x14ac:dyDescent="0.15">
      <c r="A34" s="16" t="s">
        <v>80</v>
      </c>
      <c r="B34" s="8">
        <v>1199</v>
      </c>
      <c r="C34" s="24">
        <v>358</v>
      </c>
      <c r="D34" s="34">
        <f t="shared" si="0"/>
        <v>0.29858215179316094</v>
      </c>
      <c r="E34" s="24">
        <v>28</v>
      </c>
      <c r="F34" s="12"/>
      <c r="G34" s="12"/>
    </row>
    <row r="35" spans="1:7" ht="15.75" customHeight="1" x14ac:dyDescent="0.15">
      <c r="A35" s="16" t="s">
        <v>83</v>
      </c>
      <c r="B35" s="8">
        <v>1289</v>
      </c>
      <c r="C35" s="24">
        <v>413</v>
      </c>
      <c r="D35" s="34">
        <f t="shared" si="0"/>
        <v>0.32040341349883633</v>
      </c>
      <c r="E35" s="24">
        <v>22</v>
      </c>
      <c r="F35" s="12"/>
      <c r="G35" s="12"/>
    </row>
    <row r="36" spans="1:7" ht="15.75" customHeight="1" x14ac:dyDescent="0.15">
      <c r="A36" s="16" t="s">
        <v>84</v>
      </c>
      <c r="B36" s="8">
        <v>148</v>
      </c>
      <c r="C36" s="24">
        <v>59</v>
      </c>
      <c r="D36" s="34">
        <f t="shared" si="0"/>
        <v>0.39864864864864863</v>
      </c>
      <c r="E36" s="24">
        <v>11</v>
      </c>
      <c r="F36" s="12"/>
      <c r="G36" s="12"/>
    </row>
    <row r="37" spans="1:7" ht="15.75" customHeight="1" x14ac:dyDescent="0.15">
      <c r="A37" s="16" t="s">
        <v>85</v>
      </c>
      <c r="B37" s="8">
        <v>989</v>
      </c>
      <c r="C37" s="24">
        <v>273</v>
      </c>
      <c r="D37" s="34">
        <f t="shared" si="0"/>
        <v>0.27603640040444893</v>
      </c>
      <c r="E37" s="24">
        <v>32</v>
      </c>
      <c r="F37" s="12"/>
      <c r="G37" s="12"/>
    </row>
    <row r="38" spans="1:7" ht="15.75" customHeight="1" x14ac:dyDescent="0.15">
      <c r="A38" s="16" t="s">
        <v>86</v>
      </c>
      <c r="B38" s="8">
        <v>678</v>
      </c>
      <c r="C38" s="24">
        <v>174</v>
      </c>
      <c r="D38" s="34">
        <f t="shared" si="0"/>
        <v>0.25663716814159293</v>
      </c>
      <c r="E38" s="24">
        <v>38</v>
      </c>
      <c r="F38" s="12"/>
      <c r="G38" s="12"/>
    </row>
    <row r="39" spans="1:7" ht="15.75" customHeight="1" x14ac:dyDescent="0.15">
      <c r="A39" s="16" t="s">
        <v>88</v>
      </c>
      <c r="B39" s="8">
        <v>313</v>
      </c>
      <c r="C39" s="24">
        <v>95</v>
      </c>
      <c r="D39" s="34">
        <f t="shared" si="0"/>
        <v>0.30351437699680511</v>
      </c>
      <c r="E39" s="24">
        <v>27</v>
      </c>
      <c r="F39" s="12"/>
      <c r="G39" s="12"/>
    </row>
    <row r="40" spans="1:7" ht="15.75" customHeight="1" x14ac:dyDescent="0.15">
      <c r="A40" s="16" t="s">
        <v>89</v>
      </c>
      <c r="B40" s="8">
        <v>1208</v>
      </c>
      <c r="C40" s="24">
        <v>550</v>
      </c>
      <c r="D40" s="34">
        <f t="shared" si="0"/>
        <v>0.45529801324503311</v>
      </c>
      <c r="E40" s="24">
        <v>3</v>
      </c>
      <c r="F40" s="12"/>
      <c r="G40" s="12"/>
    </row>
    <row r="41" spans="1:7" ht="15.75" customHeight="1" x14ac:dyDescent="0.15">
      <c r="A41" s="16" t="s">
        <v>91</v>
      </c>
      <c r="B41" s="8">
        <v>65</v>
      </c>
      <c r="C41" s="24">
        <v>17</v>
      </c>
      <c r="D41" s="34">
        <f t="shared" si="0"/>
        <v>0.26153846153846155</v>
      </c>
      <c r="E41" s="24">
        <v>36</v>
      </c>
      <c r="F41" s="12"/>
      <c r="G41" s="12"/>
    </row>
    <row r="42" spans="1:7" ht="15.75" customHeight="1" x14ac:dyDescent="0.15">
      <c r="A42" s="16" t="s">
        <v>93</v>
      </c>
      <c r="B42" s="8">
        <v>767</v>
      </c>
      <c r="C42" s="24">
        <v>306</v>
      </c>
      <c r="D42" s="34">
        <f t="shared" si="0"/>
        <v>0.39895697522816165</v>
      </c>
      <c r="E42" s="24">
        <v>10</v>
      </c>
      <c r="F42" s="12"/>
      <c r="G42" s="12"/>
    </row>
    <row r="43" spans="1:7" ht="15.75" customHeight="1" x14ac:dyDescent="0.15">
      <c r="A43" s="16" t="s">
        <v>94</v>
      </c>
      <c r="B43" s="8">
        <v>135</v>
      </c>
      <c r="C43" s="24">
        <v>38</v>
      </c>
      <c r="D43" s="34">
        <f t="shared" si="0"/>
        <v>0.2814814814814815</v>
      </c>
      <c r="E43" s="24">
        <v>30</v>
      </c>
      <c r="F43" s="12"/>
      <c r="G43" s="12"/>
    </row>
    <row r="44" spans="1:7" ht="15.75" customHeight="1" x14ac:dyDescent="0.15">
      <c r="A44" s="16" t="s">
        <v>95</v>
      </c>
      <c r="B44" s="8">
        <v>995</v>
      </c>
      <c r="C44" s="24">
        <v>236</v>
      </c>
      <c r="D44" s="34">
        <f t="shared" si="0"/>
        <v>0.2371859296482412</v>
      </c>
      <c r="E44" s="24">
        <v>39</v>
      </c>
      <c r="F44" s="12"/>
      <c r="G44" s="12"/>
    </row>
    <row r="45" spans="1:7" ht="15.75" customHeight="1" x14ac:dyDescent="0.15">
      <c r="A45" s="16" t="s">
        <v>96</v>
      </c>
      <c r="B45" s="8">
        <v>3382</v>
      </c>
      <c r="C45" s="24">
        <v>1175</v>
      </c>
      <c r="D45" s="34">
        <f t="shared" si="0"/>
        <v>0.34742755765819044</v>
      </c>
      <c r="E45" s="24">
        <v>15</v>
      </c>
      <c r="F45" s="12"/>
      <c r="G45" s="12"/>
    </row>
    <row r="46" spans="1:7" ht="15.75" customHeight="1" x14ac:dyDescent="0.15">
      <c r="A46" s="16" t="s">
        <v>98</v>
      </c>
      <c r="B46" s="8">
        <v>220</v>
      </c>
      <c r="C46" s="24">
        <v>75</v>
      </c>
      <c r="D46" s="34">
        <f t="shared" si="0"/>
        <v>0.34090909090909088</v>
      </c>
      <c r="E46" s="24">
        <v>18</v>
      </c>
      <c r="F46" s="12"/>
      <c r="G46" s="12"/>
    </row>
    <row r="47" spans="1:7" ht="15.75" customHeight="1" x14ac:dyDescent="0.15">
      <c r="A47" s="16" t="s">
        <v>99</v>
      </c>
      <c r="B47" s="8">
        <v>69</v>
      </c>
      <c r="C47" s="24">
        <v>18</v>
      </c>
      <c r="D47" s="34">
        <f t="shared" si="0"/>
        <v>0.2608695652173913</v>
      </c>
      <c r="E47" s="24">
        <v>37</v>
      </c>
      <c r="F47" s="12"/>
      <c r="G47" s="12"/>
    </row>
    <row r="48" spans="1:7" ht="15.75" customHeight="1" x14ac:dyDescent="0.15">
      <c r="A48" s="16" t="s">
        <v>101</v>
      </c>
      <c r="B48" s="8">
        <v>740</v>
      </c>
      <c r="C48" s="24">
        <v>132</v>
      </c>
      <c r="D48" s="34">
        <f t="shared" si="0"/>
        <v>0.17837837837837839</v>
      </c>
      <c r="E48" s="24">
        <v>47</v>
      </c>
      <c r="F48" s="12"/>
      <c r="G48" s="12"/>
    </row>
    <row r="49" spans="1:7" ht="13" x14ac:dyDescent="0.15">
      <c r="A49" s="16" t="s">
        <v>103</v>
      </c>
      <c r="B49" s="8">
        <v>436</v>
      </c>
      <c r="C49" s="24">
        <v>181</v>
      </c>
      <c r="D49" s="34">
        <f t="shared" si="0"/>
        <v>0.41513761467889909</v>
      </c>
      <c r="E49" s="24">
        <v>8</v>
      </c>
      <c r="F49" s="12"/>
      <c r="G49" s="12"/>
    </row>
    <row r="50" spans="1:7" ht="13" x14ac:dyDescent="0.15">
      <c r="A50" s="16" t="s">
        <v>104</v>
      </c>
      <c r="B50" s="8">
        <v>332</v>
      </c>
      <c r="C50" s="24">
        <v>130</v>
      </c>
      <c r="D50" s="34">
        <f t="shared" si="0"/>
        <v>0.39156626506024095</v>
      </c>
      <c r="E50" s="24">
        <v>13</v>
      </c>
      <c r="F50" s="12"/>
      <c r="G50" s="12"/>
    </row>
    <row r="51" spans="1:7" ht="13" x14ac:dyDescent="0.15">
      <c r="A51" s="16" t="s">
        <v>105</v>
      </c>
      <c r="B51" s="8">
        <v>543</v>
      </c>
      <c r="C51" s="24">
        <v>178</v>
      </c>
      <c r="D51" s="34">
        <f t="shared" si="0"/>
        <v>0.32780847145488029</v>
      </c>
      <c r="E51" s="24">
        <v>21</v>
      </c>
      <c r="F51" s="12"/>
      <c r="G51" s="12"/>
    </row>
    <row r="52" spans="1:7" ht="13" x14ac:dyDescent="0.15">
      <c r="A52" s="16" t="s">
        <v>107</v>
      </c>
      <c r="B52" s="8">
        <v>87</v>
      </c>
      <c r="C52" s="24">
        <v>40</v>
      </c>
      <c r="D52" s="34">
        <f t="shared" si="0"/>
        <v>0.45977011494252873</v>
      </c>
      <c r="E52" s="24">
        <v>2</v>
      </c>
      <c r="F52" s="12"/>
      <c r="G52" s="12"/>
    </row>
  </sheetData>
  <autoFilter ref="A1:E52"/>
  <hyperlinks>
    <hyperlink ref="G2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7.33203125" defaultRowHeight="15.75" customHeight="1" x14ac:dyDescent="0.15"/>
  <cols>
    <col min="7" max="7" width="14.6640625" customWidth="1"/>
    <col min="8" max="8" width="12.83203125" customWidth="1"/>
    <col min="10" max="10" width="53.5" customWidth="1"/>
  </cols>
  <sheetData>
    <row r="1" spans="1:10" ht="15.75" customHeight="1" x14ac:dyDescent="0.15">
      <c r="A1" s="15" t="s">
        <v>0</v>
      </c>
      <c r="B1" s="15" t="s">
        <v>185</v>
      </c>
      <c r="C1" s="15" t="s">
        <v>186</v>
      </c>
      <c r="D1" s="15" t="s">
        <v>187</v>
      </c>
      <c r="E1" s="15" t="s">
        <v>188</v>
      </c>
      <c r="F1" s="35" t="s">
        <v>189</v>
      </c>
      <c r="G1" s="35" t="s">
        <v>190</v>
      </c>
      <c r="H1" s="15" t="s">
        <v>7</v>
      </c>
      <c r="I1" s="12"/>
      <c r="J1" s="15" t="s">
        <v>137</v>
      </c>
    </row>
    <row r="2" spans="1:10" ht="15.75" customHeight="1" x14ac:dyDescent="0.15">
      <c r="A2" s="16" t="s">
        <v>17</v>
      </c>
      <c r="B2" s="17">
        <v>59</v>
      </c>
      <c r="C2" s="17">
        <v>6</v>
      </c>
      <c r="D2" s="17">
        <v>4834</v>
      </c>
      <c r="E2" s="17">
        <v>1.22</v>
      </c>
      <c r="F2" s="36">
        <v>0.12</v>
      </c>
      <c r="G2" s="36">
        <v>1.34</v>
      </c>
      <c r="H2" s="17">
        <v>26</v>
      </c>
      <c r="J2" s="29" t="s">
        <v>191</v>
      </c>
    </row>
    <row r="3" spans="1:10" ht="15.75" customHeight="1" x14ac:dyDescent="0.15">
      <c r="A3" s="16" t="s">
        <v>22</v>
      </c>
      <c r="B3" s="17">
        <v>6</v>
      </c>
      <c r="C3" s="17">
        <v>1</v>
      </c>
      <c r="D3" s="17">
        <v>735</v>
      </c>
      <c r="E3" s="17">
        <v>0.82</v>
      </c>
      <c r="F3" s="36">
        <v>0.14000000000000001</v>
      </c>
      <c r="G3" s="36">
        <v>0.96</v>
      </c>
      <c r="H3" s="17">
        <v>42</v>
      </c>
      <c r="J3" s="29" t="s">
        <v>192</v>
      </c>
    </row>
    <row r="4" spans="1:10" ht="15.75" customHeight="1" x14ac:dyDescent="0.15">
      <c r="A4" s="16" t="s">
        <v>28</v>
      </c>
      <c r="B4" s="17">
        <v>151</v>
      </c>
      <c r="C4" s="17">
        <v>31</v>
      </c>
      <c r="D4" s="17">
        <v>6627</v>
      </c>
      <c r="E4" s="17">
        <v>2</v>
      </c>
      <c r="F4" s="36">
        <v>0.47</v>
      </c>
      <c r="G4" s="36">
        <v>2.75</v>
      </c>
      <c r="H4" s="17">
        <v>3</v>
      </c>
      <c r="J4" s="12"/>
    </row>
    <row r="5" spans="1:10" ht="15.75" customHeight="1" x14ac:dyDescent="0.15">
      <c r="A5" s="16" t="s">
        <v>29</v>
      </c>
      <c r="B5" s="17">
        <v>45</v>
      </c>
      <c r="C5" s="17">
        <v>4</v>
      </c>
      <c r="D5" s="17">
        <v>2959</v>
      </c>
      <c r="E5" s="17">
        <v>1.52</v>
      </c>
      <c r="F5" s="36">
        <v>0.14000000000000001</v>
      </c>
      <c r="G5" s="36">
        <v>1.66</v>
      </c>
      <c r="H5" s="17">
        <v>19</v>
      </c>
      <c r="J5" s="12"/>
    </row>
    <row r="6" spans="1:10" ht="15.75" customHeight="1" x14ac:dyDescent="0.15">
      <c r="A6" s="16" t="s">
        <v>30</v>
      </c>
      <c r="B6" s="17">
        <v>701</v>
      </c>
      <c r="C6" s="17">
        <v>141</v>
      </c>
      <c r="D6" s="17">
        <v>38333</v>
      </c>
      <c r="E6" s="17">
        <v>1.83</v>
      </c>
      <c r="F6" s="36">
        <v>0.37</v>
      </c>
      <c r="G6" s="36">
        <v>2.2000000000000002</v>
      </c>
      <c r="H6" s="17">
        <v>9</v>
      </c>
      <c r="J6" s="12"/>
    </row>
    <row r="7" spans="1:10" ht="15.75" customHeight="1" x14ac:dyDescent="0.15">
      <c r="A7" s="16" t="s">
        <v>31</v>
      </c>
      <c r="B7" s="17">
        <v>50</v>
      </c>
      <c r="C7" s="17">
        <v>12</v>
      </c>
      <c r="D7" s="17">
        <v>5268</v>
      </c>
      <c r="E7" s="17">
        <v>0.95</v>
      </c>
      <c r="F7" s="36">
        <v>0.23</v>
      </c>
      <c r="G7" s="36">
        <v>1.18</v>
      </c>
      <c r="H7" s="17">
        <v>33</v>
      </c>
      <c r="J7" s="12"/>
    </row>
    <row r="8" spans="1:10" ht="15.75" customHeight="1" x14ac:dyDescent="0.15">
      <c r="A8" s="16" t="s">
        <v>32</v>
      </c>
      <c r="B8" s="17">
        <v>36</v>
      </c>
      <c r="C8" s="17">
        <v>3</v>
      </c>
      <c r="D8" s="17">
        <v>3596</v>
      </c>
      <c r="E8" s="17">
        <v>1</v>
      </c>
      <c r="F8" s="36">
        <v>0.08</v>
      </c>
      <c r="G8" s="36">
        <v>1.08</v>
      </c>
      <c r="H8" s="17">
        <v>37</v>
      </c>
      <c r="J8" s="12"/>
    </row>
    <row r="9" spans="1:10" ht="15.75" customHeight="1" x14ac:dyDescent="0.15">
      <c r="A9" s="16" t="s">
        <v>34</v>
      </c>
      <c r="B9" s="17">
        <v>25</v>
      </c>
      <c r="C9" s="17">
        <v>1</v>
      </c>
      <c r="D9" s="17">
        <v>926</v>
      </c>
      <c r="E9" s="17">
        <v>2.7</v>
      </c>
      <c r="F9" s="36">
        <v>0.11</v>
      </c>
      <c r="G9" s="36">
        <v>2.81</v>
      </c>
      <c r="H9" s="17">
        <v>2</v>
      </c>
      <c r="I9" s="12"/>
      <c r="J9" s="12"/>
    </row>
    <row r="10" spans="1:10" ht="15.75" customHeight="1" x14ac:dyDescent="0.15">
      <c r="A10" s="16" t="s">
        <v>37</v>
      </c>
      <c r="B10" s="17">
        <v>9</v>
      </c>
      <c r="C10" s="17">
        <v>1</v>
      </c>
      <c r="D10" s="17">
        <v>646</v>
      </c>
      <c r="E10" s="17">
        <v>1.39</v>
      </c>
      <c r="F10" s="36">
        <v>0.15</v>
      </c>
      <c r="G10" s="36">
        <v>1.54</v>
      </c>
      <c r="H10" s="17">
        <v>22</v>
      </c>
      <c r="I10" s="12"/>
      <c r="J10" s="12"/>
    </row>
    <row r="11" spans="1:10" ht="15.75" customHeight="1" x14ac:dyDescent="0.15">
      <c r="A11" s="16" t="s">
        <v>38</v>
      </c>
      <c r="B11" s="17">
        <v>501</v>
      </c>
      <c r="C11" s="17">
        <v>133</v>
      </c>
      <c r="D11" s="17">
        <v>19553</v>
      </c>
      <c r="E11" s="17">
        <v>3</v>
      </c>
      <c r="F11" s="36">
        <v>0.68</v>
      </c>
      <c r="G11" s="36">
        <v>3.24</v>
      </c>
      <c r="H11" s="17">
        <v>1</v>
      </c>
      <c r="I11" s="12"/>
      <c r="J11" s="12"/>
    </row>
    <row r="12" spans="1:10" ht="15.75" customHeight="1" x14ac:dyDescent="0.15">
      <c r="A12" s="16" t="s">
        <v>40</v>
      </c>
      <c r="B12" s="17">
        <v>176</v>
      </c>
      <c r="C12" s="17">
        <v>28</v>
      </c>
      <c r="D12" s="17">
        <v>9992</v>
      </c>
      <c r="E12" s="17">
        <v>1.76</v>
      </c>
      <c r="F12" s="36">
        <v>0.28000000000000003</v>
      </c>
      <c r="G12" s="36">
        <v>2.04</v>
      </c>
      <c r="H12" s="17">
        <v>10</v>
      </c>
      <c r="I12" s="12"/>
      <c r="J12" s="12"/>
    </row>
    <row r="13" spans="1:10" ht="15.75" customHeight="1" x14ac:dyDescent="0.15">
      <c r="A13" s="16" t="s">
        <v>43</v>
      </c>
      <c r="B13" s="17">
        <v>23</v>
      </c>
      <c r="C13" s="17">
        <v>2</v>
      </c>
      <c r="D13" s="17">
        <v>1404</v>
      </c>
      <c r="E13" s="17">
        <v>1.64</v>
      </c>
      <c r="F13" s="36">
        <v>0.14000000000000001</v>
      </c>
      <c r="G13" s="36">
        <v>1.78</v>
      </c>
      <c r="H13" s="17">
        <v>17</v>
      </c>
      <c r="I13" s="12"/>
      <c r="J13" s="12"/>
    </row>
    <row r="14" spans="1:10" ht="15.75" customHeight="1" x14ac:dyDescent="0.15">
      <c r="A14" s="16" t="s">
        <v>44</v>
      </c>
      <c r="B14" s="17">
        <v>14</v>
      </c>
      <c r="C14" s="17">
        <v>3</v>
      </c>
      <c r="D14" s="17">
        <v>1612</v>
      </c>
      <c r="E14" s="17">
        <v>0.87</v>
      </c>
      <c r="F14" s="36">
        <v>0.19</v>
      </c>
      <c r="G14" s="36">
        <v>1.06</v>
      </c>
      <c r="H14" s="17">
        <v>40</v>
      </c>
      <c r="I14" s="12"/>
      <c r="J14" s="12"/>
    </row>
    <row r="15" spans="1:10" ht="15.75" customHeight="1" x14ac:dyDescent="0.15">
      <c r="A15" s="16" t="s">
        <v>47</v>
      </c>
      <c r="B15" s="17">
        <v>125</v>
      </c>
      <c r="C15" s="17">
        <v>30</v>
      </c>
      <c r="D15" s="17">
        <v>12882</v>
      </c>
      <c r="E15" s="17">
        <v>1</v>
      </c>
      <c r="F15" s="36">
        <v>0.23</v>
      </c>
      <c r="G15" s="36">
        <v>1.2</v>
      </c>
      <c r="H15" s="17">
        <v>32</v>
      </c>
      <c r="I15" s="12"/>
      <c r="J15" s="12"/>
    </row>
    <row r="16" spans="1:10" ht="15.75" customHeight="1" x14ac:dyDescent="0.15">
      <c r="A16" s="16" t="s">
        <v>48</v>
      </c>
      <c r="B16" s="17">
        <v>77</v>
      </c>
      <c r="C16" s="17">
        <v>14</v>
      </c>
      <c r="D16" s="17">
        <v>6571</v>
      </c>
      <c r="E16" s="17">
        <v>1.17</v>
      </c>
      <c r="F16" s="36">
        <v>0.21</v>
      </c>
      <c r="G16" s="36">
        <v>1.38</v>
      </c>
      <c r="H16" s="17">
        <v>24</v>
      </c>
      <c r="I16" s="12"/>
      <c r="J16" s="12"/>
    </row>
    <row r="17" spans="1:10" ht="15.75" customHeight="1" x14ac:dyDescent="0.15">
      <c r="A17" s="16" t="s">
        <v>51</v>
      </c>
      <c r="B17" s="17">
        <v>20</v>
      </c>
      <c r="C17" s="17">
        <v>3</v>
      </c>
      <c r="D17" s="17">
        <v>3090</v>
      </c>
      <c r="E17" s="17">
        <v>0.65</v>
      </c>
      <c r="F17" s="36">
        <v>0.1</v>
      </c>
      <c r="G17" s="36">
        <v>0.75</v>
      </c>
      <c r="H17" s="17">
        <v>47</v>
      </c>
      <c r="I17" s="12"/>
      <c r="J17" s="12"/>
    </row>
    <row r="18" spans="1:10" ht="15.75" customHeight="1" x14ac:dyDescent="0.15">
      <c r="A18" s="16" t="s">
        <v>52</v>
      </c>
      <c r="B18" s="17">
        <v>25</v>
      </c>
      <c r="C18" s="17">
        <v>6</v>
      </c>
      <c r="D18" s="17">
        <v>2894</v>
      </c>
      <c r="E18" s="17">
        <v>1</v>
      </c>
      <c r="F18" s="36">
        <v>0.21</v>
      </c>
      <c r="G18" s="36">
        <v>1.07</v>
      </c>
      <c r="H18" s="17">
        <v>38</v>
      </c>
      <c r="I18" s="12"/>
      <c r="J18" s="12"/>
    </row>
    <row r="19" spans="1:10" ht="15.75" customHeight="1" x14ac:dyDescent="0.15">
      <c r="A19" s="16" t="s">
        <v>53</v>
      </c>
      <c r="B19" s="17">
        <v>55</v>
      </c>
      <c r="C19" s="17">
        <v>3</v>
      </c>
      <c r="D19" s="17">
        <v>4395</v>
      </c>
      <c r="E19" s="17">
        <v>1</v>
      </c>
      <c r="F19" s="36">
        <v>7.0000000000000007E-2</v>
      </c>
      <c r="G19" s="36">
        <v>1.32</v>
      </c>
      <c r="H19" s="17">
        <v>27</v>
      </c>
      <c r="I19" s="12"/>
      <c r="J19" s="12"/>
    </row>
    <row r="20" spans="1:10" ht="15.75" customHeight="1" x14ac:dyDescent="0.15">
      <c r="A20" s="16" t="s">
        <v>55</v>
      </c>
      <c r="B20" s="17">
        <v>97</v>
      </c>
      <c r="C20" s="17">
        <v>14</v>
      </c>
      <c r="D20" s="17">
        <v>4625</v>
      </c>
      <c r="E20" s="17">
        <v>2.1</v>
      </c>
      <c r="F20" s="36">
        <v>0.3</v>
      </c>
      <c r="G20" s="36">
        <v>2.4</v>
      </c>
      <c r="H20" s="17">
        <v>7</v>
      </c>
      <c r="I20" s="12"/>
      <c r="J20" s="12"/>
    </row>
    <row r="21" spans="1:10" ht="15.75" customHeight="1" x14ac:dyDescent="0.15">
      <c r="A21" s="16" t="s">
        <v>58</v>
      </c>
      <c r="B21" s="17">
        <v>11</v>
      </c>
      <c r="C21" s="17">
        <v>4</v>
      </c>
      <c r="D21" s="17">
        <v>1328</v>
      </c>
      <c r="E21" s="17">
        <v>0.83</v>
      </c>
      <c r="F21" s="36">
        <v>0.3</v>
      </c>
      <c r="G21" s="36">
        <v>1.1299999999999999</v>
      </c>
      <c r="H21" s="17">
        <v>35</v>
      </c>
      <c r="I21" s="12"/>
      <c r="J21" s="12"/>
    </row>
    <row r="22" spans="1:10" ht="15.75" customHeight="1" x14ac:dyDescent="0.15">
      <c r="A22" s="16" t="s">
        <v>59</v>
      </c>
      <c r="B22" s="17">
        <v>108</v>
      </c>
      <c r="C22" s="17">
        <v>6</v>
      </c>
      <c r="D22" s="17">
        <v>5929</v>
      </c>
      <c r="E22" s="17">
        <v>1.82</v>
      </c>
      <c r="F22" s="36">
        <v>0.1</v>
      </c>
      <c r="G22" s="36">
        <v>1.92</v>
      </c>
      <c r="H22" s="17">
        <v>14</v>
      </c>
      <c r="I22" s="12"/>
      <c r="J22" s="12"/>
    </row>
    <row r="23" spans="1:10" ht="15.75" customHeight="1" x14ac:dyDescent="0.15">
      <c r="A23" s="16" t="s">
        <v>61</v>
      </c>
      <c r="B23" s="17">
        <v>68</v>
      </c>
      <c r="C23" s="17">
        <v>6</v>
      </c>
      <c r="D23" s="17">
        <v>6693</v>
      </c>
      <c r="E23" s="17">
        <v>1.02</v>
      </c>
      <c r="F23" s="36">
        <v>0.09</v>
      </c>
      <c r="G23" s="36">
        <v>1.1100000000000001</v>
      </c>
      <c r="H23" s="17">
        <v>36</v>
      </c>
      <c r="I23" s="12"/>
      <c r="J23" s="12"/>
    </row>
    <row r="24" spans="1:10" ht="15.75" customHeight="1" x14ac:dyDescent="0.15">
      <c r="A24" s="16" t="s">
        <v>62</v>
      </c>
      <c r="B24" s="17">
        <v>148</v>
      </c>
      <c r="C24" s="17">
        <v>27</v>
      </c>
      <c r="D24" s="17">
        <v>9896</v>
      </c>
      <c r="E24" s="17">
        <v>1.5</v>
      </c>
      <c r="F24" s="36">
        <v>0.27</v>
      </c>
      <c r="G24" s="36">
        <v>1.77</v>
      </c>
      <c r="H24" s="17">
        <v>18</v>
      </c>
      <c r="I24" s="12"/>
      <c r="J24" s="12"/>
    </row>
    <row r="25" spans="1:10" ht="15.75" customHeight="1" x14ac:dyDescent="0.15">
      <c r="A25" s="16" t="s">
        <v>63</v>
      </c>
      <c r="B25" s="17">
        <v>32</v>
      </c>
      <c r="C25" s="17">
        <v>6</v>
      </c>
      <c r="D25" s="17">
        <v>5420</v>
      </c>
      <c r="E25" s="17">
        <v>0.59</v>
      </c>
      <c r="F25" s="36">
        <v>0.11</v>
      </c>
      <c r="G25" s="36">
        <v>0.7</v>
      </c>
      <c r="H25" s="17">
        <v>48</v>
      </c>
      <c r="I25" s="12"/>
      <c r="J25" s="12"/>
    </row>
    <row r="26" spans="1:10" ht="15.75" customHeight="1" x14ac:dyDescent="0.15">
      <c r="A26" s="16" t="s">
        <v>65</v>
      </c>
      <c r="B26" s="17">
        <v>53</v>
      </c>
      <c r="C26" s="17">
        <v>6</v>
      </c>
      <c r="D26" s="17">
        <v>2991</v>
      </c>
      <c r="E26" s="17">
        <v>2</v>
      </c>
      <c r="F26" s="36">
        <v>0.2</v>
      </c>
      <c r="G26" s="36">
        <v>1.97</v>
      </c>
      <c r="H26" s="17">
        <v>13</v>
      </c>
      <c r="I26" s="12"/>
      <c r="J26" s="12"/>
    </row>
    <row r="27" spans="1:10" ht="15.75" customHeight="1" x14ac:dyDescent="0.15">
      <c r="A27" s="16" t="s">
        <v>66</v>
      </c>
      <c r="B27" s="17">
        <v>73</v>
      </c>
      <c r="C27" s="17">
        <v>4</v>
      </c>
      <c r="D27" s="17">
        <v>6044</v>
      </c>
      <c r="E27" s="17">
        <v>1.21</v>
      </c>
      <c r="F27" s="36">
        <v>7.0000000000000007E-2</v>
      </c>
      <c r="G27" s="36">
        <v>1.28</v>
      </c>
      <c r="H27" s="17">
        <v>29</v>
      </c>
      <c r="I27" s="12"/>
      <c r="J27" s="12"/>
    </row>
    <row r="28" spans="1:10" ht="15.75" customHeight="1" x14ac:dyDescent="0.15">
      <c r="A28" s="16" t="s">
        <v>67</v>
      </c>
      <c r="B28" s="17">
        <v>24</v>
      </c>
      <c r="C28" s="17">
        <v>1</v>
      </c>
      <c r="D28" s="17">
        <v>1015</v>
      </c>
      <c r="E28" s="17">
        <v>2.36</v>
      </c>
      <c r="F28" s="36">
        <v>0.1</v>
      </c>
      <c r="G28" s="36">
        <v>2.46</v>
      </c>
      <c r="H28" s="17">
        <v>6</v>
      </c>
      <c r="I28" s="12"/>
      <c r="J28" s="12"/>
    </row>
    <row r="29" spans="1:10" ht="15.75" customHeight="1" x14ac:dyDescent="0.15">
      <c r="A29" s="16" t="s">
        <v>69</v>
      </c>
      <c r="B29" s="17">
        <v>12</v>
      </c>
      <c r="C29" s="17">
        <v>0</v>
      </c>
      <c r="D29" s="17">
        <v>1869</v>
      </c>
      <c r="E29" s="17">
        <v>0.64</v>
      </c>
      <c r="F29" s="36">
        <v>0</v>
      </c>
      <c r="G29" s="36">
        <v>0.64</v>
      </c>
      <c r="H29" s="17">
        <v>50</v>
      </c>
      <c r="I29" s="12"/>
      <c r="J29" s="12"/>
    </row>
    <row r="30" spans="1:10" ht="15.75" customHeight="1" x14ac:dyDescent="0.15">
      <c r="A30" s="16" t="s">
        <v>72</v>
      </c>
      <c r="B30" s="17">
        <v>65</v>
      </c>
      <c r="C30" s="17">
        <v>7</v>
      </c>
      <c r="D30" s="17">
        <v>2790</v>
      </c>
      <c r="E30" s="17">
        <v>2.33</v>
      </c>
      <c r="F30" s="36">
        <v>0.25</v>
      </c>
      <c r="G30" s="36">
        <v>2.58</v>
      </c>
      <c r="H30" s="17">
        <v>4</v>
      </c>
      <c r="I30" s="12"/>
      <c r="J30" s="12"/>
    </row>
    <row r="31" spans="1:10" ht="15.75" customHeight="1" x14ac:dyDescent="0.15">
      <c r="A31" s="16" t="s">
        <v>74</v>
      </c>
      <c r="B31" s="17">
        <v>12</v>
      </c>
      <c r="C31" s="17">
        <v>4</v>
      </c>
      <c r="D31" s="17">
        <v>1323</v>
      </c>
      <c r="E31" s="17">
        <v>1</v>
      </c>
      <c r="F31" s="36">
        <v>0.3</v>
      </c>
      <c r="G31" s="36">
        <v>1.21</v>
      </c>
      <c r="H31" s="17">
        <v>31</v>
      </c>
      <c r="I31" s="12"/>
      <c r="J31" s="12"/>
    </row>
    <row r="32" spans="1:10" ht="15.75" customHeight="1" x14ac:dyDescent="0.15">
      <c r="A32" s="16" t="s">
        <v>77</v>
      </c>
      <c r="B32" s="17">
        <v>129</v>
      </c>
      <c r="C32" s="17">
        <v>14</v>
      </c>
      <c r="D32" s="17">
        <v>8899</v>
      </c>
      <c r="E32" s="17">
        <v>1.45</v>
      </c>
      <c r="F32" s="36">
        <v>0.16</v>
      </c>
      <c r="G32" s="36">
        <v>1.61</v>
      </c>
      <c r="H32" s="17">
        <v>21</v>
      </c>
      <c r="I32" s="12"/>
      <c r="J32" s="12"/>
    </row>
    <row r="33" spans="1:10" ht="15.75" customHeight="1" x14ac:dyDescent="0.15">
      <c r="A33" s="16" t="s">
        <v>78</v>
      </c>
      <c r="B33" s="17">
        <v>49</v>
      </c>
      <c r="C33" s="17">
        <v>4</v>
      </c>
      <c r="D33" s="17">
        <v>2085</v>
      </c>
      <c r="E33" s="17">
        <v>2.35</v>
      </c>
      <c r="F33" s="36">
        <v>0.19</v>
      </c>
      <c r="G33" s="36">
        <v>2.54</v>
      </c>
      <c r="H33" s="17">
        <v>5</v>
      </c>
      <c r="I33" s="12"/>
      <c r="J33" s="12"/>
    </row>
    <row r="34" spans="1:10" ht="15.75" customHeight="1" x14ac:dyDescent="0.15">
      <c r="A34" s="16" t="s">
        <v>80</v>
      </c>
      <c r="B34" s="17">
        <v>335</v>
      </c>
      <c r="C34" s="17">
        <v>40</v>
      </c>
      <c r="D34" s="17">
        <v>19651</v>
      </c>
      <c r="E34" s="17">
        <v>2</v>
      </c>
      <c r="F34" s="36">
        <v>0.2</v>
      </c>
      <c r="G34" s="36">
        <v>1.9</v>
      </c>
      <c r="H34" s="17">
        <v>15</v>
      </c>
      <c r="I34" s="12"/>
      <c r="J34" s="12"/>
    </row>
    <row r="35" spans="1:10" ht="15.75" customHeight="1" x14ac:dyDescent="0.15">
      <c r="A35" s="16" t="s">
        <v>83</v>
      </c>
      <c r="B35" s="17">
        <v>173</v>
      </c>
      <c r="C35" s="17">
        <v>22</v>
      </c>
      <c r="D35" s="17">
        <v>9848</v>
      </c>
      <c r="E35" s="17">
        <v>1.76</v>
      </c>
      <c r="F35" s="36">
        <v>0.22</v>
      </c>
      <c r="G35" s="36">
        <v>1.98</v>
      </c>
      <c r="H35" s="17">
        <v>12</v>
      </c>
      <c r="I35" s="12"/>
      <c r="J35" s="12"/>
    </row>
    <row r="36" spans="1:10" ht="15.75" customHeight="1" x14ac:dyDescent="0.15">
      <c r="A36" s="16" t="s">
        <v>84</v>
      </c>
      <c r="B36" s="17">
        <v>1</v>
      </c>
      <c r="C36" s="17">
        <v>1</v>
      </c>
      <c r="D36" s="17">
        <v>723</v>
      </c>
      <c r="E36" s="17">
        <v>0.14000000000000001</v>
      </c>
      <c r="F36" s="36">
        <v>0.14000000000000001</v>
      </c>
      <c r="G36" s="36">
        <v>0.28000000000000003</v>
      </c>
      <c r="H36" s="17">
        <v>51</v>
      </c>
      <c r="I36" s="12"/>
      <c r="J36" s="12"/>
    </row>
    <row r="37" spans="1:10" ht="15.75" customHeight="1" x14ac:dyDescent="0.15">
      <c r="A37" s="16" t="s">
        <v>85</v>
      </c>
      <c r="B37" s="17">
        <v>85</v>
      </c>
      <c r="C37" s="17">
        <v>19</v>
      </c>
      <c r="D37" s="17">
        <v>11571</v>
      </c>
      <c r="E37" s="17">
        <v>1</v>
      </c>
      <c r="F37" s="36">
        <v>0.16</v>
      </c>
      <c r="G37" s="36">
        <v>0.89</v>
      </c>
      <c r="H37" s="17">
        <v>43</v>
      </c>
      <c r="I37" s="12"/>
      <c r="J37" s="12"/>
    </row>
    <row r="38" spans="1:10" ht="15.75" customHeight="1" x14ac:dyDescent="0.15">
      <c r="A38" s="16" t="s">
        <v>86</v>
      </c>
      <c r="B38" s="17">
        <v>58</v>
      </c>
      <c r="C38" s="17">
        <v>13</v>
      </c>
      <c r="D38" s="17">
        <v>3851</v>
      </c>
      <c r="E38" s="17">
        <v>1.51</v>
      </c>
      <c r="F38" s="36">
        <v>0.34</v>
      </c>
      <c r="G38" s="36">
        <v>1.85</v>
      </c>
      <c r="H38" s="17">
        <v>16</v>
      </c>
      <c r="I38" s="12"/>
      <c r="J38" s="12"/>
    </row>
    <row r="39" spans="1:10" ht="15.75" customHeight="1" x14ac:dyDescent="0.15">
      <c r="A39" s="16" t="s">
        <v>88</v>
      </c>
      <c r="B39" s="17">
        <v>48</v>
      </c>
      <c r="C39" s="17">
        <v>3</v>
      </c>
      <c r="D39" s="17">
        <v>3930</v>
      </c>
      <c r="E39" s="17">
        <v>1</v>
      </c>
      <c r="F39" s="36">
        <v>0.08</v>
      </c>
      <c r="G39" s="36">
        <v>1.3</v>
      </c>
      <c r="H39" s="17">
        <v>28</v>
      </c>
      <c r="I39" s="12"/>
      <c r="J39" s="12"/>
    </row>
    <row r="40" spans="1:10" ht="15.75" customHeight="1" x14ac:dyDescent="0.15">
      <c r="A40" s="16" t="s">
        <v>89</v>
      </c>
      <c r="B40" s="17">
        <v>147</v>
      </c>
      <c r="C40" s="17">
        <v>11</v>
      </c>
      <c r="D40" s="17">
        <v>12774</v>
      </c>
      <c r="E40" s="17">
        <v>1.1499999999999999</v>
      </c>
      <c r="F40" s="36">
        <v>0.09</v>
      </c>
      <c r="G40" s="36">
        <v>1.24</v>
      </c>
      <c r="H40" s="17">
        <v>30</v>
      </c>
      <c r="I40" s="12"/>
      <c r="J40" s="12"/>
    </row>
    <row r="41" spans="1:10" ht="15.75" customHeight="1" x14ac:dyDescent="0.15">
      <c r="A41" s="16" t="s">
        <v>91</v>
      </c>
      <c r="B41" s="17">
        <v>14</v>
      </c>
      <c r="C41" s="17">
        <v>3</v>
      </c>
      <c r="D41" s="17">
        <v>1052</v>
      </c>
      <c r="E41" s="17">
        <v>1.33</v>
      </c>
      <c r="F41" s="36">
        <v>0.28999999999999998</v>
      </c>
      <c r="G41" s="36">
        <v>1.62</v>
      </c>
      <c r="H41" s="17">
        <v>20</v>
      </c>
      <c r="I41" s="12"/>
      <c r="J41" s="12"/>
    </row>
    <row r="42" spans="1:10" ht="15.75" customHeight="1" x14ac:dyDescent="0.15">
      <c r="A42" s="16" t="s">
        <v>93</v>
      </c>
      <c r="B42" s="17">
        <v>100</v>
      </c>
      <c r="C42" s="17">
        <v>15</v>
      </c>
      <c r="D42" s="17">
        <v>4775</v>
      </c>
      <c r="E42" s="17">
        <v>2.09</v>
      </c>
      <c r="F42" s="36">
        <v>0.31</v>
      </c>
      <c r="G42" s="36">
        <v>2.4</v>
      </c>
      <c r="H42" s="17">
        <v>7</v>
      </c>
      <c r="I42" s="12"/>
      <c r="J42" s="12"/>
    </row>
    <row r="43" spans="1:10" ht="15.75" customHeight="1" x14ac:dyDescent="0.15">
      <c r="A43" s="16" t="s">
        <v>94</v>
      </c>
      <c r="B43" s="17">
        <v>9</v>
      </c>
      <c r="C43" s="17">
        <v>0</v>
      </c>
      <c r="D43" s="17">
        <v>845</v>
      </c>
      <c r="E43" s="17">
        <v>1.07</v>
      </c>
      <c r="F43" s="36">
        <v>0</v>
      </c>
      <c r="G43" s="36">
        <v>1.07</v>
      </c>
      <c r="H43" s="17">
        <v>38</v>
      </c>
      <c r="I43" s="12"/>
      <c r="J43" s="12"/>
    </row>
    <row r="44" spans="1:10" ht="15.75" customHeight="1" x14ac:dyDescent="0.15">
      <c r="A44" s="16" t="s">
        <v>95</v>
      </c>
      <c r="B44" s="17">
        <v>80</v>
      </c>
      <c r="C44" s="17">
        <v>8</v>
      </c>
      <c r="D44" s="17">
        <v>6496</v>
      </c>
      <c r="E44" s="17">
        <v>1.23</v>
      </c>
      <c r="F44" s="36">
        <v>0.12</v>
      </c>
      <c r="G44" s="36">
        <v>1.35</v>
      </c>
      <c r="H44" s="17">
        <v>25</v>
      </c>
      <c r="I44" s="12"/>
      <c r="J44" s="12"/>
    </row>
    <row r="45" spans="1:10" ht="15.75" customHeight="1" x14ac:dyDescent="0.15">
      <c r="A45" s="16" t="s">
        <v>96</v>
      </c>
      <c r="B45" s="17">
        <v>480</v>
      </c>
      <c r="C45" s="17">
        <v>48</v>
      </c>
      <c r="D45" s="17">
        <v>26448</v>
      </c>
      <c r="E45" s="17">
        <v>2</v>
      </c>
      <c r="F45" s="36">
        <v>0.18</v>
      </c>
      <c r="G45" s="36">
        <v>1.99</v>
      </c>
      <c r="H45" s="17">
        <v>11</v>
      </c>
      <c r="I45" s="12"/>
      <c r="J45" s="12"/>
    </row>
    <row r="46" spans="1:10" ht="15.75" customHeight="1" x14ac:dyDescent="0.15">
      <c r="A46" s="16" t="s">
        <v>98</v>
      </c>
      <c r="B46" s="17">
        <v>28</v>
      </c>
      <c r="C46" s="17">
        <v>6</v>
      </c>
      <c r="D46" s="17">
        <v>2901</v>
      </c>
      <c r="E46" s="17">
        <v>1</v>
      </c>
      <c r="F46" s="36">
        <v>0.21</v>
      </c>
      <c r="G46" s="36">
        <v>1.18</v>
      </c>
      <c r="H46" s="17">
        <v>33</v>
      </c>
      <c r="I46" s="12"/>
      <c r="J46" s="12"/>
    </row>
    <row r="47" spans="1:10" ht="15.75" customHeight="1" x14ac:dyDescent="0.15">
      <c r="A47" s="16" t="s">
        <v>99</v>
      </c>
      <c r="B47" s="17">
        <v>5</v>
      </c>
      <c r="C47" s="17">
        <v>0</v>
      </c>
      <c r="D47" s="17">
        <v>627</v>
      </c>
      <c r="E47" s="17">
        <v>0.8</v>
      </c>
      <c r="F47" s="36">
        <v>0</v>
      </c>
      <c r="G47" s="36">
        <v>0.8</v>
      </c>
      <c r="H47" s="17">
        <v>46</v>
      </c>
      <c r="I47" s="12"/>
      <c r="J47" s="12"/>
    </row>
    <row r="48" spans="1:10" ht="15.75" customHeight="1" x14ac:dyDescent="0.15">
      <c r="A48" s="16" t="s">
        <v>101</v>
      </c>
      <c r="B48" s="17">
        <v>75</v>
      </c>
      <c r="C48" s="17">
        <v>8</v>
      </c>
      <c r="D48" s="17">
        <v>8260</v>
      </c>
      <c r="E48" s="17">
        <v>0.91</v>
      </c>
      <c r="F48" s="36">
        <v>0.1</v>
      </c>
      <c r="G48" s="36">
        <v>1.01</v>
      </c>
      <c r="H48" s="17">
        <v>41</v>
      </c>
      <c r="I48" s="12"/>
      <c r="J48" s="12"/>
    </row>
    <row r="49" spans="1:10" ht="13" x14ac:dyDescent="0.15">
      <c r="A49" s="16" t="s">
        <v>103</v>
      </c>
      <c r="B49" s="17">
        <v>49</v>
      </c>
      <c r="C49" s="17">
        <v>11</v>
      </c>
      <c r="D49" s="17">
        <v>6971</v>
      </c>
      <c r="E49" s="17">
        <v>1</v>
      </c>
      <c r="F49" s="36">
        <v>0.16</v>
      </c>
      <c r="G49" s="36">
        <v>0.86</v>
      </c>
      <c r="H49" s="17">
        <v>44</v>
      </c>
      <c r="I49" s="12"/>
      <c r="J49" s="12"/>
    </row>
    <row r="50" spans="1:10" ht="13" x14ac:dyDescent="0.15">
      <c r="A50" s="16" t="s">
        <v>104</v>
      </c>
      <c r="B50" s="17">
        <v>28</v>
      </c>
      <c r="C50" s="17">
        <v>0</v>
      </c>
      <c r="D50" s="17">
        <v>1854</v>
      </c>
      <c r="E50" s="17">
        <v>1.51</v>
      </c>
      <c r="F50" s="36">
        <v>0</v>
      </c>
      <c r="G50" s="36">
        <v>1.51</v>
      </c>
      <c r="H50" s="17">
        <v>23</v>
      </c>
      <c r="I50" s="12"/>
      <c r="J50" s="12"/>
    </row>
    <row r="51" spans="1:10" ht="13" x14ac:dyDescent="0.15">
      <c r="A51" s="16" t="s">
        <v>105</v>
      </c>
      <c r="B51" s="17">
        <v>37</v>
      </c>
      <c r="C51" s="17">
        <v>10</v>
      </c>
      <c r="D51" s="17">
        <v>5743</v>
      </c>
      <c r="E51" s="17">
        <v>0.64</v>
      </c>
      <c r="F51" s="36">
        <v>0.17</v>
      </c>
      <c r="G51" s="36">
        <v>0.81</v>
      </c>
      <c r="H51" s="17">
        <v>45</v>
      </c>
      <c r="I51" s="12"/>
      <c r="J51" s="12"/>
    </row>
    <row r="52" spans="1:10" ht="13" x14ac:dyDescent="0.15">
      <c r="A52" s="16" t="s">
        <v>107</v>
      </c>
      <c r="B52" s="17">
        <v>4</v>
      </c>
      <c r="C52" s="17">
        <v>0</v>
      </c>
      <c r="D52" s="17">
        <v>583</v>
      </c>
      <c r="E52" s="17">
        <v>0.69</v>
      </c>
      <c r="F52" s="36">
        <v>0</v>
      </c>
      <c r="G52" s="36">
        <v>0.69</v>
      </c>
      <c r="H52" s="17">
        <v>49</v>
      </c>
      <c r="I52" s="12"/>
      <c r="J52" s="12"/>
    </row>
  </sheetData>
  <autoFilter ref="A1:H52"/>
  <hyperlinks>
    <hyperlink ref="J2" r:id="rId1"/>
    <hyperlink ref="J3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Final Scoring</vt:lpstr>
      <vt:lpstr>Copy of Final Scoring</vt:lpstr>
      <vt:lpstr>Fatalities per 100M Miles</vt:lpstr>
      <vt:lpstr>Failure to Obey</vt:lpstr>
      <vt:lpstr>Drunk Driving</vt:lpstr>
      <vt:lpstr>Speeding</vt:lpstr>
      <vt:lpstr>Careless Driving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2016-11-28T11:50:56Z</dcterms:modified>
</cp:coreProperties>
</file>