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rjank\OneDrive\Documents\"/>
    </mc:Choice>
  </mc:AlternateContent>
  <xr:revisionPtr revIDLastSave="0" documentId="13_ncr:1_{AFF0EAD0-E840-44DA-ADD6-19BEE8F5857B}" xr6:coauthVersionLast="47" xr6:coauthVersionMax="47" xr10:uidLastSave="{00000000-0000-0000-0000-000000000000}"/>
  <bookViews>
    <workbookView xWindow="-120" yWindow="-120" windowWidth="38640" windowHeight="21240" activeTab="4" xr2:uid="{B3B66F2A-DC4B-405D-8F70-B496EDD4870D}"/>
  </bookViews>
  <sheets>
    <sheet name="Results" sheetId="1" r:id="rId1"/>
    <sheet name="S&amp;P500" sheetId="2" r:id="rId2"/>
    <sheet name="Moody's Rates" sheetId="3" r:id="rId3"/>
    <sheet name="Merged Historical Returns" sheetId="4" r:id="rId4"/>
    <sheet name="Appendix" sheetId="5" r:id="rId5"/>
  </sheets>
  <definedNames>
    <definedName name="HTML_CodePage" hidden="1">1252</definedName>
    <definedName name="HTML_Control" hidden="1">{"'Sheet1'!$A$1:$G$85"}</definedName>
    <definedName name="HTML_Description" hidden="1">""</definedName>
    <definedName name="HTML_Email" hidden="1">""</definedName>
    <definedName name="HTML_Header" hidden="1">"Sheet1"</definedName>
    <definedName name="HTML_LastUpdate" hidden="1">"2/24/99"</definedName>
    <definedName name="HTML_LineAfter" hidden="1">TRUE</definedName>
    <definedName name="HTML_LineBefore" hidden="1">TRUE</definedName>
    <definedName name="HTML_Name" hidden="1">"Aswath Damodaran"</definedName>
    <definedName name="HTML_OBDlg2" hidden="1">TRUE</definedName>
    <definedName name="HTML_OBDlg4" hidden="1">TRUE</definedName>
    <definedName name="HTML_OS" hidden="1">1</definedName>
    <definedName name="HTML_PathFileMac" hidden="1">"Macintosh HD:HomePageStuff:New_Home_Page:datafile:histret.html"</definedName>
    <definedName name="HTML_Title" hidden="1">"Historical Returns on Stocks, Bonds and Bills"</definedName>
    <definedName name="HTML1_1" hidden="1">"[ReturnsHistorical]Sheet1!$A$1:$D$77"</definedName>
    <definedName name="HTML1_10" hidden="1">""</definedName>
    <definedName name="HTML1_11" hidden="1">1</definedName>
    <definedName name="HTML1_12" hidden="1">"Zip 100:New_Home_Page:datafile:histret.html"</definedName>
    <definedName name="HTML1_2" hidden="1">1</definedName>
    <definedName name="HTML1_3" hidden="1">"ReturnsHistorical"</definedName>
    <definedName name="HTML1_4" hidden="1">"Historical Returns on Stocks, Bonds and Bills"</definedName>
    <definedName name="HTML1_5" hidden="1">"Ibbotson Data"</definedName>
    <definedName name="HTML1_6" hidden="1">-4146</definedName>
    <definedName name="HTML1_7" hidden="1">-4146</definedName>
    <definedName name="HTML1_8" hidden="1">"3/17/97"</definedName>
    <definedName name="HTML1_9" hidden="1">"Aswath Damodaran"</definedName>
    <definedName name="HTML2_1" hidden="1">"[histret.xls]Sheet1!$A$1:$G$85"</definedName>
    <definedName name="HTML2_10" hidden="1">""</definedName>
    <definedName name="HTML2_11" hidden="1">1</definedName>
    <definedName name="HTML2_12" hidden="1">"Macintosh HD:New_Home_Page:datafile:histret.html"</definedName>
    <definedName name="HTML2_2" hidden="1">1</definedName>
    <definedName name="HTML2_3" hidden="1">"Historical Returns"</definedName>
    <definedName name="HTML2_4" hidden="1">"Historical Returns on Stocks, Bonds and Bills"</definedName>
    <definedName name="HTML2_5" hidden="1">""</definedName>
    <definedName name="HTML2_6" hidden="1">1</definedName>
    <definedName name="HTML2_7" hidden="1">1</definedName>
    <definedName name="HTML2_8" hidden="1">"2/3/98"</definedName>
    <definedName name="HTML2_9" hidden="1">"Aswath Damodaran"</definedName>
    <definedName name="HTMLCount" hidden="1">2</definedName>
  </definedNames>
  <calcPr calcId="191029" iterate="1" iterateCount="88" iterateDelta="9.9999999999999995E-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15" i="1" l="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14" i="1"/>
  <c r="C14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54" i="1"/>
  <c r="B54" i="1"/>
  <c r="B55" i="1" s="1"/>
  <c r="B56" i="1" s="1"/>
  <c r="B57" i="1" s="1"/>
  <c r="B58" i="1" s="1"/>
  <c r="B59" i="1" s="1"/>
  <c r="B60" i="1" s="1"/>
  <c r="B61" i="1" s="1"/>
  <c r="B62" i="1" s="1"/>
  <c r="B63" i="1" s="1"/>
  <c r="B64" i="1" s="1"/>
  <c r="B65" i="1" s="1"/>
  <c r="B66" i="1" s="1"/>
  <c r="B67" i="1" s="1"/>
  <c r="B68" i="1" s="1"/>
  <c r="B69" i="1" s="1"/>
  <c r="B70" i="1" s="1"/>
  <c r="B71" i="1" s="1"/>
  <c r="B72" i="1" s="1"/>
  <c r="B73" i="1" s="1"/>
  <c r="B74" i="1" s="1"/>
  <c r="B75" i="1" s="1"/>
  <c r="B76" i="1" s="1"/>
  <c r="B77" i="1" s="1"/>
  <c r="B78" i="1" s="1"/>
  <c r="B79" i="1" s="1"/>
  <c r="B80" i="1" s="1"/>
  <c r="B81" i="1" s="1"/>
  <c r="B82" i="1" s="1"/>
  <c r="B83" i="1" s="1"/>
  <c r="B84" i="1" s="1"/>
  <c r="B85" i="1" s="1"/>
  <c r="B86" i="1" s="1"/>
  <c r="B87" i="1" s="1"/>
  <c r="B88" i="1" s="1"/>
  <c r="B89" i="1" s="1"/>
  <c r="B90" i="1" s="1"/>
  <c r="B91" i="1" s="1"/>
  <c r="B92" i="1" s="1"/>
  <c r="B93" i="1" s="1"/>
  <c r="B94" i="1" s="1"/>
  <c r="B95" i="1" s="1"/>
  <c r="B96" i="1" s="1"/>
  <c r="B97" i="1" s="1"/>
  <c r="B98" i="1" s="1"/>
  <c r="B99" i="1" s="1"/>
  <c r="B100" i="1" s="1"/>
  <c r="B101" i="1" s="1"/>
  <c r="B102" i="1" s="1"/>
  <c r="B103" i="1" s="1"/>
  <c r="B104" i="1" s="1"/>
  <c r="B105" i="1" s="1"/>
  <c r="B106" i="1" s="1"/>
  <c r="B107" i="1" s="1"/>
  <c r="B108" i="1" s="1"/>
  <c r="B109" i="1" s="1"/>
  <c r="B110" i="1" s="1"/>
  <c r="B111" i="1" s="1"/>
  <c r="B112" i="1" s="1"/>
  <c r="B113" i="1" s="1"/>
  <c r="B114" i="1" s="1"/>
  <c r="B115" i="1" s="1"/>
  <c r="B116" i="1" s="1"/>
  <c r="B117" i="1" s="1"/>
  <c r="B118" i="1" s="1"/>
  <c r="B119" i="1" s="1"/>
  <c r="B120" i="1" s="1"/>
  <c r="B121" i="1" s="1"/>
  <c r="B122" i="1" s="1"/>
  <c r="B123" i="1" s="1"/>
  <c r="B124" i="1" s="1"/>
  <c r="B125" i="1" s="1"/>
  <c r="B126" i="1" s="1"/>
  <c r="B127" i="1" s="1"/>
  <c r="B128" i="1" s="1"/>
  <c r="B129" i="1" s="1"/>
  <c r="B130" i="1" s="1"/>
  <c r="B131" i="1" s="1"/>
  <c r="B132" i="1" s="1"/>
  <c r="B133" i="1" s="1"/>
  <c r="B134" i="1" s="1"/>
  <c r="B135" i="1" s="1"/>
  <c r="B136" i="1" s="1"/>
  <c r="B137" i="1" s="1"/>
  <c r="B138" i="1" s="1"/>
  <c r="B139" i="1" s="1"/>
  <c r="B140" i="1" s="1"/>
  <c r="B141" i="1" s="1"/>
  <c r="B142" i="1" s="1"/>
  <c r="A3" i="4"/>
  <c r="A4" i="4" s="1"/>
  <c r="A5" i="4" s="1"/>
  <c r="A6" i="4" s="1"/>
  <c r="A7" i="4" s="1"/>
  <c r="A8" i="4" s="1"/>
  <c r="A9" i="4" s="1"/>
  <c r="A10" i="4" s="1"/>
  <c r="A11" i="4" s="1"/>
  <c r="A12" i="4" s="1"/>
  <c r="A13" i="4" s="1"/>
  <c r="A14" i="4" s="1"/>
  <c r="A15" i="4" s="1"/>
  <c r="A16" i="4" s="1"/>
  <c r="A17" i="4" s="1"/>
  <c r="A18" i="4" s="1"/>
  <c r="A19" i="4" s="1"/>
  <c r="A20" i="4" s="1"/>
  <c r="A21" i="4" s="1"/>
  <c r="A22" i="4" s="1"/>
  <c r="A23" i="4" s="1"/>
  <c r="A24" i="4" s="1"/>
  <c r="A25" i="4" s="1"/>
  <c r="A26" i="4" s="1"/>
  <c r="A27" i="4" s="1"/>
  <c r="A28" i="4" s="1"/>
  <c r="A29" i="4" s="1"/>
  <c r="A30" i="4" s="1"/>
  <c r="A31" i="4" s="1"/>
  <c r="A32" i="4" s="1"/>
  <c r="A33" i="4" s="1"/>
  <c r="A34" i="4" s="1"/>
  <c r="A35" i="4" s="1"/>
  <c r="A36" i="4" s="1"/>
  <c r="A37" i="4" s="1"/>
  <c r="A38" i="4" s="1"/>
  <c r="A39" i="4" s="1"/>
  <c r="A40" i="4" s="1"/>
  <c r="A41" i="4" s="1"/>
  <c r="A42" i="4" s="1"/>
  <c r="A43" i="4" s="1"/>
  <c r="A44" i="4" s="1"/>
  <c r="A45" i="4" s="1"/>
  <c r="A46" i="4" s="1"/>
  <c r="A47" i="4" s="1"/>
  <c r="A48" i="4" s="1"/>
  <c r="A49" i="4" s="1"/>
  <c r="A50" i="4" s="1"/>
  <c r="A51" i="4" s="1"/>
  <c r="A52" i="4" s="1"/>
  <c r="A53" i="4" s="1"/>
  <c r="A54" i="4" s="1"/>
  <c r="A55" i="4" s="1"/>
  <c r="A56" i="4" s="1"/>
  <c r="A57" i="4" s="1"/>
  <c r="A58" i="4" s="1"/>
  <c r="A59" i="4" s="1"/>
  <c r="A60" i="4" s="1"/>
  <c r="A61" i="4" s="1"/>
  <c r="A62" i="4" s="1"/>
  <c r="A63" i="4" s="1"/>
  <c r="A64" i="4" s="1"/>
  <c r="A65" i="4" s="1"/>
  <c r="A66" i="4" s="1"/>
  <c r="A67" i="4" s="1"/>
  <c r="A68" i="4" s="1"/>
  <c r="A69" i="4" s="1"/>
  <c r="A70" i="4" s="1"/>
  <c r="A71" i="4" s="1"/>
  <c r="A72" i="4" s="1"/>
  <c r="A73" i="4" s="1"/>
  <c r="A74" i="4" s="1"/>
  <c r="A75" i="4" s="1"/>
  <c r="A76" i="4" s="1"/>
  <c r="A77" i="4" s="1"/>
  <c r="A78" i="4" s="1"/>
  <c r="A79" i="4" s="1"/>
  <c r="A80" i="4" s="1"/>
  <c r="A81" i="4" s="1"/>
  <c r="A82" i="4" s="1"/>
  <c r="A83" i="4" s="1"/>
  <c r="A84" i="4" s="1"/>
  <c r="A85" i="4" s="1"/>
  <c r="A86" i="4" s="1"/>
  <c r="A87" i="4" s="1"/>
  <c r="A88" i="4" s="1"/>
  <c r="A89" i="4" s="1"/>
  <c r="A90" i="4" s="1"/>
  <c r="B3" i="4"/>
  <c r="B4" i="4" s="1"/>
  <c r="B5" i="4" s="1"/>
  <c r="B6" i="4" s="1"/>
  <c r="B7" i="4" s="1"/>
  <c r="B8" i="4" s="1"/>
  <c r="B9" i="4" s="1"/>
  <c r="B10" i="4" s="1"/>
  <c r="B11" i="4" s="1"/>
  <c r="B12" i="4" s="1"/>
  <c r="B13" i="4" s="1"/>
  <c r="B14" i="4" s="1"/>
  <c r="B15" i="4" s="1"/>
  <c r="B16" i="4" s="1"/>
  <c r="B17" i="4" s="1"/>
  <c r="B18" i="4" s="1"/>
  <c r="B19" i="4" s="1"/>
  <c r="B20" i="4" s="1"/>
  <c r="B21" i="4" s="1"/>
  <c r="B22" i="4" s="1"/>
  <c r="B23" i="4" s="1"/>
  <c r="B24" i="4" s="1"/>
  <c r="B25" i="4" s="1"/>
  <c r="B26" i="4" s="1"/>
  <c r="B27" i="4" s="1"/>
  <c r="B28" i="4" s="1"/>
  <c r="B29" i="4" s="1"/>
  <c r="B30" i="4" s="1"/>
  <c r="B31" i="4" s="1"/>
  <c r="B32" i="4" s="1"/>
  <c r="B33" i="4" s="1"/>
  <c r="B34" i="4" s="1"/>
  <c r="B35" i="4" s="1"/>
  <c r="B36" i="4" s="1"/>
  <c r="B37" i="4" s="1"/>
  <c r="B38" i="4" s="1"/>
  <c r="B39" i="4" s="1"/>
  <c r="B40" i="4" s="1"/>
  <c r="B41" i="4" s="1"/>
  <c r="B42" i="4" s="1"/>
  <c r="B43" i="4" s="1"/>
  <c r="B44" i="4" s="1"/>
  <c r="B45" i="4" s="1"/>
  <c r="B46" i="4" s="1"/>
  <c r="B47" i="4" s="1"/>
  <c r="B48" i="4" s="1"/>
  <c r="B49" i="4" s="1"/>
  <c r="B50" i="4" s="1"/>
  <c r="B51" i="4" s="1"/>
  <c r="B52" i="4" s="1"/>
  <c r="B53" i="4" s="1"/>
  <c r="B54" i="4" s="1"/>
  <c r="B55" i="4" s="1"/>
  <c r="B56" i="4" s="1"/>
  <c r="B57" i="4" s="1"/>
  <c r="B58" i="4" s="1"/>
  <c r="B59" i="4" s="1"/>
  <c r="B60" i="4" s="1"/>
  <c r="B61" i="4" s="1"/>
  <c r="B62" i="4" s="1"/>
  <c r="B63" i="4" s="1"/>
  <c r="B64" i="4" s="1"/>
  <c r="B65" i="4" s="1"/>
  <c r="B66" i="4" s="1"/>
  <c r="B67" i="4" s="1"/>
  <c r="B68" i="4" s="1"/>
  <c r="B69" i="4" s="1"/>
  <c r="B70" i="4" s="1"/>
  <c r="B71" i="4" s="1"/>
  <c r="B72" i="4" s="1"/>
  <c r="B73" i="4" s="1"/>
  <c r="B74" i="4" s="1"/>
  <c r="B75" i="4" s="1"/>
  <c r="B76" i="4" s="1"/>
  <c r="B77" i="4" s="1"/>
  <c r="B78" i="4" s="1"/>
  <c r="B79" i="4" s="1"/>
  <c r="B80" i="4" s="1"/>
  <c r="B81" i="4" s="1"/>
  <c r="B82" i="4" s="1"/>
  <c r="B83" i="4" s="1"/>
  <c r="B84" i="4" s="1"/>
  <c r="B85" i="4" s="1"/>
  <c r="B86" i="4" s="1"/>
  <c r="B87" i="4" s="1"/>
  <c r="B88" i="4" s="1"/>
  <c r="B89" i="4" s="1"/>
  <c r="B90" i="4" s="1"/>
  <c r="D2" i="4"/>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2" i="3"/>
  <c r="C2" i="4"/>
  <c r="C12" i="3"/>
  <c r="K12" i="3"/>
  <c r="C13" i="3"/>
  <c r="K13" i="3"/>
  <c r="C14" i="3"/>
  <c r="K14" i="3"/>
  <c r="C15" i="3"/>
  <c r="K15" i="3"/>
  <c r="C16" i="3"/>
  <c r="K16" i="3"/>
  <c r="C17" i="3"/>
  <c r="K17" i="3"/>
  <c r="C18" i="3"/>
  <c r="K18" i="3"/>
  <c r="C19" i="3"/>
  <c r="K19" i="3"/>
  <c r="C20" i="3"/>
  <c r="K20" i="3"/>
  <c r="C21" i="3"/>
  <c r="K21" i="3"/>
  <c r="C22" i="3"/>
  <c r="K22" i="3"/>
  <c r="C23" i="3"/>
  <c r="K23" i="3"/>
  <c r="C24" i="3"/>
  <c r="K24" i="3"/>
  <c r="C25" i="3"/>
  <c r="K25" i="3"/>
  <c r="C26" i="3"/>
  <c r="K26" i="3"/>
  <c r="C27" i="3"/>
  <c r="K27" i="3"/>
  <c r="C28" i="3"/>
  <c r="K28" i="3"/>
  <c r="C29" i="3"/>
  <c r="K29" i="3"/>
  <c r="C30" i="3"/>
  <c r="K30" i="3"/>
  <c r="C31" i="3"/>
  <c r="K31" i="3"/>
  <c r="C32" i="3"/>
  <c r="K32" i="3"/>
  <c r="C33" i="3"/>
  <c r="K33" i="3"/>
  <c r="C34" i="3"/>
  <c r="K34" i="3"/>
  <c r="C35" i="3"/>
  <c r="K35" i="3"/>
  <c r="C36" i="3"/>
  <c r="K36" i="3"/>
  <c r="C37" i="3"/>
  <c r="K37" i="3"/>
  <c r="C38" i="3"/>
  <c r="K38" i="3"/>
  <c r="C39" i="3"/>
  <c r="K39" i="3"/>
  <c r="C40" i="3"/>
  <c r="K40" i="3"/>
  <c r="C41" i="3"/>
  <c r="K41" i="3"/>
  <c r="C42" i="3"/>
  <c r="K42" i="3"/>
  <c r="C43" i="3"/>
  <c r="K43" i="3"/>
  <c r="C44" i="3"/>
  <c r="K44" i="3"/>
  <c r="C45" i="3"/>
  <c r="K45" i="3"/>
  <c r="C46" i="3"/>
  <c r="K46" i="3"/>
  <c r="C47" i="3"/>
  <c r="K47" i="3"/>
  <c r="C48" i="3"/>
  <c r="K48" i="3"/>
  <c r="C49" i="3"/>
  <c r="K49" i="3"/>
  <c r="C50" i="3"/>
  <c r="K50" i="3"/>
  <c r="C51" i="3"/>
  <c r="K51" i="3"/>
  <c r="C52" i="3"/>
  <c r="K52" i="3"/>
  <c r="C53" i="3"/>
  <c r="K53" i="3"/>
  <c r="C54" i="3"/>
  <c r="K54" i="3"/>
  <c r="C55" i="3"/>
  <c r="K55" i="3"/>
  <c r="C56" i="3"/>
  <c r="K56" i="3"/>
  <c r="C57" i="3"/>
  <c r="K57" i="3"/>
  <c r="C58" i="3"/>
  <c r="K58" i="3"/>
  <c r="C59" i="3"/>
  <c r="K59" i="3"/>
  <c r="C60" i="3"/>
  <c r="K60" i="3"/>
  <c r="C61" i="3"/>
  <c r="K61" i="3"/>
  <c r="C62" i="3"/>
  <c r="K62" i="3"/>
  <c r="C63" i="3"/>
  <c r="K63" i="3"/>
  <c r="C64" i="3"/>
  <c r="K64" i="3"/>
  <c r="C65" i="3"/>
  <c r="K65" i="3"/>
  <c r="C66" i="3"/>
  <c r="K66" i="3"/>
  <c r="C67" i="3"/>
  <c r="K67" i="3"/>
  <c r="C68" i="3"/>
  <c r="K68" i="3"/>
  <c r="C69" i="3"/>
  <c r="K69" i="3"/>
  <c r="C70" i="3"/>
  <c r="K70" i="3"/>
  <c r="C71" i="3"/>
  <c r="K71" i="3"/>
  <c r="C72" i="3"/>
  <c r="K72" i="3"/>
  <c r="C73" i="3"/>
  <c r="K73" i="3"/>
  <c r="C74" i="3"/>
  <c r="K74" i="3"/>
  <c r="C75" i="3"/>
  <c r="K75" i="3"/>
  <c r="C76" i="3"/>
  <c r="K76" i="3"/>
  <c r="C77" i="3"/>
  <c r="K77" i="3"/>
  <c r="C78" i="3"/>
  <c r="K78" i="3"/>
  <c r="C79" i="3"/>
  <c r="K79" i="3"/>
  <c r="C80" i="3"/>
  <c r="K80" i="3"/>
  <c r="C81" i="3"/>
  <c r="K81" i="3"/>
  <c r="C82" i="3"/>
  <c r="K82" i="3"/>
  <c r="C83" i="3"/>
  <c r="K83" i="3"/>
  <c r="C84" i="3"/>
  <c r="K84" i="3"/>
  <c r="C85" i="3"/>
  <c r="K85" i="3"/>
  <c r="C86" i="3"/>
  <c r="K86" i="3"/>
  <c r="C87" i="3"/>
  <c r="K87" i="3"/>
  <c r="C88" i="3"/>
  <c r="K88" i="3"/>
  <c r="C89" i="3"/>
  <c r="K89" i="3"/>
  <c r="C90" i="3"/>
  <c r="K90" i="3"/>
  <c r="C91" i="3"/>
  <c r="K91" i="3"/>
  <c r="C92" i="3"/>
  <c r="K92" i="3"/>
  <c r="C93" i="3"/>
  <c r="K93" i="3"/>
  <c r="C94" i="3"/>
  <c r="K94" i="3"/>
  <c r="C95" i="3"/>
  <c r="K95" i="3"/>
  <c r="C96" i="3"/>
  <c r="K96" i="3"/>
  <c r="C97" i="3"/>
  <c r="K97" i="3"/>
  <c r="C98" i="3"/>
  <c r="K98" i="3"/>
  <c r="C99" i="3"/>
  <c r="K99" i="3"/>
  <c r="C100" i="3"/>
  <c r="K100" i="3"/>
  <c r="C101" i="3"/>
  <c r="K101" i="3"/>
  <c r="C102" i="3"/>
  <c r="K102" i="3"/>
  <c r="C103" i="3"/>
  <c r="K103" i="3"/>
  <c r="C104" i="3"/>
  <c r="K104" i="3"/>
  <c r="C105" i="3"/>
  <c r="K105" i="3"/>
  <c r="C106" i="3"/>
  <c r="K106" i="3"/>
  <c r="C107" i="3"/>
  <c r="K107" i="3"/>
  <c r="C108" i="3"/>
  <c r="K108" i="3"/>
  <c r="C109" i="3"/>
  <c r="K109" i="3"/>
  <c r="C110" i="3"/>
  <c r="K110" i="3"/>
  <c r="C111" i="3"/>
  <c r="K111" i="3"/>
  <c r="C112" i="3"/>
  <c r="K112" i="3"/>
  <c r="C14" i="1"/>
  <c r="B15" i="1"/>
  <c r="B16" i="1" s="1"/>
  <c r="B17" i="1" s="1"/>
  <c r="B18" i="1" s="1"/>
  <c r="B19" i="1" s="1"/>
  <c r="B20" i="1" s="1"/>
  <c r="B21" i="1" s="1"/>
  <c r="B22" i="1" s="1"/>
  <c r="B23" i="1" s="1"/>
  <c r="B24" i="1" s="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D144" i="1" l="1"/>
  <c r="D3" i="4"/>
  <c r="C3" i="4"/>
  <c r="C4" i="4"/>
  <c r="B5" i="1" l="1"/>
  <c r="D4" i="4"/>
  <c r="C5" i="4"/>
  <c r="D5" i="4" l="1"/>
  <c r="D6" i="4" l="1"/>
  <c r="C6" i="4"/>
  <c r="D7" i="4" l="1"/>
  <c r="C7" i="4"/>
  <c r="D8" i="4" l="1"/>
  <c r="C8" i="4"/>
  <c r="D9" i="4" l="1"/>
  <c r="C9" i="4"/>
  <c r="D10" i="4" l="1"/>
  <c r="C10" i="4"/>
  <c r="D11" i="4" l="1"/>
  <c r="C11" i="4"/>
  <c r="D12" i="4" l="1"/>
  <c r="C12" i="4"/>
  <c r="D13" i="4" l="1"/>
  <c r="C13" i="4"/>
  <c r="D14" i="4" l="1"/>
  <c r="C14" i="4"/>
  <c r="D15" i="4" l="1"/>
  <c r="C15" i="4"/>
  <c r="D16" i="4" l="1"/>
  <c r="C16" i="4"/>
  <c r="D17" i="4" l="1"/>
  <c r="C17" i="4"/>
  <c r="D18" i="4" l="1"/>
  <c r="C18" i="4"/>
  <c r="D19" i="4" l="1"/>
  <c r="C19" i="4"/>
  <c r="D20" i="4" l="1"/>
  <c r="C20" i="4"/>
  <c r="D21" i="4" l="1"/>
  <c r="C21" i="4"/>
  <c r="D22" i="4" l="1"/>
  <c r="C22" i="4"/>
  <c r="D23" i="4" l="1"/>
  <c r="C23" i="4"/>
  <c r="D24" i="4" l="1"/>
  <c r="C24" i="4"/>
  <c r="D25" i="4" l="1"/>
  <c r="C25" i="4"/>
  <c r="D26" i="4" l="1"/>
  <c r="C26" i="4"/>
  <c r="D27" i="4" l="1"/>
  <c r="C27" i="4"/>
  <c r="D28" i="4" l="1"/>
  <c r="C28" i="4"/>
  <c r="D29" i="4" l="1"/>
  <c r="C29" i="4"/>
  <c r="D30" i="4" l="1"/>
  <c r="C30" i="4"/>
  <c r="D31" i="4" l="1"/>
  <c r="C31" i="4"/>
  <c r="D32" i="4" l="1"/>
  <c r="C32" i="4"/>
  <c r="D33" i="4" l="1"/>
  <c r="C33" i="4"/>
  <c r="D34" i="4" l="1"/>
  <c r="C34" i="4"/>
  <c r="D35" i="4" l="1"/>
  <c r="C35" i="4"/>
  <c r="D36" i="4" l="1"/>
  <c r="C36" i="4"/>
  <c r="D37" i="4" l="1"/>
  <c r="C37" i="4"/>
  <c r="D38" i="4" l="1"/>
  <c r="C38" i="4"/>
  <c r="D39" i="4" l="1"/>
  <c r="C39" i="4"/>
  <c r="D40" i="4" l="1"/>
  <c r="C40" i="4"/>
  <c r="D41" i="4" l="1"/>
  <c r="C41" i="4"/>
  <c r="D42" i="4" l="1"/>
  <c r="C42" i="4"/>
  <c r="D43" i="4" l="1"/>
  <c r="C43" i="4"/>
  <c r="D44" i="4" l="1"/>
  <c r="C44" i="4"/>
  <c r="D45" i="4" l="1"/>
  <c r="C45" i="4"/>
  <c r="D46" i="4" l="1"/>
  <c r="C46" i="4"/>
  <c r="D47" i="4" l="1"/>
  <c r="C47" i="4"/>
  <c r="D48" i="4" l="1"/>
  <c r="C48" i="4"/>
  <c r="D49" i="4" l="1"/>
  <c r="C49" i="4"/>
  <c r="D50" i="4" l="1"/>
  <c r="C50" i="4"/>
  <c r="D51" i="4" l="1"/>
  <c r="C51" i="4"/>
  <c r="D52" i="4" l="1"/>
  <c r="C52" i="4"/>
  <c r="D53" i="4" l="1"/>
  <c r="C53" i="4"/>
  <c r="D54" i="4" l="1"/>
  <c r="C54" i="4"/>
  <c r="D55" i="4" l="1"/>
  <c r="C55" i="4"/>
  <c r="D56" i="4" l="1"/>
  <c r="C56" i="4"/>
  <c r="D57" i="4" l="1"/>
  <c r="C57" i="4"/>
  <c r="D58" i="4" l="1"/>
  <c r="C58" i="4"/>
  <c r="D59" i="4" l="1"/>
  <c r="C59" i="4"/>
  <c r="D60" i="4" l="1"/>
  <c r="C60" i="4"/>
  <c r="D61" i="4" l="1"/>
  <c r="C61" i="4"/>
  <c r="D62" i="4" l="1"/>
  <c r="C62" i="4"/>
  <c r="D63" i="4" l="1"/>
  <c r="C63" i="4"/>
  <c r="D64" i="4" l="1"/>
  <c r="C64" i="4"/>
  <c r="D65" i="4" l="1"/>
  <c r="C65" i="4"/>
  <c r="D66" i="4" l="1"/>
  <c r="C66" i="4"/>
  <c r="D67" i="4" l="1"/>
  <c r="C67" i="4"/>
  <c r="D68" i="4" l="1"/>
  <c r="C68" i="4"/>
  <c r="D69" i="4" l="1"/>
  <c r="C69" i="4"/>
  <c r="D70" i="4" l="1"/>
  <c r="C70" i="4"/>
  <c r="D71" i="4" l="1"/>
  <c r="C71" i="4"/>
  <c r="D72" i="4" l="1"/>
  <c r="C72" i="4"/>
  <c r="D73" i="4" l="1"/>
  <c r="C73" i="4"/>
  <c r="D74" i="4" l="1"/>
  <c r="C74" i="4"/>
  <c r="D75" i="4" l="1"/>
  <c r="C75" i="4"/>
  <c r="D76" i="4" l="1"/>
  <c r="C76" i="4"/>
  <c r="D77" i="4" l="1"/>
  <c r="C77" i="4"/>
  <c r="D78" i="4" l="1"/>
  <c r="C78" i="4"/>
  <c r="D79" i="4" l="1"/>
  <c r="C79" i="4"/>
  <c r="D80" i="4" l="1"/>
  <c r="C80" i="4"/>
  <c r="D81" i="4" l="1"/>
  <c r="C81" i="4"/>
  <c r="D82" i="4" l="1"/>
  <c r="C82" i="4"/>
  <c r="D83" i="4" l="1"/>
  <c r="C83" i="4"/>
  <c r="D84" i="4" l="1"/>
  <c r="C84" i="4"/>
  <c r="D85" i="4" l="1"/>
  <c r="C85" i="4"/>
  <c r="D86" i="4" l="1"/>
  <c r="C86" i="4"/>
  <c r="D87" i="4" l="1"/>
  <c r="C87" i="4"/>
  <c r="D88" i="4" l="1"/>
  <c r="C88" i="4"/>
  <c r="D89" i="4" l="1"/>
  <c r="C89" i="4"/>
  <c r="D90" i="4" l="1"/>
  <c r="C90" i="4"/>
  <c r="C15" i="1"/>
  <c r="J14" i="1"/>
  <c r="K14" i="1"/>
  <c r="M14" i="1"/>
  <c r="O14" i="1"/>
  <c r="G15" i="1"/>
  <c r="H15" i="1"/>
  <c r="J15" i="1"/>
  <c r="K15" i="1"/>
  <c r="M15" i="1"/>
  <c r="O15" i="1"/>
  <c r="C16" i="1"/>
  <c r="G16" i="1"/>
  <c r="H16" i="1"/>
  <c r="J16" i="1"/>
  <c r="K16" i="1"/>
  <c r="M16" i="1"/>
  <c r="C17" i="1"/>
  <c r="G17" i="1"/>
  <c r="H17" i="1"/>
  <c r="J17" i="1"/>
  <c r="K17" i="1"/>
  <c r="M17" i="1"/>
  <c r="C18" i="1"/>
  <c r="G18" i="1"/>
  <c r="H18" i="1"/>
  <c r="J18" i="1"/>
  <c r="K18" i="1"/>
  <c r="M18" i="1"/>
  <c r="C19" i="1"/>
  <c r="G19" i="1"/>
  <c r="H19" i="1"/>
  <c r="J19" i="1"/>
  <c r="K19" i="1"/>
  <c r="M19" i="1"/>
  <c r="C20" i="1"/>
  <c r="G20" i="1"/>
  <c r="H20" i="1"/>
  <c r="J20" i="1"/>
  <c r="K20" i="1"/>
  <c r="M20" i="1"/>
  <c r="C21" i="1"/>
  <c r="G21" i="1"/>
  <c r="H21" i="1"/>
  <c r="J21" i="1"/>
  <c r="K21" i="1"/>
  <c r="M21" i="1"/>
  <c r="C22" i="1"/>
  <c r="G22" i="1"/>
  <c r="H22" i="1"/>
  <c r="J22" i="1"/>
  <c r="K22" i="1"/>
  <c r="M22" i="1"/>
  <c r="C23" i="1"/>
  <c r="G23" i="1"/>
  <c r="H23" i="1"/>
  <c r="J23" i="1"/>
  <c r="K23" i="1"/>
  <c r="M23" i="1"/>
  <c r="C24" i="1"/>
  <c r="G24" i="1"/>
  <c r="H24" i="1"/>
  <c r="J24" i="1"/>
  <c r="K24" i="1"/>
  <c r="M24" i="1"/>
  <c r="C25" i="1"/>
  <c r="G25" i="1"/>
  <c r="H25" i="1"/>
  <c r="J25" i="1"/>
  <c r="K25" i="1"/>
  <c r="M25" i="1"/>
  <c r="C26" i="1"/>
  <c r="G26" i="1"/>
  <c r="H26" i="1"/>
  <c r="J26" i="1"/>
  <c r="K26" i="1"/>
  <c r="M26" i="1"/>
  <c r="C27" i="1"/>
  <c r="G27" i="1"/>
  <c r="H27" i="1"/>
  <c r="J27" i="1"/>
  <c r="K27" i="1"/>
  <c r="M27" i="1"/>
  <c r="C28" i="1"/>
  <c r="G28" i="1"/>
  <c r="H28" i="1"/>
  <c r="J28" i="1"/>
  <c r="K28" i="1"/>
  <c r="M28" i="1"/>
  <c r="C29" i="1"/>
  <c r="G29" i="1"/>
  <c r="H29" i="1"/>
  <c r="J29" i="1"/>
  <c r="K29" i="1"/>
  <c r="M29" i="1"/>
  <c r="C30" i="1"/>
  <c r="G30" i="1"/>
  <c r="H30" i="1"/>
  <c r="J30" i="1"/>
  <c r="K30" i="1"/>
  <c r="M30" i="1"/>
  <c r="C31" i="1"/>
  <c r="G31" i="1"/>
  <c r="H31" i="1"/>
  <c r="J31" i="1"/>
  <c r="K31" i="1"/>
  <c r="M31" i="1"/>
  <c r="C32" i="1"/>
  <c r="G32" i="1"/>
  <c r="H32" i="1"/>
  <c r="J32" i="1"/>
  <c r="K32" i="1"/>
  <c r="M32" i="1"/>
  <c r="C33" i="1"/>
  <c r="G33" i="1"/>
  <c r="H33" i="1"/>
  <c r="J33" i="1"/>
  <c r="K33" i="1"/>
  <c r="M33" i="1"/>
  <c r="C34" i="1"/>
  <c r="G34" i="1"/>
  <c r="H34" i="1"/>
  <c r="J34" i="1"/>
  <c r="K34" i="1"/>
  <c r="M34" i="1"/>
  <c r="C35" i="1"/>
  <c r="G35" i="1"/>
  <c r="H35" i="1"/>
  <c r="J35" i="1"/>
  <c r="K35" i="1"/>
  <c r="M35" i="1"/>
  <c r="C36" i="1"/>
  <c r="G36" i="1"/>
  <c r="H36" i="1"/>
  <c r="J36" i="1"/>
  <c r="K36" i="1"/>
  <c r="M36" i="1"/>
  <c r="C37" i="1"/>
  <c r="G37" i="1"/>
  <c r="H37" i="1"/>
  <c r="J37" i="1"/>
  <c r="K37" i="1"/>
  <c r="M37" i="1"/>
  <c r="C38" i="1"/>
  <c r="G38" i="1"/>
  <c r="H38" i="1"/>
  <c r="J38" i="1"/>
  <c r="K38" i="1"/>
  <c r="M38" i="1"/>
  <c r="C39" i="1"/>
  <c r="G39" i="1"/>
  <c r="H39" i="1"/>
  <c r="J39" i="1"/>
  <c r="K39" i="1"/>
  <c r="M39" i="1"/>
  <c r="C40" i="1"/>
  <c r="G40" i="1"/>
  <c r="H40" i="1"/>
  <c r="J40" i="1"/>
  <c r="K40" i="1"/>
  <c r="M40" i="1"/>
  <c r="C41" i="1"/>
  <c r="G41" i="1"/>
  <c r="H41" i="1"/>
  <c r="J41" i="1"/>
  <c r="K41" i="1"/>
  <c r="M41" i="1"/>
  <c r="C42" i="1"/>
  <c r="G42" i="1"/>
  <c r="H42" i="1"/>
  <c r="J42" i="1"/>
  <c r="K42" i="1"/>
  <c r="M42" i="1"/>
  <c r="C43" i="1"/>
  <c r="G43" i="1"/>
  <c r="H43" i="1"/>
  <c r="J43" i="1"/>
  <c r="K43" i="1"/>
  <c r="M43" i="1"/>
  <c r="C44" i="1"/>
  <c r="G44" i="1"/>
  <c r="H44" i="1"/>
  <c r="J44" i="1"/>
  <c r="K44" i="1"/>
  <c r="M44" i="1"/>
  <c r="C45" i="1"/>
  <c r="G45" i="1"/>
  <c r="H45" i="1"/>
  <c r="J45" i="1"/>
  <c r="K45" i="1"/>
  <c r="M45" i="1"/>
  <c r="C46" i="1"/>
  <c r="G46" i="1"/>
  <c r="H46" i="1"/>
  <c r="J46" i="1"/>
  <c r="K46" i="1"/>
  <c r="M46" i="1"/>
  <c r="C47" i="1"/>
  <c r="G47" i="1"/>
  <c r="H47" i="1"/>
  <c r="J47" i="1"/>
  <c r="K47" i="1"/>
  <c r="M47" i="1"/>
  <c r="C48" i="1"/>
  <c r="G48" i="1"/>
  <c r="H48" i="1"/>
  <c r="J48" i="1"/>
  <c r="K48" i="1"/>
  <c r="M48" i="1"/>
  <c r="C49" i="1"/>
  <c r="G49" i="1"/>
  <c r="H49" i="1"/>
  <c r="J49" i="1"/>
  <c r="K49" i="1"/>
  <c r="M49" i="1"/>
  <c r="C50" i="1"/>
  <c r="G50" i="1"/>
  <c r="H50" i="1"/>
  <c r="J50" i="1"/>
  <c r="K50" i="1"/>
  <c r="M50" i="1"/>
  <c r="C53" i="1"/>
</calcChain>
</file>

<file path=xl/sharedStrings.xml><?xml version="1.0" encoding="utf-8"?>
<sst xmlns="http://schemas.openxmlformats.org/spreadsheetml/2006/main" count="45" uniqueCount="34">
  <si>
    <t>Retirement savings</t>
  </si>
  <si>
    <t>Age</t>
  </si>
  <si>
    <t>Annual Expenses &lt;70</t>
  </si>
  <si>
    <t>Annual Expenses &gt;70</t>
  </si>
  <si>
    <t>stock %</t>
  </si>
  <si>
    <t>bond %</t>
  </si>
  <si>
    <t>BAA</t>
  </si>
  <si>
    <t>observation_date</t>
  </si>
  <si>
    <t>% Rate</t>
  </si>
  <si>
    <t>AAA</t>
  </si>
  <si>
    <t>Frequency: Annual</t>
  </si>
  <si>
    <t>Moody's Seasoned Baa Corporate Bond Yield, Percent, Annual, Not Seasonally Adjusted</t>
  </si>
  <si>
    <t>Moody's Seasoned Aaa Corporate Bond Yield, Percent, Annual, Not Seasonally Adjusted</t>
  </si>
  <si>
    <t>Federal Reserve Bank of St. Louis</t>
  </si>
  <si>
    <t>Economic Research Division</t>
  </si>
  <si>
    <t>Help: https://fred.stlouisfed.org/help-faq</t>
  </si>
  <si>
    <t>Link: https://fred.stlouisfed.org</t>
  </si>
  <si>
    <t>Federal Reserve Economic Data</t>
  </si>
  <si>
    <t>FRED Graph Observations</t>
  </si>
  <si>
    <t>Year</t>
  </si>
  <si>
    <t>index</t>
  </si>
  <si>
    <t>S&amp;P 500 %</t>
  </si>
  <si>
    <t>Moody's BAA %</t>
  </si>
  <si>
    <t>bond return</t>
  </si>
  <si>
    <t>stock return</t>
  </si>
  <si>
    <t>Multiple Simulation Table</t>
  </si>
  <si>
    <t>iterative variable</t>
  </si>
  <si>
    <t>success</t>
  </si>
  <si>
    <t>average</t>
  </si>
  <si>
    <t>successes</t>
  </si>
  <si>
    <t>Odds of Success</t>
  </si>
  <si>
    <t>BAA Bond Return %</t>
  </si>
  <si>
    <t>S&amp;P 500 Return %</t>
  </si>
  <si>
    <t>Inlfation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</si>
</sst>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yyyy\-mm\-dd"/>
  </numFmts>
  <fonts count="3">
    <font>
      <sz val="11"/>
      <color theme="1"/>
      <name val="Calibri"/>
      <family val="2"/>
      <scheme val="minor"/>
    </font>
    <font>
      <sz val="10"/>
      <name val="Geneva"/>
      <family val="2"/>
      <charset val="1"/>
    </font>
    <font>
      <sz val="11"/>
      <color theme="1"/>
      <name val="Calibri"/>
      <family val="2"/>
      <scheme val="minor"/>
    </font>
  </fonts>
  <fills count="3">
    <fill>
      <patternFill patternType="none"/>
    </fill>
    <fill>
      <patternFill patternType="gray125"/>
    </fill>
    <fill>
      <patternFill patternType="solid">
        <fgColor theme="8" tint="0.59999389629810485"/>
        <bgColor indexed="65"/>
      </patternFill>
    </fill>
  </fills>
  <borders count="1">
    <border>
      <left/>
      <right/>
      <top/>
      <bottom/>
      <diagonal/>
    </border>
  </borders>
  <cellStyleXfs count="4">
    <xf numFmtId="0" fontId="0" fillId="0" borderId="0"/>
    <xf numFmtId="0" fontId="1" fillId="0" borderId="0"/>
    <xf numFmtId="9" fontId="1" fillId="0" borderId="0" applyFont="0" applyFill="0" applyBorder="0" applyAlignment="0" applyProtection="0"/>
    <xf numFmtId="0" fontId="2" fillId="2" borderId="0" applyNumberFormat="0" applyBorder="0" applyAlignment="0" applyProtection="0"/>
  </cellStyleXfs>
  <cellXfs count="9">
    <xf numFmtId="0" fontId="0" fillId="0" borderId="0" xfId="0"/>
    <xf numFmtId="164" fontId="0" fillId="0" borderId="0" xfId="0" applyNumberFormat="1"/>
    <xf numFmtId="10" fontId="0" fillId="0" borderId="0" xfId="0" applyNumberFormat="1"/>
    <xf numFmtId="0" fontId="1" fillId="0" borderId="0" xfId="1"/>
    <xf numFmtId="10" fontId="0" fillId="0" borderId="0" xfId="2" applyNumberFormat="1" applyFont="1"/>
    <xf numFmtId="2" fontId="1" fillId="0" borderId="0" xfId="1" applyNumberFormat="1"/>
    <xf numFmtId="165" fontId="1" fillId="0" borderId="0" xfId="1" applyNumberFormat="1"/>
    <xf numFmtId="164" fontId="2" fillId="2" borderId="0" xfId="3" applyNumberFormat="1"/>
    <xf numFmtId="0" fontId="2" fillId="2" borderId="0" xfId="3"/>
  </cellXfs>
  <cellStyles count="4">
    <cellStyle name="40% - Accent5" xfId="3" builtinId="47"/>
    <cellStyle name="Normal" xfId="0" builtinId="0"/>
    <cellStyle name="Normal 2" xfId="1" xr:uid="{5D369681-12A9-4D4E-9137-1AF4340D7990}"/>
    <cellStyle name="Percent 2" xfId="2" xr:uid="{C7434ACD-8C54-41D4-B285-AEE0BE43BD05}"/>
  </cellStyles>
  <dxfs count="4">
    <dxf>
      <font>
        <color rgb="FF006100"/>
      </font>
      <fill>
        <patternFill>
          <bgColor rgb="FFC6EFCE"/>
        </patternFill>
      </fill>
    </dxf>
    <dxf>
      <fill>
        <patternFill>
          <bgColor rgb="FFFFFF00"/>
        </patternFill>
      </fill>
    </dxf>
    <dxf>
      <fill>
        <patternFill>
          <bgColor rgb="FF00B050"/>
        </patternFill>
      </fill>
    </dxf>
    <dxf>
      <fill>
        <patternFill>
          <bgColor rgb="FFFF0000"/>
        </patternFill>
      </fill>
    </dxf>
  </dxfs>
  <tableStyles count="0" defaultTableStyle="TableStyleMedium2" defaultPivotStyle="PivotStyleLight16"/>
  <colors>
    <mruColors>
      <color rgb="FF80DEB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2</xdr:col>
      <xdr:colOff>266700</xdr:colOff>
      <xdr:row>3</xdr:row>
      <xdr:rowOff>19050</xdr:rowOff>
    </xdr:from>
    <xdr:to>
      <xdr:col>4</xdr:col>
      <xdr:colOff>1771650</xdr:colOff>
      <xdr:row>8</xdr:row>
      <xdr:rowOff>19049</xdr:rowOff>
    </xdr:to>
    <xdr:sp macro="" textlink="">
      <xdr:nvSpPr>
        <xdr:cNvPr id="3" name="TextBox 2">
          <a:extLst>
            <a:ext uri="{FF2B5EF4-FFF2-40B4-BE49-F238E27FC236}">
              <a16:creationId xmlns:a16="http://schemas.microsoft.com/office/drawing/2014/main" id="{5140DA9E-3729-F1FE-7EAD-7BB848C7551D}"/>
            </a:ext>
          </a:extLst>
        </xdr:cNvPr>
        <xdr:cNvSpPr txBox="1"/>
      </xdr:nvSpPr>
      <xdr:spPr>
        <a:xfrm>
          <a:off x="2333625" y="590550"/>
          <a:ext cx="4295775" cy="9524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Instructions:</a:t>
          </a:r>
          <a:r>
            <a:rPr lang="en-US" sz="1100" baseline="0"/>
            <a:t>  </a:t>
          </a:r>
          <a:r>
            <a:rPr lang="en-US" sz="1100">
              <a:solidFill>
                <a:schemeClr val="dk1"/>
              </a:solidFill>
              <a:effectLst/>
              <a:latin typeface="+mn-lt"/>
              <a:ea typeface="+mn-ea"/>
              <a:cs typeface="+mn-cs"/>
            </a:rPr>
            <a:t>Change the inputs in blue</a:t>
          </a:r>
          <a:r>
            <a:rPr lang="en-US" sz="1100" baseline="0">
              <a:solidFill>
                <a:schemeClr val="dk1"/>
              </a:solidFill>
              <a:effectLst/>
              <a:latin typeface="+mn-lt"/>
              <a:ea typeface="+mn-ea"/>
              <a:cs typeface="+mn-cs"/>
            </a:rPr>
            <a:t> to run 89 simulations of 36 years of a retirement account based on in-order historical returns for stocks and bonds. </a:t>
          </a:r>
          <a:r>
            <a:rPr lang="en-US" sz="1100" baseline="0"/>
            <a:t> Results are shown as the percentage of runs that finish with a positive balance.  See Appendix page for more details.</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85725</xdr:colOff>
      <xdr:row>1</xdr:row>
      <xdr:rowOff>123825</xdr:rowOff>
    </xdr:from>
    <xdr:to>
      <xdr:col>23</xdr:col>
      <xdr:colOff>66675</xdr:colOff>
      <xdr:row>46</xdr:row>
      <xdr:rowOff>161925</xdr:rowOff>
    </xdr:to>
    <xdr:sp macro="" textlink="">
      <xdr:nvSpPr>
        <xdr:cNvPr id="2" name="TextBox 1">
          <a:extLst>
            <a:ext uri="{FF2B5EF4-FFF2-40B4-BE49-F238E27FC236}">
              <a16:creationId xmlns:a16="http://schemas.microsoft.com/office/drawing/2014/main" id="{0E572D83-FBE5-8DE1-6510-353C464B8540}"/>
            </a:ext>
          </a:extLst>
        </xdr:cNvPr>
        <xdr:cNvSpPr txBox="1"/>
      </xdr:nvSpPr>
      <xdr:spPr>
        <a:xfrm>
          <a:off x="695325" y="314325"/>
          <a:ext cx="13392150" cy="861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About this</a:t>
          </a:r>
          <a:r>
            <a:rPr lang="en-US" sz="1100" baseline="0"/>
            <a:t> project...</a:t>
          </a:r>
        </a:p>
        <a:p>
          <a:endParaRPr lang="en-US" sz="1100" baseline="0"/>
        </a:p>
        <a:p>
          <a:r>
            <a:rPr lang="en-US" sz="1100" baseline="0"/>
            <a:t>My goal was mainly to show usage of VLOOKUP in Excel.  I thought it would be interesting to look at historical stock and bond returns and see how retirement saving would hold up if these were applied to a portfolio in order.  This is different than a Monte Carlo simulation where random numbers are generated based on a distribution with no dependence from the the previous years results.  I downloaded 2 spreadsheets from different sources to get the S&amp;P 500 results and the Moody's BAA bond yields.  These are included as pages in this project.</a:t>
          </a:r>
        </a:p>
        <a:p>
          <a:endParaRPr lang="en-US" sz="1100" baseline="0"/>
        </a:p>
        <a:p>
          <a:r>
            <a:rPr lang="en-US" sz="1100" baseline="0"/>
            <a:t>VLOOKUP is used to pull the return percentages from these tables onto the Merged Historical Returns page where I aligned the data to match it up for the overlapping years.  I also assigned an index to make it easier for me to loop through the 89 years of returns and compute the success or failure based on whther the balance stayed positive for 37 years.</a:t>
          </a:r>
        </a:p>
        <a:p>
          <a:endParaRPr lang="en-US" sz="1100" baseline="0"/>
        </a:p>
        <a:p>
          <a:r>
            <a:rPr lang="en-US" sz="1100" baseline="0"/>
            <a:t>In order to do the looping I had to learn how to control iteration in Excel.  Under File-&gt;Options is a Formulas tab which allows iterative calculation and the ability to specify the number of iterations.  Since I am running 37 years of simulations using all 89 starting years, the results on the spreadsheet are the same for any given set of inputs.   The spreadsheet loops back to the first year when running a given simulation past the last common year of returns (2014) and this is where the historical returns which is a weakness of this approach.  This method was different than I had run Monte Carlo simulations in the past using What-If Analysis.</a:t>
          </a:r>
        </a:p>
        <a:p>
          <a:endParaRPr lang="en-US" sz="1100" baseline="0"/>
        </a:p>
        <a:p>
          <a:r>
            <a:rPr lang="en-US" sz="1100" baseline="0"/>
            <a:t>Since I am running all combinations of return sequences, the results are deterministic, meaning you will always get the same output for any given set of inputs.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87451-C6D0-4D8A-853F-09E245D4D7FB}">
  <dimension ref="B1:O144"/>
  <sheetViews>
    <sheetView workbookViewId="0">
      <selection activeCell="E12" sqref="E12"/>
    </sheetView>
  </sheetViews>
  <sheetFormatPr defaultRowHeight="15"/>
  <cols>
    <col min="2" max="2" width="21.85546875" customWidth="1"/>
    <col min="3" max="3" width="18.85546875" customWidth="1"/>
    <col min="4" max="4" width="23" customWidth="1"/>
    <col min="5" max="5" width="28.42578125" customWidth="1"/>
    <col min="6" max="6" width="14.140625" customWidth="1"/>
    <col min="7" max="7" width="17.5703125" customWidth="1"/>
    <col min="8" max="8" width="22.5703125" customWidth="1"/>
    <col min="9" max="9" width="21.85546875" customWidth="1"/>
    <col min="10" max="10" width="21.42578125" customWidth="1"/>
    <col min="11" max="11" width="22.85546875" customWidth="1"/>
  </cols>
  <sheetData>
    <row r="1" spans="2:15">
      <c r="B1" t="s">
        <v>33</v>
      </c>
      <c r="C1" t="s">
        <v>0</v>
      </c>
      <c r="D1" t="s">
        <v>2</v>
      </c>
      <c r="E1" t="s">
        <v>3</v>
      </c>
    </row>
    <row r="2" spans="2:15">
      <c r="B2" s="8">
        <v>0.03</v>
      </c>
      <c r="C2" s="7">
        <v>800000</v>
      </c>
      <c r="D2" s="7">
        <v>55000</v>
      </c>
      <c r="E2" s="7">
        <v>25000</v>
      </c>
    </row>
    <row r="4" spans="2:15">
      <c r="B4" t="s">
        <v>30</v>
      </c>
    </row>
    <row r="5" spans="2:15">
      <c r="B5" s="2">
        <f>$D$144/89</f>
        <v>0.9101123595505618</v>
      </c>
    </row>
    <row r="10" spans="2:15">
      <c r="D10" s="2"/>
    </row>
    <row r="13" spans="2:15">
      <c r="B13" t="s">
        <v>1</v>
      </c>
      <c r="D13" t="s">
        <v>4</v>
      </c>
      <c r="E13" t="s">
        <v>5</v>
      </c>
      <c r="G13" t="s">
        <v>24</v>
      </c>
      <c r="H13" t="s">
        <v>23</v>
      </c>
      <c r="J13" t="s">
        <v>32</v>
      </c>
      <c r="K13" t="s">
        <v>31</v>
      </c>
      <c r="M13" t="s">
        <v>20</v>
      </c>
      <c r="O13" t="s">
        <v>26</v>
      </c>
    </row>
    <row r="14" spans="2:15">
      <c r="B14">
        <v>60</v>
      </c>
      <c r="C14" s="1">
        <f>$C$2</f>
        <v>800000</v>
      </c>
      <c r="D14" s="8">
        <v>0.6</v>
      </c>
      <c r="E14" s="2">
        <f>1-D14</f>
        <v>0.4</v>
      </c>
      <c r="G14" s="1"/>
      <c r="H14" s="1"/>
      <c r="J14">
        <f ca="1">VLOOKUP(M14,'Merged Historical Returns'!$A$2:'Merged Historical Returns'!D90,  3, FALSE)</f>
        <v>-10.06</v>
      </c>
      <c r="K14">
        <f ca="1">VLOOKUP(M14,'Merged Historical Returns'!$A$2:'Merged Historical Returns'!$D$90,  4, FALSE)</f>
        <v>8.3800000000000008</v>
      </c>
      <c r="M14">
        <f ca="1">O15</f>
        <v>42</v>
      </c>
      <c r="O14">
        <f ca="1">IF(O14=89, 1, O14+1)</f>
        <v>43</v>
      </c>
    </row>
    <row r="15" spans="2:15">
      <c r="B15">
        <f>B14+1</f>
        <v>61</v>
      </c>
      <c r="C15" s="1">
        <f>IF((C14-($D$2*POWER(1+$B$2,B15-$B$14))+G14+H14) &lt;0,0,C14-$D$2*POWER(1+$B$2,B15-$B$14)+G14+H14)</f>
        <v>743350</v>
      </c>
      <c r="D15" s="8">
        <v>0.6</v>
      </c>
      <c r="E15" s="2">
        <f t="shared" ref="E15:E50" si="0">1-D15</f>
        <v>0.4</v>
      </c>
      <c r="G15" s="1">
        <f ca="1">C15*D15*(J14/100)</f>
        <v>-44868.606000000007</v>
      </c>
      <c r="H15" s="1">
        <f t="shared" ref="H15:H50" ca="1" si="1">C15*E15*(K15/100)</f>
        <v>24917.092000000004</v>
      </c>
      <c r="J15">
        <f ca="1">VLOOKUP(M15,'Merged Historical Returns'!$A$2:'Merged Historical Returns'!D91,  3, FALSE)</f>
        <v>23.98</v>
      </c>
      <c r="K15">
        <f ca="1">VLOOKUP(M15,'Merged Historical Returns'!$A$2:'Merged Historical Returns'!$D$90,  4, FALSE)</f>
        <v>7.93</v>
      </c>
      <c r="M15">
        <f ca="1">IF(M14+1=90, 1, M14+1)</f>
        <v>43</v>
      </c>
      <c r="O15">
        <f ca="1">$O$14</f>
        <v>43</v>
      </c>
    </row>
    <row r="16" spans="2:15">
      <c r="B16">
        <f t="shared" ref="B16:B50" si="2">B15+1</f>
        <v>62</v>
      </c>
      <c r="C16" s="1">
        <f ca="1">IF((C15-($D$2*POWER(1+$B$2,B16-$B$14))+G15+H15) &lt;0,0,C15-$D$2*POWER(1+$B$2,B16-$B$14)+G15+H15)</f>
        <v>665048.98600000003</v>
      </c>
      <c r="D16" s="8">
        <v>0.6</v>
      </c>
      <c r="E16" s="2">
        <f t="shared" si="0"/>
        <v>0.4</v>
      </c>
      <c r="G16" s="1">
        <f t="shared" ref="G16:G50" ca="1" si="3">C16*D16*(J16/100)</f>
        <v>95687.248105680017</v>
      </c>
      <c r="H16" s="1">
        <f t="shared" ca="1" si="1"/>
        <v>21095.353835919999</v>
      </c>
      <c r="J16">
        <f ca="1">VLOOKUP(M16,'Merged Historical Returns'!$A$2:'Merged Historical Returns'!D92,  3, FALSE)</f>
        <v>11.06</v>
      </c>
      <c r="K16">
        <f ca="1">VLOOKUP(M16,'Merged Historical Returns'!$A$2:'Merged Historical Returns'!$D$90,  4, FALSE)</f>
        <v>8.48</v>
      </c>
      <c r="M16">
        <f t="shared" ref="M16:M50" ca="1" si="4">IF(M15+1=90, 1, M15+1)</f>
        <v>44</v>
      </c>
    </row>
    <row r="17" spans="2:13">
      <c r="B17">
        <f t="shared" si="2"/>
        <v>63</v>
      </c>
      <c r="C17" s="1">
        <f ca="1">IF((C16-($D$2*POWER(1+$B$2,B17-$B$14))+G16+H16) &lt;0,0,C16-$D$2*POWER(1+$B$2,B17-$B$14)+G16+H16)</f>
        <v>721731.60294160002</v>
      </c>
      <c r="D17" s="8">
        <v>0.6</v>
      </c>
      <c r="E17" s="2">
        <f t="shared" si="0"/>
        <v>0.4</v>
      </c>
      <c r="G17" s="1">
        <f t="shared" ca="1" si="3"/>
        <v>47894.109171204582</v>
      </c>
      <c r="H17" s="1">
        <f t="shared" ca="1" si="1"/>
        <v>24481.135971779073</v>
      </c>
      <c r="J17">
        <f ca="1">VLOOKUP(M17,'Merged Historical Returns'!$A$2:'Merged Historical Returns'!D93,  3, FALSE)</f>
        <v>-8.5</v>
      </c>
      <c r="K17">
        <f ca="1">VLOOKUP(M17,'Merged Historical Returns'!$A$2:'Merged Historical Returns'!$D$90,  4, FALSE)</f>
        <v>10.63</v>
      </c>
      <c r="M17">
        <f t="shared" ca="1" si="4"/>
        <v>45</v>
      </c>
    </row>
    <row r="18" spans="2:13">
      <c r="B18">
        <f t="shared" si="2"/>
        <v>64</v>
      </c>
      <c r="C18" s="1">
        <f ca="1">IF((C17-($D$2*POWER(1+$B$2,B18-$B$14))+G17+H17) &lt;0,0,C17-$D$2*POWER(1+$B$2,B18-$B$14)+G17+H17)</f>
        <v>732203.86353458371</v>
      </c>
      <c r="D18" s="8">
        <v>0.6</v>
      </c>
      <c r="E18" s="2">
        <f t="shared" si="0"/>
        <v>0.4</v>
      </c>
      <c r="G18" s="1">
        <f t="shared" ca="1" si="3"/>
        <v>-37342.397040263771</v>
      </c>
      <c r="H18" s="1">
        <f t="shared" ca="1" si="1"/>
        <v>31133.308277490505</v>
      </c>
      <c r="J18">
        <f ca="1">VLOOKUP(M18,'Merged Historical Returns'!$A$2:'Merged Historical Returns'!D94,  3, FALSE)</f>
        <v>4.01</v>
      </c>
      <c r="K18">
        <f ca="1">VLOOKUP(M18,'Merged Historical Returns'!$A$2:'Merged Historical Returns'!$D$90,  4, FALSE)</f>
        <v>10.56</v>
      </c>
      <c r="M18">
        <f t="shared" ca="1" si="4"/>
        <v>46</v>
      </c>
    </row>
    <row r="19" spans="2:13">
      <c r="B19">
        <f t="shared" si="2"/>
        <v>65</v>
      </c>
      <c r="C19" s="1">
        <f ca="1">IF((C18-($D$2*POWER(1+$B$2,B19-$B$14))+G18+H18) &lt;0,0,C18-$D$2*POWER(1+$B$2,B19-$B$14)+G18+H18)</f>
        <v>662234.70068531053</v>
      </c>
      <c r="D19" s="8">
        <v>0.6</v>
      </c>
      <c r="E19" s="2">
        <f t="shared" si="0"/>
        <v>0.4</v>
      </c>
      <c r="G19" s="1">
        <f t="shared" ca="1" si="3"/>
        <v>15933.36689848857</v>
      </c>
      <c r="H19" s="1">
        <f t="shared" ca="1" si="1"/>
        <v>27972.793756947518</v>
      </c>
      <c r="J19">
        <f ca="1">VLOOKUP(M19,'Merged Historical Returns'!$A$2:'Merged Historical Returns'!D95,  3, FALSE)</f>
        <v>14.31</v>
      </c>
      <c r="K19">
        <f ca="1">VLOOKUP(M19,'Merged Historical Returns'!$A$2:'Merged Historical Returns'!$D$90,  4, FALSE)</f>
        <v>9.1199999999999992</v>
      </c>
      <c r="M19">
        <f t="shared" ca="1" si="4"/>
        <v>47</v>
      </c>
    </row>
    <row r="20" spans="2:13">
      <c r="B20">
        <f t="shared" si="2"/>
        <v>66</v>
      </c>
      <c r="C20" s="1">
        <f ca="1">IF((C19-($D$2*POWER(1+$B$2,B20-$B$14))+G19+H19) &lt;0,0,C19-$D$2*POWER(1+$B$2,B20-$B$14)+G19+H19)</f>
        <v>640467.98503165168</v>
      </c>
      <c r="D20" s="8">
        <v>0.6</v>
      </c>
      <c r="E20" s="2">
        <f t="shared" si="0"/>
        <v>0.4</v>
      </c>
      <c r="G20" s="1">
        <f t="shared" ca="1" si="3"/>
        <v>54990.581194817612</v>
      </c>
      <c r="H20" s="1">
        <f t="shared" ca="1" si="1"/>
        <v>23364.272093954653</v>
      </c>
      <c r="J20">
        <f ca="1">VLOOKUP(M20,'Merged Historical Returns'!$A$2:'Merged Historical Returns'!D96,  3, FALSE)</f>
        <v>18.98</v>
      </c>
      <c r="K20">
        <f ca="1">VLOOKUP(M20,'Merged Historical Returns'!$A$2:'Merged Historical Returns'!$D$90,  4, FALSE)</f>
        <v>8.99</v>
      </c>
      <c r="M20">
        <f t="shared" ca="1" si="4"/>
        <v>48</v>
      </c>
    </row>
    <row r="21" spans="2:13">
      <c r="B21">
        <f t="shared" si="2"/>
        <v>67</v>
      </c>
      <c r="C21" s="1">
        <f ca="1">IF((C20-($D$2*POWER(1+$B$2,B21-$B$14))+G20+H20) &lt;0,0,C20-$D$2*POWER(1+$B$2,B21-$B$14)+G20+H20)</f>
        <v>651179.77572205605</v>
      </c>
      <c r="D21" s="8">
        <v>0.6</v>
      </c>
      <c r="E21" s="2">
        <f t="shared" si="0"/>
        <v>0.4</v>
      </c>
      <c r="G21" s="1">
        <f t="shared" ca="1" si="3"/>
        <v>74156.352859227743</v>
      </c>
      <c r="H21" s="1">
        <f t="shared" ca="1" si="1"/>
        <v>23416.424734965138</v>
      </c>
      <c r="J21">
        <f ca="1">VLOOKUP(M21,'Merged Historical Returns'!$A$2:'Merged Historical Returns'!D97,  3, FALSE)</f>
        <v>-14.66</v>
      </c>
      <c r="K21">
        <f ca="1">VLOOKUP(M21,'Merged Historical Returns'!$A$2:'Merged Historical Returns'!$D$90,  4, FALSE)</f>
        <v>9.94</v>
      </c>
      <c r="M21">
        <f t="shared" ca="1" si="4"/>
        <v>49</v>
      </c>
    </row>
    <row r="22" spans="2:13">
      <c r="B22">
        <f t="shared" si="2"/>
        <v>68</v>
      </c>
      <c r="C22" s="1">
        <f ca="1">IF((C21-($D$2*POWER(1+$B$2,B22-$B$14))+G21+H21) &lt;0,0,C21-$D$2*POWER(1+$B$2,B22-$B$14)+G21+H21)</f>
        <v>679080.19883993</v>
      </c>
      <c r="D22" s="8">
        <v>0.6</v>
      </c>
      <c r="E22" s="2">
        <f t="shared" si="0"/>
        <v>0.4</v>
      </c>
      <c r="G22" s="1">
        <f t="shared" ca="1" si="3"/>
        <v>-59731.894289960241</v>
      </c>
      <c r="H22" s="1">
        <f t="shared" ca="1" si="1"/>
        <v>27000.228705875616</v>
      </c>
      <c r="J22">
        <f ca="1">VLOOKUP(M22,'Merged Historical Returns'!$A$2:'Merged Historical Returns'!D98,  3, FALSE)</f>
        <v>-26.47</v>
      </c>
      <c r="K22">
        <f ca="1">VLOOKUP(M22,'Merged Historical Returns'!$A$2:'Merged Historical Returns'!$D$90,  4, FALSE)</f>
        <v>12.06</v>
      </c>
      <c r="M22">
        <f t="shared" ca="1" si="4"/>
        <v>50</v>
      </c>
    </row>
    <row r="23" spans="2:13">
      <c r="B23">
        <f t="shared" si="2"/>
        <v>69</v>
      </c>
      <c r="C23" s="1">
        <f ca="1">IF((C22-($D$2*POWER(1+$B$2,B23-$B$14))+G22+H22) &lt;0,0,C22-$D$2*POWER(1+$B$2,B23-$B$14)+G22+H22)</f>
        <v>574586.00814523688</v>
      </c>
      <c r="D23" s="8">
        <v>0.6</v>
      </c>
      <c r="E23" s="2">
        <f t="shared" si="0"/>
        <v>0.4</v>
      </c>
      <c r="G23" s="1">
        <f t="shared" ca="1" si="3"/>
        <v>-91255.74981362652</v>
      </c>
      <c r="H23" s="1">
        <f t="shared" ca="1" si="1"/>
        <v>27718.029032926228</v>
      </c>
      <c r="J23">
        <f ca="1">VLOOKUP(M23,'Merged Historical Returns'!$A$2:'Merged Historical Returns'!D99,  3, FALSE)</f>
        <v>37.200000000000003</v>
      </c>
      <c r="K23">
        <f ca="1">VLOOKUP(M23,'Merged Historical Returns'!$A$2:'Merged Historical Returns'!$D$90,  4, FALSE)</f>
        <v>15.14</v>
      </c>
      <c r="M23">
        <f t="shared" ca="1" si="4"/>
        <v>51</v>
      </c>
    </row>
    <row r="24" spans="2:13">
      <c r="B24">
        <f t="shared" si="2"/>
        <v>70</v>
      </c>
      <c r="C24" s="1">
        <f ca="1">IF((C23-($D$2*POWER(1+$B$2,B24-$B$14))+G23+H23) &lt;0,0,C23-$D$2*POWER(1+$B$2,B24-$B$14)+G23+H23)</f>
        <v>437132.88650060992</v>
      </c>
      <c r="D24" s="8">
        <v>0.6</v>
      </c>
      <c r="E24" s="2">
        <f t="shared" si="0"/>
        <v>0.4</v>
      </c>
      <c r="G24" s="1">
        <f t="shared" ca="1" si="3"/>
        <v>97568.060266936154</v>
      </c>
      <c r="H24" s="1">
        <f t="shared" ca="1" si="1"/>
        <v>26472.76760647694</v>
      </c>
      <c r="J24">
        <f ca="1">VLOOKUP(M24,'Merged Historical Returns'!$A$2:'Merged Historical Returns'!D100,  3, FALSE)</f>
        <v>23.84</v>
      </c>
      <c r="K24">
        <f ca="1">VLOOKUP(M24,'Merged Historical Returns'!$A$2:'Merged Historical Returns'!$D$90,  4, FALSE)</f>
        <v>16.55</v>
      </c>
      <c r="M24">
        <f t="shared" ca="1" si="4"/>
        <v>52</v>
      </c>
    </row>
    <row r="25" spans="2:13">
      <c r="B25">
        <f t="shared" si="2"/>
        <v>71</v>
      </c>
      <c r="C25" s="1">
        <f ca="1">IF((C24-$E$2*POWER(1+$B$2,B15-$B$14)+G24+H24)&lt;0,0,C24-$E$2*POWER(1+$B$2,B15-$B$14)+G24+H24)</f>
        <v>535423.71437402302</v>
      </c>
      <c r="D25" s="8">
        <v>0.6</v>
      </c>
      <c r="E25" s="2">
        <f t="shared" si="0"/>
        <v>0.4</v>
      </c>
      <c r="G25" s="1">
        <f t="shared" ca="1" si="3"/>
        <v>76587.008104060238</v>
      </c>
      <c r="H25" s="1">
        <f t="shared" ca="1" si="1"/>
        <v>35445.049891560324</v>
      </c>
      <c r="J25">
        <f ca="1">VLOOKUP(M25,'Merged Historical Returns'!$A$2:'Merged Historical Returns'!D101,  3, FALSE)</f>
        <v>-7.18</v>
      </c>
      <c r="K25">
        <f ca="1">VLOOKUP(M25,'Merged Historical Returns'!$A$2:'Merged Historical Returns'!$D$90,  4, FALSE)</f>
        <v>14.14</v>
      </c>
      <c r="M25">
        <f t="shared" ca="1" si="4"/>
        <v>53</v>
      </c>
    </row>
    <row r="26" spans="2:13">
      <c r="B26">
        <f t="shared" si="2"/>
        <v>72</v>
      </c>
      <c r="C26" s="1">
        <f ca="1">IF((C25-$E$2*POWER(1+$B$2,B16-$B$14)+G25+H25)&lt;0,0,C25-$E$2*POWER(1+$B$2,B16-$B$14)+G25+H25)</f>
        <v>620933.27236964356</v>
      </c>
      <c r="D26" s="8">
        <v>0.6</v>
      </c>
      <c r="E26" s="2">
        <f t="shared" si="0"/>
        <v>0.4</v>
      </c>
      <c r="G26" s="1">
        <f t="shared" ca="1" si="3"/>
        <v>-26749.805373684245</v>
      </c>
      <c r="H26" s="1">
        <f t="shared" ca="1" si="1"/>
        <v>35119.985885227041</v>
      </c>
      <c r="J26">
        <f ca="1">VLOOKUP(M26,'Merged Historical Returns'!$A$2:'Merged Historical Returns'!D102,  3, FALSE)</f>
        <v>6.56</v>
      </c>
      <c r="K26">
        <f ca="1">VLOOKUP(M26,'Merged Historical Returns'!$A$2:'Merged Historical Returns'!$D$90,  4, FALSE)</f>
        <v>13.75</v>
      </c>
      <c r="M26">
        <f t="shared" ca="1" si="4"/>
        <v>54</v>
      </c>
    </row>
    <row r="27" spans="2:13">
      <c r="B27">
        <f t="shared" si="2"/>
        <v>73</v>
      </c>
      <c r="C27" s="1">
        <f ca="1">IF((C26-$E$2*POWER(1+$B$2,B17-$B$14)+G26+H26)&lt;0,0,C26-$E$2*POWER(1+$B$2,B17-$B$14)+G26+H26)</f>
        <v>601985.27788118622</v>
      </c>
      <c r="D27" s="8">
        <v>0.6</v>
      </c>
      <c r="E27" s="2">
        <f t="shared" si="0"/>
        <v>0.4</v>
      </c>
      <c r="G27" s="1">
        <f t="shared" ca="1" si="3"/>
        <v>23694.140537403488</v>
      </c>
      <c r="H27" s="1">
        <f t="shared" ca="1" si="1"/>
        <v>33109.19028346525</v>
      </c>
      <c r="J27">
        <f ca="1">VLOOKUP(M27,'Merged Historical Returns'!$A$2:'Merged Historical Returns'!D103,  3, FALSE)</f>
        <v>18.440000000000001</v>
      </c>
      <c r="K27">
        <f ca="1">VLOOKUP(M27,'Merged Historical Returns'!$A$2:'Merged Historical Returns'!$D$90,  4, FALSE)</f>
        <v>13.4</v>
      </c>
      <c r="M27">
        <f t="shared" ca="1" si="4"/>
        <v>55</v>
      </c>
    </row>
    <row r="28" spans="2:13">
      <c r="B28">
        <f t="shared" si="2"/>
        <v>74</v>
      </c>
      <c r="C28" s="1">
        <f ca="1">IF((C27-$E$2*POWER(1+$B$2,B18-$B$14)+G27+H27)&lt;0,0,C27-$E$2*POWER(1+$B$2,B18-$B$14)+G27+H27)</f>
        <v>630650.88845205493</v>
      </c>
      <c r="D28" s="8">
        <v>0.6</v>
      </c>
      <c r="E28" s="2">
        <f t="shared" si="0"/>
        <v>0.4</v>
      </c>
      <c r="G28" s="1">
        <f t="shared" ca="1" si="3"/>
        <v>69775.214298335355</v>
      </c>
      <c r="H28" s="1">
        <f t="shared" ca="1" si="1"/>
        <v>33802.887621030146</v>
      </c>
      <c r="J28">
        <f ca="1">VLOOKUP(M28,'Merged Historical Returns'!$A$2:'Merged Historical Returns'!D104,  3, FALSE)</f>
        <v>32.42</v>
      </c>
      <c r="K28">
        <f ca="1">VLOOKUP(M28,'Merged Historical Returns'!$A$2:'Merged Historical Returns'!$D$90,  4, FALSE)</f>
        <v>11.58</v>
      </c>
      <c r="M28">
        <f t="shared" ca="1" si="4"/>
        <v>56</v>
      </c>
    </row>
    <row r="29" spans="2:13">
      <c r="B29">
        <f t="shared" si="2"/>
        <v>75</v>
      </c>
      <c r="C29" s="1">
        <f ca="1">IF((C28-$E$2*POWER(1+$B$2,B19-$B$14)+G28+H28)&lt;0,0,C28-$E$2*POWER(1+$B$2,B19-$B$14)+G28+H28)</f>
        <v>705247.13851392036</v>
      </c>
      <c r="D29" s="8">
        <v>0.6</v>
      </c>
      <c r="E29" s="2">
        <f t="shared" si="0"/>
        <v>0.4</v>
      </c>
      <c r="G29" s="1">
        <f t="shared" ca="1" si="3"/>
        <v>137184.67338372782</v>
      </c>
      <c r="H29" s="1">
        <f t="shared" ca="1" si="1"/>
        <v>32667.047455964792</v>
      </c>
      <c r="J29">
        <f ca="1">VLOOKUP(M29,'Merged Historical Returns'!$A$2:'Merged Historical Returns'!D105,  3, FALSE)</f>
        <v>-4.91</v>
      </c>
      <c r="K29">
        <f ca="1">VLOOKUP(M29,'Merged Historical Returns'!$A$2:'Merged Historical Returns'!$D$90,  4, FALSE)</f>
        <v>9.9700000000000006</v>
      </c>
      <c r="M29">
        <f t="shared" ca="1" si="4"/>
        <v>57</v>
      </c>
    </row>
    <row r="30" spans="2:13">
      <c r="B30">
        <f t="shared" si="2"/>
        <v>76</v>
      </c>
      <c r="C30" s="1">
        <f ca="1">IF((C29-$E$2*POWER(1+$B$2,B20-$B$14)+G29+H29)&lt;0,0,C29-$E$2*POWER(1+$B$2,B20-$B$14)+G29+H29)</f>
        <v>845247.55194038805</v>
      </c>
      <c r="D30" s="8">
        <v>0.6</v>
      </c>
      <c r="E30" s="2">
        <f t="shared" si="0"/>
        <v>0.4</v>
      </c>
      <c r="G30" s="1">
        <f t="shared" ca="1" si="3"/>
        <v>-24900.992880163834</v>
      </c>
      <c r="H30" s="1">
        <f t="shared" ca="1" si="1"/>
        <v>33708.472371382682</v>
      </c>
      <c r="J30">
        <f ca="1">VLOOKUP(M30,'Merged Historical Returns'!$A$2:'Merged Historical Returns'!D106,  3, FALSE)</f>
        <v>21.55</v>
      </c>
      <c r="K30">
        <f ca="1">VLOOKUP(M30,'Merged Historical Returns'!$A$2:'Merged Historical Returns'!$D$90,  4, FALSE)</f>
        <v>11.29</v>
      </c>
      <c r="M30">
        <f t="shared" ca="1" si="4"/>
        <v>58</v>
      </c>
    </row>
    <row r="31" spans="2:13">
      <c r="B31">
        <f t="shared" si="2"/>
        <v>77</v>
      </c>
      <c r="C31" s="1">
        <f ca="1">IF((C30-$E$2*POWER(1+$B$2,B21-$B$14)+G30+H30)&lt;0,0,C30-$E$2*POWER(1+$B$2,B21-$B$14)+G30+H30)</f>
        <v>823308.18479598511</v>
      </c>
      <c r="D31" s="8">
        <v>0.6</v>
      </c>
      <c r="E31" s="2">
        <f t="shared" si="0"/>
        <v>0.4</v>
      </c>
      <c r="G31" s="1">
        <f t="shared" ca="1" si="3"/>
        <v>106453.74829412087</v>
      </c>
      <c r="H31" s="1">
        <f t="shared" ca="1" si="1"/>
        <v>37180.597625386683</v>
      </c>
      <c r="J31">
        <f ca="1">VLOOKUP(M31,'Merged Historical Returns'!$A$2:'Merged Historical Returns'!D107,  3, FALSE)</f>
        <v>22.56</v>
      </c>
      <c r="K31">
        <f ca="1">VLOOKUP(M31,'Merged Historical Returns'!$A$2:'Merged Historical Returns'!$D$90,  4, FALSE)</f>
        <v>10.65</v>
      </c>
      <c r="M31">
        <f t="shared" ca="1" si="4"/>
        <v>59</v>
      </c>
    </row>
    <row r="32" spans="2:13">
      <c r="B32">
        <f t="shared" si="2"/>
        <v>78</v>
      </c>
      <c r="C32" s="1">
        <f ca="1">IF((C31-$E$2*POWER(1+$B$2,B22-$B$14)+G31+H31)&lt;0,0,C31-$E$2*POWER(1+$B$2,B22-$B$14)+G31+H31)</f>
        <v>935273.27868080232</v>
      </c>
      <c r="D32" s="8">
        <v>0.6</v>
      </c>
      <c r="E32" s="2">
        <f t="shared" si="0"/>
        <v>0.4</v>
      </c>
      <c r="G32" s="1">
        <f t="shared" ca="1" si="3"/>
        <v>126598.5910022334</v>
      </c>
      <c r="H32" s="1">
        <f t="shared" ca="1" si="1"/>
        <v>39842.641671802179</v>
      </c>
      <c r="J32">
        <f ca="1">VLOOKUP(M32,'Merged Historical Returns'!$A$2:'Merged Historical Returns'!D108,  3, FALSE)</f>
        <v>6.27</v>
      </c>
      <c r="K32">
        <f ca="1">VLOOKUP(M32,'Merged Historical Returns'!$A$2:'Merged Historical Returns'!$D$90,  4, FALSE)</f>
        <v>9.82</v>
      </c>
      <c r="M32">
        <f t="shared" ca="1" si="4"/>
        <v>60</v>
      </c>
    </row>
    <row r="33" spans="2:13">
      <c r="B33">
        <f t="shared" si="2"/>
        <v>79</v>
      </c>
      <c r="C33" s="1">
        <f ca="1">IF((C32-$E$2*POWER(1+$B$2,B23-$B$14)+G32+H32)&lt;0,0,C32-$E$2*POWER(1+$B$2,B23-$B$14)+G32+H32)</f>
        <v>1069095.1817591069</v>
      </c>
      <c r="D33" s="8">
        <v>0.6</v>
      </c>
      <c r="E33" s="2">
        <f t="shared" si="0"/>
        <v>0.4</v>
      </c>
      <c r="G33" s="1">
        <f t="shared" ca="1" si="3"/>
        <v>40219.360737777599</v>
      </c>
      <c r="H33" s="1">
        <f t="shared" ca="1" si="1"/>
        <v>41994.058739497726</v>
      </c>
      <c r="J33">
        <f ca="1">VLOOKUP(M33,'Merged Historical Returns'!$A$2:'Merged Historical Returns'!D109,  3, FALSE)</f>
        <v>31.73</v>
      </c>
      <c r="K33">
        <f ca="1">VLOOKUP(M33,'Merged Historical Returns'!$A$2:'Merged Historical Returns'!$D$90,  4, FALSE)</f>
        <v>10.43</v>
      </c>
      <c r="M33">
        <f t="shared" ca="1" si="4"/>
        <v>61</v>
      </c>
    </row>
    <row r="34" spans="2:13">
      <c r="B34">
        <f t="shared" si="2"/>
        <v>80</v>
      </c>
      <c r="C34" s="1">
        <f ca="1">IF((C33-$E$2*POWER(1+$B$2,B24-$B$14)+G33+H33)&lt;0,0,C33-$E$2*POWER(1+$B$2,B24-$B$14)+G33+H33)</f>
        <v>1117710.6917527793</v>
      </c>
      <c r="D34" s="8">
        <v>0.6</v>
      </c>
      <c r="E34" s="2">
        <f t="shared" si="0"/>
        <v>0.4</v>
      </c>
      <c r="G34" s="1">
        <f t="shared" ca="1" si="3"/>
        <v>212789.76149589414</v>
      </c>
      <c r="H34" s="1">
        <f t="shared" ca="1" si="1"/>
        <v>46630.890059925958</v>
      </c>
      <c r="J34">
        <f ca="1">VLOOKUP(M34,'Merged Historical Returns'!$A$2:'Merged Historical Returns'!D110,  3, FALSE)</f>
        <v>18.670000000000002</v>
      </c>
      <c r="K34">
        <f ca="1">VLOOKUP(M34,'Merged Historical Returns'!$A$2:'Merged Historical Returns'!$D$90,  4, FALSE)</f>
        <v>9.26</v>
      </c>
      <c r="M34">
        <f t="shared" ca="1" si="4"/>
        <v>62</v>
      </c>
    </row>
    <row r="35" spans="2:13">
      <c r="B35">
        <f t="shared" si="2"/>
        <v>81</v>
      </c>
      <c r="C35" s="1">
        <f ca="1">IF((C34-$E$2*POWER(1+$B$2,B25-$B$14)+G34+H34)&lt;0,0,C34-$E$2*POWER(1+$B$2,B25-$B$14)+G34+H34)</f>
        <v>1342525.496540488</v>
      </c>
      <c r="D35" s="8">
        <v>0.6</v>
      </c>
      <c r="E35" s="2">
        <f t="shared" si="0"/>
        <v>0.4</v>
      </c>
      <c r="G35" s="1">
        <f t="shared" ca="1" si="3"/>
        <v>150389.70612246546</v>
      </c>
      <c r="H35" s="1">
        <f t="shared" ca="1" si="1"/>
        <v>49727.144391859678</v>
      </c>
      <c r="J35">
        <f ca="1">VLOOKUP(M35,'Merged Historical Returns'!$A$2:'Merged Historical Returns'!D111,  3, FALSE)</f>
        <v>5.25</v>
      </c>
      <c r="K35">
        <f ca="1">VLOOKUP(M35,'Merged Historical Returns'!$A$2:'Merged Historical Returns'!$D$90,  4, FALSE)</f>
        <v>8.81</v>
      </c>
      <c r="M35">
        <f t="shared" ca="1" si="4"/>
        <v>63</v>
      </c>
    </row>
    <row r="36" spans="2:13">
      <c r="B36">
        <f t="shared" si="2"/>
        <v>82</v>
      </c>
      <c r="C36" s="1">
        <f ca="1">IF((C35-$E$2*POWER(1+$B$2,B26-$B$14)+G35+H35)&lt;0,0,C35-$E$2*POWER(1+$B$2,B26-$B$14)+G35+H35)</f>
        <v>1506998.3248836587</v>
      </c>
      <c r="D36" s="8">
        <v>0.6</v>
      </c>
      <c r="E36" s="2">
        <f t="shared" si="0"/>
        <v>0.4</v>
      </c>
      <c r="G36" s="1">
        <f t="shared" ca="1" si="3"/>
        <v>47470.447233835243</v>
      </c>
      <c r="H36" s="1">
        <f t="shared" ca="1" si="1"/>
        <v>53106.620968900141</v>
      </c>
      <c r="J36">
        <f ca="1">VLOOKUP(M36,'Merged Historical Returns'!$A$2:'Merged Historical Returns'!D112,  3, FALSE)</f>
        <v>16.61</v>
      </c>
      <c r="K36">
        <f ca="1">VLOOKUP(M36,'Merged Historical Returns'!$A$2:'Merged Historical Returns'!$D$90,  4, FALSE)</f>
        <v>7.69</v>
      </c>
      <c r="M36">
        <f t="shared" ca="1" si="4"/>
        <v>64</v>
      </c>
    </row>
    <row r="37" spans="2:13">
      <c r="B37">
        <f t="shared" si="2"/>
        <v>83</v>
      </c>
      <c r="C37" s="1">
        <f ca="1">IF((C36-$E$2*POWER(1+$B$2,B27-$B$14)+G36+H36)&lt;0,0,C36-$E$2*POWER(1+$B$2,B27-$B$14)+G36+H36)</f>
        <v>1570862.0502501049</v>
      </c>
      <c r="D37" s="8">
        <v>0.6</v>
      </c>
      <c r="E37" s="2">
        <f t="shared" si="0"/>
        <v>0.4</v>
      </c>
      <c r="G37" s="1">
        <f t="shared" ca="1" si="3"/>
        <v>156552.11192792546</v>
      </c>
      <c r="H37" s="1">
        <f t="shared" ca="1" si="1"/>
        <v>48319.716665693231</v>
      </c>
      <c r="J37">
        <f ca="1">VLOOKUP(M37,'Merged Historical Returns'!$A$2:'Merged Historical Returns'!D113,  3, FALSE)</f>
        <v>31.69</v>
      </c>
      <c r="K37">
        <f ca="1">VLOOKUP(M37,'Merged Historical Returns'!$A$2:'Merged Historical Returns'!$D$90,  4, FALSE)</f>
        <v>9.1</v>
      </c>
      <c r="M37">
        <f t="shared" ca="1" si="4"/>
        <v>65</v>
      </c>
    </row>
    <row r="38" spans="2:13">
      <c r="B38">
        <f t="shared" si="2"/>
        <v>84</v>
      </c>
      <c r="C38" s="1">
        <f ca="1">IF((C37-$E$2*POWER(1+$B$2,B28-$B$14)+G37+H37)&lt;0,0,C37-$E$2*POWER(1+$B$2,B28-$B$14)+G37+H37)</f>
        <v>1737919.1357223457</v>
      </c>
      <c r="D38" s="8">
        <v>0.6</v>
      </c>
      <c r="E38" s="2">
        <f t="shared" si="0"/>
        <v>0.4</v>
      </c>
      <c r="G38" s="1">
        <f t="shared" ca="1" si="3"/>
        <v>330447.94446624682</v>
      </c>
      <c r="H38" s="1">
        <f t="shared" ca="1" si="1"/>
        <v>63260.256540293383</v>
      </c>
      <c r="J38">
        <f ca="1">VLOOKUP(M38,'Merged Historical Returns'!$A$2:'Merged Historical Returns'!D114,  3, FALSE)</f>
        <v>-3.1</v>
      </c>
      <c r="K38">
        <f ca="1">VLOOKUP(M38,'Merged Historical Returns'!$A$2:'Merged Historical Returns'!$D$90,  4, FALSE)</f>
        <v>7.49</v>
      </c>
      <c r="M38">
        <f t="shared" ca="1" si="4"/>
        <v>66</v>
      </c>
    </row>
    <row r="39" spans="2:13">
      <c r="B39">
        <f t="shared" si="2"/>
        <v>85</v>
      </c>
      <c r="C39" s="1">
        <f ca="1">IF((C38-$E$2*POWER(1+$B$2,B29-$B$14)+G38+H38)&lt;0,0,C38-$E$2*POWER(1+$B$2,B29-$B$14)+G38+H38)</f>
        <v>2092678.1513138667</v>
      </c>
      <c r="D39" s="8">
        <v>0.6</v>
      </c>
      <c r="E39" s="2">
        <f t="shared" si="0"/>
        <v>0.4</v>
      </c>
      <c r="G39" s="1">
        <f t="shared" ca="1" si="3"/>
        <v>-38923.813614437917</v>
      </c>
      <c r="H39" s="1">
        <f t="shared" ca="1" si="1"/>
        <v>62696.63741336346</v>
      </c>
      <c r="J39">
        <f ca="1">VLOOKUP(M39,'Merged Historical Returns'!$A$2:'Merged Historical Returns'!D115,  3, FALSE)</f>
        <v>30.47</v>
      </c>
      <c r="K39">
        <f ca="1">VLOOKUP(M39,'Merged Historical Returns'!$A$2:'Merged Historical Returns'!$D$90,  4, FALSE)</f>
        <v>7.89</v>
      </c>
      <c r="M39">
        <f t="shared" ca="1" si="4"/>
        <v>67</v>
      </c>
    </row>
    <row r="40" spans="2:13">
      <c r="B40">
        <f t="shared" si="2"/>
        <v>86</v>
      </c>
      <c r="C40" s="1">
        <f ca="1">IF((C39-$E$2*POWER(1+$B$2,B30-$B$14)+G39+H39)&lt;0,0,C39-$E$2*POWER(1+$B$2,B30-$B$14)+G39+H39)</f>
        <v>2076333.3141353226</v>
      </c>
      <c r="D40" s="8">
        <v>0.6</v>
      </c>
      <c r="E40" s="2">
        <f t="shared" si="0"/>
        <v>0.4</v>
      </c>
      <c r="G40" s="1">
        <f t="shared" ca="1" si="3"/>
        <v>379595.25649021962</v>
      </c>
      <c r="H40" s="1">
        <f t="shared" ca="1" si="1"/>
        <v>65529.079394110777</v>
      </c>
      <c r="J40">
        <f ca="1">VLOOKUP(M40,'Merged Historical Returns'!$A$2:'Merged Historical Returns'!D116,  3, FALSE)</f>
        <v>7.62</v>
      </c>
      <c r="K40">
        <f ca="1">VLOOKUP(M40,'Merged Historical Returns'!$A$2:'Merged Historical Returns'!$D$90,  4, FALSE)</f>
        <v>7.32</v>
      </c>
      <c r="M40">
        <f t="shared" ca="1" si="4"/>
        <v>68</v>
      </c>
    </row>
    <row r="41" spans="2:13">
      <c r="B41">
        <f t="shared" si="2"/>
        <v>87</v>
      </c>
      <c r="C41" s="1">
        <f ca="1">IF((C40-$E$2*POWER(1+$B$2,B31-$B$14)+G40+H40)&lt;0,0,C40-$E$2*POWER(1+$B$2,B31-$B$14)+G40+H40)</f>
        <v>2480136.4592128596</v>
      </c>
      <c r="D41" s="8">
        <v>0.6</v>
      </c>
      <c r="E41" s="2">
        <f t="shared" si="0"/>
        <v>0.4</v>
      </c>
      <c r="G41" s="1">
        <f t="shared" ca="1" si="3"/>
        <v>113391.83891521195</v>
      </c>
      <c r="H41" s="1">
        <f t="shared" ca="1" si="1"/>
        <v>72618.395525752538</v>
      </c>
      <c r="J41">
        <f ca="1">VLOOKUP(M41,'Merged Historical Returns'!$A$2:'Merged Historical Returns'!D117,  3, FALSE)</f>
        <v>10.08</v>
      </c>
      <c r="K41">
        <f ca="1">VLOOKUP(M41,'Merged Historical Returns'!$A$2:'Merged Historical Returns'!$D$90,  4, FALSE)</f>
        <v>7.23</v>
      </c>
      <c r="M41">
        <f t="shared" ca="1" si="4"/>
        <v>69</v>
      </c>
    </row>
    <row r="42" spans="2:13">
      <c r="B42">
        <f t="shared" si="2"/>
        <v>88</v>
      </c>
      <c r="C42" s="1">
        <f ca="1">IF((C41-$E$2*POWER(1+$B$2,B32-$B$14)+G41+H41)&lt;0,0,C41-$E$2*POWER(1+$B$2,B32-$B$14)+G41+H41)</f>
        <v>2623585.8671228266</v>
      </c>
      <c r="D42" s="8">
        <v>0.6</v>
      </c>
      <c r="E42" s="2">
        <f t="shared" si="0"/>
        <v>0.4</v>
      </c>
      <c r="G42" s="1">
        <f t="shared" ca="1" si="3"/>
        <v>158674.47324358855</v>
      </c>
      <c r="H42" s="1">
        <f t="shared" ca="1" si="1"/>
        <v>75874.10327719216</v>
      </c>
      <c r="J42">
        <f ca="1">VLOOKUP(M42,'Merged Historical Returns'!$A$2:'Merged Historical Returns'!D118,  3, FALSE)</f>
        <v>1.32</v>
      </c>
      <c r="K42">
        <f ca="1">VLOOKUP(M42,'Merged Historical Returns'!$A$2:'Merged Historical Returns'!$D$90,  4, FALSE)</f>
        <v>8.19</v>
      </c>
      <c r="M42">
        <f t="shared" ca="1" si="4"/>
        <v>70</v>
      </c>
    </row>
    <row r="43" spans="2:13">
      <c r="B43">
        <f t="shared" si="2"/>
        <v>89</v>
      </c>
      <c r="C43" s="1">
        <f ca="1">IF((C42-$E$2*POWER(1+$B$2,B33-$B$14)+G42+H42)&lt;0,0,C42-$E$2*POWER(1+$B$2,B33-$B$14)+G42+H42)</f>
        <v>2814296.7923166798</v>
      </c>
      <c r="D43" s="8">
        <v>0.6</v>
      </c>
      <c r="E43" s="2">
        <f t="shared" si="0"/>
        <v>0.4</v>
      </c>
      <c r="G43" s="1">
        <f t="shared" ca="1" si="3"/>
        <v>22289.230595148103</v>
      </c>
      <c r="H43" s="1">
        <f t="shared" ca="1" si="1"/>
        <v>92196.362916294442</v>
      </c>
      <c r="J43">
        <f ca="1">VLOOKUP(M43,'Merged Historical Returns'!$A$2:'Merged Historical Returns'!D119,  3, FALSE)</f>
        <v>37.58</v>
      </c>
      <c r="K43">
        <f ca="1">VLOOKUP(M43,'Merged Historical Returns'!$A$2:'Merged Historical Returns'!$D$90,  4, FALSE)</f>
        <v>8.02</v>
      </c>
      <c r="M43">
        <f t="shared" ca="1" si="4"/>
        <v>71</v>
      </c>
    </row>
    <row r="44" spans="2:13">
      <c r="B44">
        <f t="shared" si="2"/>
        <v>90</v>
      </c>
      <c r="C44" s="1">
        <f ca="1">IF((C43-$E$2*POWER(1+$B$2,B34-$B$14)+G43+H43)&lt;0,0,C43-$E$2*POWER(1+$B$2,B34-$B$14)+G43+H43)</f>
        <v>2883629.6049613873</v>
      </c>
      <c r="D44" s="8">
        <v>0.6</v>
      </c>
      <c r="E44" s="2">
        <f t="shared" si="0"/>
        <v>0.4</v>
      </c>
      <c r="G44" s="1">
        <f t="shared" ca="1" si="3"/>
        <v>650200.8033266936</v>
      </c>
      <c r="H44" s="1">
        <f t="shared" ca="1" si="1"/>
        <v>92506.837727161299</v>
      </c>
      <c r="J44">
        <f ca="1">VLOOKUP(M44,'Merged Historical Returns'!$A$2:'Merged Historical Returns'!D120,  3, FALSE)</f>
        <v>22.96</v>
      </c>
      <c r="K44">
        <f ca="1">VLOOKUP(M44,'Merged Historical Returns'!$A$2:'Merged Historical Returns'!$D$90,  4, FALSE)</f>
        <v>8.0500000000000007</v>
      </c>
      <c r="M44">
        <f t="shared" ca="1" si="4"/>
        <v>72</v>
      </c>
    </row>
    <row r="45" spans="2:13">
      <c r="B45">
        <f t="shared" si="2"/>
        <v>91</v>
      </c>
      <c r="C45" s="1">
        <f ca="1">IF((C44-$E$2*POWER(1+$B$2,B35-$B$14)+G44+H44)&lt;0,0,C44-$E$2*POWER(1+$B$2,B35-$B$14)+G44+H44)</f>
        <v>3579829.8817225043</v>
      </c>
      <c r="D45" s="8">
        <v>0.6</v>
      </c>
      <c r="E45" s="2">
        <f t="shared" si="0"/>
        <v>0.4</v>
      </c>
      <c r="G45" s="1">
        <f t="shared" ca="1" si="3"/>
        <v>493157.36450609216</v>
      </c>
      <c r="H45" s="1">
        <f t="shared" ca="1" si="1"/>
        <v>115270.52219146465</v>
      </c>
      <c r="J45">
        <f ca="1">VLOOKUP(M45,'Merged Historical Returns'!$A$2:'Merged Historical Returns'!D121,  3, FALSE)</f>
        <v>33.36</v>
      </c>
      <c r="K45">
        <f ca="1">VLOOKUP(M45,'Merged Historical Returns'!$A$2:'Merged Historical Returns'!$D$90,  4, FALSE)</f>
        <v>7.45</v>
      </c>
      <c r="M45">
        <f t="shared" ca="1" si="4"/>
        <v>73</v>
      </c>
    </row>
    <row r="46" spans="2:13">
      <c r="B46">
        <f t="shared" si="2"/>
        <v>92</v>
      </c>
      <c r="C46" s="1">
        <f ca="1">IF((C45-$E$2*POWER(1+$B$2,B36-$B$14)+G45+H45)&lt;0,0,C45-$E$2*POWER(1+$B$2,B36-$B$14)+G45+H45)</f>
        <v>4140355.1831985409</v>
      </c>
      <c r="D46" s="8">
        <v>0.6</v>
      </c>
      <c r="E46" s="2">
        <f t="shared" si="0"/>
        <v>0.4</v>
      </c>
      <c r="G46" s="1">
        <f t="shared" ca="1" si="3"/>
        <v>828733.49346901989</v>
      </c>
      <c r="H46" s="1">
        <f t="shared" ca="1" si="1"/>
        <v>123382.58445931652</v>
      </c>
      <c r="J46">
        <f ca="1">VLOOKUP(M46,'Merged Historical Returns'!$A$2:'Merged Historical Returns'!D122,  3, FALSE)</f>
        <v>28.58</v>
      </c>
      <c r="K46">
        <f ca="1">VLOOKUP(M46,'Merged Historical Returns'!$A$2:'Merged Historical Returns'!$D$90,  4, FALSE)</f>
        <v>6.6</v>
      </c>
      <c r="M46">
        <f t="shared" ca="1" si="4"/>
        <v>74</v>
      </c>
    </row>
    <row r="47" spans="2:13">
      <c r="B47">
        <f t="shared" si="2"/>
        <v>93</v>
      </c>
      <c r="C47" s="1">
        <f ca="1">IF((C46-$E$2*POWER(1+$B$2,B37-$B$14)+G46+H46)&lt;0,0,C46-$E$2*POWER(1+$B$2,B37-$B$14)+G46+H46)</f>
        <v>5043131.5983487125</v>
      </c>
      <c r="D47" s="8">
        <v>0.6</v>
      </c>
      <c r="E47" s="2">
        <f t="shared" si="0"/>
        <v>0.4</v>
      </c>
      <c r="G47" s="1">
        <f t="shared" ca="1" si="3"/>
        <v>864796.20648483722</v>
      </c>
      <c r="H47" s="1">
        <f t="shared" ca="1" si="1"/>
        <v>133138.67419640603</v>
      </c>
      <c r="J47">
        <f ca="1">VLOOKUP(M47,'Merged Historical Returns'!$A$2:'Merged Historical Returns'!D123,  3, FALSE)</f>
        <v>21.04</v>
      </c>
      <c r="K47">
        <f ca="1">VLOOKUP(M47,'Merged Historical Returns'!$A$2:'Merged Historical Returns'!$D$90,  4, FALSE)</f>
        <v>6.15</v>
      </c>
      <c r="M47">
        <f t="shared" ca="1" si="4"/>
        <v>75</v>
      </c>
    </row>
    <row r="48" spans="2:13">
      <c r="B48">
        <f t="shared" si="2"/>
        <v>94</v>
      </c>
      <c r="C48" s="1">
        <f ca="1">IF((C47-$E$2*POWER(1+$B$2,B38-$B$14)+G47+H47)&lt;0,0,C47-$E$2*POWER(1+$B$2,B38-$B$14)+G47+H47)</f>
        <v>5990246.6263684463</v>
      </c>
      <c r="D48" s="8">
        <v>0.6</v>
      </c>
      <c r="E48" s="2">
        <f t="shared" si="0"/>
        <v>0.4</v>
      </c>
      <c r="G48" s="1">
        <f t="shared" ca="1" si="3"/>
        <v>756208.7341127526</v>
      </c>
      <c r="H48" s="1">
        <f t="shared" ca="1" si="1"/>
        <v>147360.06700866381</v>
      </c>
      <c r="J48">
        <f ca="1">VLOOKUP(M48,'Merged Historical Returns'!$A$2:'Merged Historical Returns'!D124,  3, FALSE)</f>
        <v>-9.1</v>
      </c>
      <c r="K48">
        <f ca="1">VLOOKUP(M48,'Merged Historical Returns'!$A$2:'Merged Historical Returns'!$D$90,  4, FALSE)</f>
        <v>6.32</v>
      </c>
      <c r="M48">
        <f t="shared" ca="1" si="4"/>
        <v>76</v>
      </c>
    </row>
    <row r="49" spans="2:13">
      <c r="B49">
        <f>B48+1</f>
        <v>95</v>
      </c>
      <c r="C49" s="1">
        <f ca="1">IF((C48-$E$2*POWER(1+$B$2,B39-$B$14)+G48+H48)&lt;0,0,C48-$E$2*POWER(1+$B$2,B39-$B$14)+G48+H48)</f>
        <v>6841470.9792485079</v>
      </c>
      <c r="D49" s="8">
        <v>0.6</v>
      </c>
      <c r="E49" s="2">
        <f t="shared" si="0"/>
        <v>0.4</v>
      </c>
      <c r="G49" s="1">
        <f t="shared" ca="1" si="3"/>
        <v>-373544.31546696846</v>
      </c>
      <c r="H49" s="1">
        <f t="shared" ca="1" si="1"/>
        <v>172952.38635540233</v>
      </c>
      <c r="J49">
        <f ca="1">VLOOKUP(M49,'Merged Historical Returns'!$A$2:'Merged Historical Returns'!D125,  3, FALSE)</f>
        <v>-11.89</v>
      </c>
      <c r="K49">
        <f ca="1">VLOOKUP(M49,'Merged Historical Returns'!$A$2:'Merged Historical Returns'!$D$90,  4, FALSE)</f>
        <v>6.22</v>
      </c>
      <c r="M49">
        <f t="shared" ca="1" si="4"/>
        <v>77</v>
      </c>
    </row>
    <row r="50" spans="2:13">
      <c r="B50">
        <f t="shared" si="2"/>
        <v>96</v>
      </c>
      <c r="C50" s="1">
        <f ca="1">IF((C49-$E$2*POWER(1+$B$2,B40-$B$14)+G49+H49)&lt;0,0,C49-$E$2*POWER(1+$B$2,B40-$B$14)+G49+H49)</f>
        <v>6586964.2684483454</v>
      </c>
      <c r="D50" s="8">
        <v>0.6</v>
      </c>
      <c r="E50" s="2">
        <f t="shared" si="0"/>
        <v>0.4</v>
      </c>
      <c r="G50" s="1">
        <f t="shared" ca="1" si="3"/>
        <v>-469914.03091110499</v>
      </c>
      <c r="H50" s="1">
        <f t="shared" ca="1" si="1"/>
        <v>163883.67099899484</v>
      </c>
      <c r="J50">
        <f ca="1">VLOOKUP(M50,'Merged Historical Returns'!$A$2:'Merged Historical Returns'!D126,  3, FALSE)</f>
        <v>-22.1</v>
      </c>
      <c r="K50">
        <f ca="1">VLOOKUP(M50,'Merged Historical Returns'!$A$2:'Merged Historical Returns'!$D$90,  4, FALSE)</f>
        <v>6.65</v>
      </c>
      <c r="M50">
        <f t="shared" ca="1" si="4"/>
        <v>78</v>
      </c>
    </row>
    <row r="53" spans="2:13">
      <c r="B53" t="s">
        <v>25</v>
      </c>
      <c r="C53" s="1">
        <f ca="1">C50</f>
        <v>6586964.2684483454</v>
      </c>
      <c r="D53" t="s">
        <v>27</v>
      </c>
    </row>
    <row r="54" spans="2:13">
      <c r="B54">
        <f>1</f>
        <v>1</v>
      </c>
      <c r="C54" s="1">
        <f t="dataTable" ref="C54:C142" dt2D="0" dtr="0" r1="E52" ca="1"/>
        <v>8965896.1233508252</v>
      </c>
      <c r="D54">
        <f>IF(C54&gt;0,1,0)</f>
        <v>1</v>
      </c>
    </row>
    <row r="55" spans="2:13">
      <c r="B55">
        <f>B54+1</f>
        <v>2</v>
      </c>
      <c r="C55" s="1">
        <v>6586964.2684483454</v>
      </c>
      <c r="D55">
        <f t="shared" ref="D55:D118" si="5">IF(C55&gt;0,1,0)</f>
        <v>1</v>
      </c>
    </row>
    <row r="56" spans="2:13">
      <c r="B56">
        <f t="shared" ref="B56:B119" si="6">B55+1</f>
        <v>3</v>
      </c>
      <c r="C56" s="1">
        <v>8606760.9450723697</v>
      </c>
      <c r="D56">
        <f t="shared" si="5"/>
        <v>1</v>
      </c>
    </row>
    <row r="57" spans="2:13">
      <c r="B57">
        <f t="shared" si="6"/>
        <v>4</v>
      </c>
      <c r="C57" s="1">
        <v>9654647.0840755571</v>
      </c>
      <c r="D57">
        <f t="shared" si="5"/>
        <v>1</v>
      </c>
    </row>
    <row r="58" spans="2:13">
      <c r="B58">
        <f t="shared" si="6"/>
        <v>5</v>
      </c>
      <c r="C58" s="1">
        <v>10908101.842005981</v>
      </c>
      <c r="D58">
        <f t="shared" si="5"/>
        <v>1</v>
      </c>
    </row>
    <row r="59" spans="2:13">
      <c r="B59">
        <f t="shared" si="6"/>
        <v>6</v>
      </c>
      <c r="C59" s="1">
        <v>6378272.7994841645</v>
      </c>
      <c r="D59">
        <f t="shared" si="5"/>
        <v>1</v>
      </c>
    </row>
    <row r="60" spans="2:13">
      <c r="B60">
        <f t="shared" si="6"/>
        <v>7</v>
      </c>
      <c r="C60" s="1">
        <v>8246790.8015043745</v>
      </c>
      <c r="D60">
        <f t="shared" si="5"/>
        <v>1</v>
      </c>
    </row>
    <row r="61" spans="2:13">
      <c r="B61">
        <f t="shared" si="6"/>
        <v>8</v>
      </c>
      <c r="C61" s="1">
        <v>5643472.8282625554</v>
      </c>
      <c r="D61">
        <f t="shared" si="5"/>
        <v>1</v>
      </c>
    </row>
    <row r="62" spans="2:13">
      <c r="B62">
        <f t="shared" si="6"/>
        <v>9</v>
      </c>
      <c r="C62" s="1">
        <v>5924718.069567062</v>
      </c>
      <c r="D62">
        <f t="shared" si="5"/>
        <v>1</v>
      </c>
    </row>
    <row r="63" spans="2:13">
      <c r="B63">
        <f t="shared" si="6"/>
        <v>10</v>
      </c>
      <c r="C63" s="1">
        <v>9943094.5368973706</v>
      </c>
      <c r="D63">
        <f t="shared" si="5"/>
        <v>1</v>
      </c>
    </row>
    <row r="64" spans="2:13">
      <c r="B64">
        <f t="shared" si="6"/>
        <v>11</v>
      </c>
      <c r="C64" s="1">
        <v>6428927.4570247186</v>
      </c>
      <c r="D64">
        <f t="shared" si="5"/>
        <v>1</v>
      </c>
    </row>
    <row r="65" spans="2:4">
      <c r="B65">
        <f t="shared" si="6"/>
        <v>12</v>
      </c>
      <c r="C65" s="1">
        <v>5112011.519417271</v>
      </c>
      <c r="D65">
        <f t="shared" si="5"/>
        <v>1</v>
      </c>
    </row>
    <row r="66" spans="2:4">
      <c r="B66">
        <f t="shared" si="6"/>
        <v>13</v>
      </c>
      <c r="C66" s="1">
        <v>8005649.2329607029</v>
      </c>
      <c r="D66">
        <f t="shared" si="5"/>
        <v>1</v>
      </c>
    </row>
    <row r="67" spans="2:4">
      <c r="B67">
        <f t="shared" si="6"/>
        <v>14</v>
      </c>
      <c r="C67" s="1">
        <v>12042493.154056342</v>
      </c>
      <c r="D67">
        <f t="shared" si="5"/>
        <v>1</v>
      </c>
    </row>
    <row r="68" spans="2:4">
      <c r="B68">
        <f t="shared" si="6"/>
        <v>15</v>
      </c>
      <c r="C68" s="1">
        <v>9324300.3122824058</v>
      </c>
      <c r="D68">
        <f t="shared" si="5"/>
        <v>1</v>
      </c>
    </row>
    <row r="69" spans="2:4">
      <c r="B69">
        <f t="shared" si="6"/>
        <v>16</v>
      </c>
      <c r="C69" s="1">
        <v>10114817.28964727</v>
      </c>
      <c r="D69">
        <f t="shared" si="5"/>
        <v>1</v>
      </c>
    </row>
    <row r="70" spans="2:4">
      <c r="B70">
        <f t="shared" si="6"/>
        <v>17</v>
      </c>
      <c r="C70" s="1">
        <v>10893204.788498031</v>
      </c>
      <c r="D70">
        <f t="shared" si="5"/>
        <v>1</v>
      </c>
    </row>
    <row r="71" spans="2:4">
      <c r="B71">
        <f t="shared" si="6"/>
        <v>18</v>
      </c>
      <c r="C71" s="1">
        <v>11685431.096523508</v>
      </c>
      <c r="D71">
        <f t="shared" si="5"/>
        <v>1</v>
      </c>
    </row>
    <row r="72" spans="2:4">
      <c r="B72">
        <f t="shared" si="6"/>
        <v>19</v>
      </c>
      <c r="C72" s="1">
        <v>12142388.632068781</v>
      </c>
      <c r="D72">
        <f t="shared" si="5"/>
        <v>1</v>
      </c>
    </row>
    <row r="73" spans="2:4">
      <c r="B73">
        <f t="shared" si="6"/>
        <v>20</v>
      </c>
      <c r="C73" s="1">
        <v>9804278.5595918428</v>
      </c>
      <c r="D73">
        <f t="shared" si="5"/>
        <v>1</v>
      </c>
    </row>
    <row r="74" spans="2:4">
      <c r="B74">
        <f t="shared" si="6"/>
        <v>21</v>
      </c>
      <c r="C74" s="1">
        <v>7843609.4664867064</v>
      </c>
      <c r="D74">
        <f t="shared" si="5"/>
        <v>1</v>
      </c>
    </row>
    <row r="75" spans="2:4">
      <c r="B75">
        <f t="shared" si="6"/>
        <v>22</v>
      </c>
      <c r="C75" s="1">
        <v>5481246.8794630757</v>
      </c>
      <c r="D75">
        <f t="shared" si="5"/>
        <v>1</v>
      </c>
    </row>
    <row r="76" spans="2:4">
      <c r="B76">
        <f t="shared" si="6"/>
        <v>23</v>
      </c>
      <c r="C76" s="1">
        <v>7057203.6691890815</v>
      </c>
      <c r="D76">
        <f t="shared" si="5"/>
        <v>1</v>
      </c>
    </row>
    <row r="77" spans="2:4">
      <c r="B77">
        <f t="shared" si="6"/>
        <v>24</v>
      </c>
      <c r="C77" s="1">
        <v>7197129.7742806636</v>
      </c>
      <c r="D77">
        <f t="shared" si="5"/>
        <v>1</v>
      </c>
    </row>
    <row r="78" spans="2:4">
      <c r="B78">
        <f t="shared" si="6"/>
        <v>25</v>
      </c>
      <c r="C78" s="1">
        <v>8388557.298472425</v>
      </c>
      <c r="D78">
        <f t="shared" si="5"/>
        <v>1</v>
      </c>
    </row>
    <row r="79" spans="2:4">
      <c r="B79">
        <f t="shared" si="6"/>
        <v>26</v>
      </c>
      <c r="C79" s="1">
        <v>9671980.7859246321</v>
      </c>
      <c r="D79">
        <f t="shared" si="5"/>
        <v>1</v>
      </c>
    </row>
    <row r="80" spans="2:4">
      <c r="B80">
        <f t="shared" si="6"/>
        <v>27</v>
      </c>
      <c r="C80" s="1">
        <v>5548655.6996649718</v>
      </c>
      <c r="D80">
        <f t="shared" si="5"/>
        <v>1</v>
      </c>
    </row>
    <row r="81" spans="2:4">
      <c r="B81">
        <f t="shared" si="6"/>
        <v>28</v>
      </c>
      <c r="C81" s="1">
        <v>2738509.8683432587</v>
      </c>
      <c r="D81">
        <f t="shared" si="5"/>
        <v>1</v>
      </c>
    </row>
    <row r="82" spans="2:4">
      <c r="B82">
        <f t="shared" si="6"/>
        <v>29</v>
      </c>
      <c r="C82" s="1">
        <v>2330564.5077166604</v>
      </c>
      <c r="D82">
        <f t="shared" si="5"/>
        <v>1</v>
      </c>
    </row>
    <row r="83" spans="2:4">
      <c r="B83">
        <f t="shared" si="6"/>
        <v>30</v>
      </c>
      <c r="C83" s="1">
        <v>4760760.3830317138</v>
      </c>
      <c r="D83">
        <f t="shared" si="5"/>
        <v>1</v>
      </c>
    </row>
    <row r="84" spans="2:4">
      <c r="B84">
        <f t="shared" si="6"/>
        <v>31</v>
      </c>
      <c r="C84" s="1">
        <v>0</v>
      </c>
      <c r="D84">
        <f t="shared" si="5"/>
        <v>0</v>
      </c>
    </row>
    <row r="85" spans="2:4">
      <c r="B85">
        <f t="shared" si="6"/>
        <v>32</v>
      </c>
      <c r="C85" s="1">
        <v>1711411.6586636158</v>
      </c>
      <c r="D85">
        <f t="shared" si="5"/>
        <v>1</v>
      </c>
    </row>
    <row r="86" spans="2:4">
      <c r="B86">
        <f t="shared" si="6"/>
        <v>33</v>
      </c>
      <c r="C86" s="1">
        <v>5045588.8156417981</v>
      </c>
      <c r="D86">
        <f t="shared" si="5"/>
        <v>1</v>
      </c>
    </row>
    <row r="87" spans="2:4">
      <c r="B87">
        <f t="shared" si="6"/>
        <v>34</v>
      </c>
      <c r="C87" s="1">
        <v>4164858.2087175003</v>
      </c>
      <c r="D87">
        <f t="shared" si="5"/>
        <v>1</v>
      </c>
    </row>
    <row r="88" spans="2:4">
      <c r="B88">
        <f t="shared" si="6"/>
        <v>35</v>
      </c>
      <c r="C88" s="1">
        <v>8689622.8100850116</v>
      </c>
      <c r="D88">
        <f t="shared" si="5"/>
        <v>1</v>
      </c>
    </row>
    <row r="89" spans="2:4">
      <c r="B89">
        <f t="shared" si="6"/>
        <v>36</v>
      </c>
      <c r="C89" s="1">
        <v>5728232.175335139</v>
      </c>
      <c r="D89">
        <f t="shared" si="5"/>
        <v>1</v>
      </c>
    </row>
    <row r="90" spans="2:4">
      <c r="B90">
        <f t="shared" si="6"/>
        <v>37</v>
      </c>
      <c r="C90" s="1">
        <v>0</v>
      </c>
      <c r="D90">
        <f t="shared" si="5"/>
        <v>0</v>
      </c>
    </row>
    <row r="91" spans="2:4">
      <c r="B91">
        <f t="shared" si="6"/>
        <v>38</v>
      </c>
      <c r="C91" s="1">
        <v>0</v>
      </c>
      <c r="D91">
        <f t="shared" si="5"/>
        <v>0</v>
      </c>
    </row>
    <row r="92" spans="2:4">
      <c r="B92">
        <f t="shared" si="6"/>
        <v>39</v>
      </c>
      <c r="C92" s="1">
        <v>0</v>
      </c>
      <c r="D92">
        <f t="shared" si="5"/>
        <v>0</v>
      </c>
    </row>
    <row r="93" spans="2:4">
      <c r="B93">
        <f t="shared" si="6"/>
        <v>40</v>
      </c>
      <c r="C93" s="1">
        <v>0</v>
      </c>
      <c r="D93">
        <f t="shared" si="5"/>
        <v>0</v>
      </c>
    </row>
    <row r="94" spans="2:4">
      <c r="B94">
        <f t="shared" si="6"/>
        <v>41</v>
      </c>
      <c r="C94" s="1">
        <v>1542084.8788565195</v>
      </c>
      <c r="D94">
        <f t="shared" si="5"/>
        <v>1</v>
      </c>
    </row>
    <row r="95" spans="2:4">
      <c r="B95">
        <f t="shared" si="6"/>
        <v>42</v>
      </c>
      <c r="C95" s="1">
        <v>1871262.7644094499</v>
      </c>
      <c r="D95">
        <f t="shared" si="5"/>
        <v>1</v>
      </c>
    </row>
    <row r="96" spans="2:4">
      <c r="B96">
        <f t="shared" si="6"/>
        <v>43</v>
      </c>
      <c r="C96" s="1">
        <v>2371067.8415532932</v>
      </c>
      <c r="D96">
        <f t="shared" si="5"/>
        <v>1</v>
      </c>
    </row>
    <row r="97" spans="2:4">
      <c r="B97">
        <f t="shared" si="6"/>
        <v>44</v>
      </c>
      <c r="C97" s="1">
        <v>4218888.1702740528</v>
      </c>
      <c r="D97">
        <f t="shared" si="5"/>
        <v>1</v>
      </c>
    </row>
    <row r="98" spans="2:4">
      <c r="B98">
        <f t="shared" si="6"/>
        <v>45</v>
      </c>
      <c r="C98" s="1">
        <v>4053323.813161022</v>
      </c>
      <c r="D98">
        <f t="shared" si="5"/>
        <v>1</v>
      </c>
    </row>
    <row r="99" spans="2:4">
      <c r="B99">
        <f t="shared" si="6"/>
        <v>46</v>
      </c>
      <c r="C99" s="1">
        <v>3887661.7436816799</v>
      </c>
      <c r="D99">
        <f t="shared" si="5"/>
        <v>1</v>
      </c>
    </row>
    <row r="100" spans="2:4">
      <c r="B100">
        <f t="shared" si="6"/>
        <v>47</v>
      </c>
      <c r="C100" s="1">
        <v>4291192.986325169</v>
      </c>
      <c r="D100">
        <f t="shared" si="5"/>
        <v>1</v>
      </c>
    </row>
    <row r="101" spans="2:4">
      <c r="B101">
        <f t="shared" si="6"/>
        <v>48</v>
      </c>
      <c r="C101" s="1">
        <v>4894295.6481098458</v>
      </c>
      <c r="D101">
        <f t="shared" si="5"/>
        <v>1</v>
      </c>
    </row>
    <row r="102" spans="2:4">
      <c r="B102">
        <f t="shared" si="6"/>
        <v>49</v>
      </c>
      <c r="C102" s="1">
        <v>484207.12600896478</v>
      </c>
      <c r="D102">
        <f t="shared" si="5"/>
        <v>1</v>
      </c>
    </row>
    <row r="103" spans="2:4">
      <c r="B103">
        <f t="shared" si="6"/>
        <v>50</v>
      </c>
      <c r="C103" s="1">
        <v>304273.2563384354</v>
      </c>
      <c r="D103">
        <f t="shared" si="5"/>
        <v>1</v>
      </c>
    </row>
    <row r="104" spans="2:4">
      <c r="B104">
        <f>B103+1</f>
        <v>51</v>
      </c>
      <c r="C104" s="1">
        <v>691610.38376071607</v>
      </c>
      <c r="D104">
        <f t="shared" si="5"/>
        <v>1</v>
      </c>
    </row>
    <row r="105" spans="2:4">
      <c r="B105">
        <f t="shared" si="6"/>
        <v>52</v>
      </c>
      <c r="C105" s="1">
        <v>510636.13336050219</v>
      </c>
      <c r="D105">
        <f t="shared" si="5"/>
        <v>1</v>
      </c>
    </row>
    <row r="106" spans="2:4">
      <c r="B106">
        <f t="shared" si="6"/>
        <v>53</v>
      </c>
      <c r="C106" s="1">
        <v>622526.26988692151</v>
      </c>
      <c r="D106">
        <f t="shared" si="5"/>
        <v>1</v>
      </c>
    </row>
    <row r="107" spans="2:4">
      <c r="B107">
        <f t="shared" si="6"/>
        <v>54</v>
      </c>
      <c r="C107" s="1">
        <v>1570551.999710161</v>
      </c>
      <c r="D107">
        <f t="shared" si="5"/>
        <v>1</v>
      </c>
    </row>
    <row r="108" spans="2:4">
      <c r="B108">
        <f t="shared" si="6"/>
        <v>55</v>
      </c>
      <c r="C108" s="1">
        <v>211034.88945500311</v>
      </c>
      <c r="D108">
        <f t="shared" si="5"/>
        <v>1</v>
      </c>
    </row>
    <row r="109" spans="2:4">
      <c r="B109">
        <f t="shared" si="6"/>
        <v>56</v>
      </c>
      <c r="C109" s="1">
        <v>0</v>
      </c>
      <c r="D109">
        <f t="shared" si="5"/>
        <v>0</v>
      </c>
    </row>
    <row r="110" spans="2:4">
      <c r="B110">
        <f t="shared" si="6"/>
        <v>57</v>
      </c>
      <c r="C110" s="1">
        <v>0</v>
      </c>
      <c r="D110">
        <f t="shared" si="5"/>
        <v>0</v>
      </c>
    </row>
    <row r="111" spans="2:4">
      <c r="B111">
        <f t="shared" si="6"/>
        <v>58</v>
      </c>
      <c r="C111" s="1">
        <v>0</v>
      </c>
      <c r="D111">
        <f t="shared" si="5"/>
        <v>0</v>
      </c>
    </row>
    <row r="112" spans="2:4">
      <c r="B112">
        <f t="shared" si="6"/>
        <v>59</v>
      </c>
      <c r="C112" s="1">
        <v>518321.29082938831</v>
      </c>
      <c r="D112">
        <f t="shared" si="5"/>
        <v>1</v>
      </c>
    </row>
    <row r="113" spans="2:4">
      <c r="B113">
        <f t="shared" si="6"/>
        <v>60</v>
      </c>
      <c r="C113" s="1">
        <v>1374230.3822228573</v>
      </c>
      <c r="D113">
        <f t="shared" si="5"/>
        <v>1</v>
      </c>
    </row>
    <row r="114" spans="2:4">
      <c r="B114">
        <f t="shared" si="6"/>
        <v>61</v>
      </c>
      <c r="C114" s="1">
        <v>1862307.730409825</v>
      </c>
      <c r="D114">
        <f t="shared" si="5"/>
        <v>1</v>
      </c>
    </row>
    <row r="115" spans="2:4">
      <c r="B115">
        <f t="shared" si="6"/>
        <v>62</v>
      </c>
      <c r="C115" s="1">
        <v>3411809.1826234628</v>
      </c>
      <c r="D115">
        <f t="shared" si="5"/>
        <v>1</v>
      </c>
    </row>
    <row r="116" spans="2:4">
      <c r="B116">
        <f t="shared" si="6"/>
        <v>63</v>
      </c>
      <c r="C116" s="1">
        <v>3351731.417251003</v>
      </c>
      <c r="D116">
        <f t="shared" si="5"/>
        <v>1</v>
      </c>
    </row>
    <row r="117" spans="2:4">
      <c r="B117">
        <f t="shared" si="6"/>
        <v>64</v>
      </c>
      <c r="C117" s="1">
        <v>3591443.4146892098</v>
      </c>
      <c r="D117">
        <f t="shared" si="5"/>
        <v>1</v>
      </c>
    </row>
    <row r="118" spans="2:4">
      <c r="B118">
        <f t="shared" si="6"/>
        <v>65</v>
      </c>
      <c r="C118" s="1">
        <v>3055382.4231230598</v>
      </c>
      <c r="D118">
        <f t="shared" si="5"/>
        <v>1</v>
      </c>
    </row>
    <row r="119" spans="2:4">
      <c r="B119">
        <f t="shared" si="6"/>
        <v>66</v>
      </c>
      <c r="C119" s="1">
        <v>5511553.0221865484</v>
      </c>
      <c r="D119">
        <f t="shared" ref="D119:D142" si="7">IF(C119&gt;0,1,0)</f>
        <v>1</v>
      </c>
    </row>
    <row r="120" spans="2:4">
      <c r="B120">
        <f t="shared" ref="B120:B133" si="8">B119+1</f>
        <v>67</v>
      </c>
      <c r="C120" s="1">
        <v>3756623.3006051374</v>
      </c>
      <c r="D120">
        <f t="shared" si="7"/>
        <v>1</v>
      </c>
    </row>
    <row r="121" spans="2:4">
      <c r="B121">
        <f t="shared" si="8"/>
        <v>68</v>
      </c>
      <c r="C121" s="1">
        <v>4293585.8138663899</v>
      </c>
      <c r="D121">
        <f t="shared" si="7"/>
        <v>1</v>
      </c>
    </row>
    <row r="122" spans="2:4">
      <c r="B122">
        <f t="shared" si="8"/>
        <v>69</v>
      </c>
      <c r="C122" s="1">
        <v>4903314.0681117242</v>
      </c>
      <c r="D122">
        <f t="shared" si="7"/>
        <v>1</v>
      </c>
    </row>
    <row r="123" spans="2:4">
      <c r="B123">
        <f t="shared" si="8"/>
        <v>70</v>
      </c>
      <c r="C123" s="1">
        <v>3611989.2166977986</v>
      </c>
      <c r="D123">
        <f t="shared" si="7"/>
        <v>1</v>
      </c>
    </row>
    <row r="124" spans="2:4">
      <c r="B124">
        <f t="shared" si="8"/>
        <v>71</v>
      </c>
      <c r="C124" s="1">
        <v>4547213.8016865905</v>
      </c>
      <c r="D124">
        <f t="shared" si="7"/>
        <v>1</v>
      </c>
    </row>
    <row r="125" spans="2:4">
      <c r="B125">
        <f t="shared" si="8"/>
        <v>72</v>
      </c>
      <c r="C125" s="1">
        <v>8601086.4139618538</v>
      </c>
      <c r="D125">
        <f t="shared" si="7"/>
        <v>1</v>
      </c>
    </row>
    <row r="126" spans="2:4">
      <c r="B126">
        <f t="shared" si="8"/>
        <v>73</v>
      </c>
      <c r="C126" s="1">
        <v>10024650.588074716</v>
      </c>
      <c r="D126">
        <f t="shared" si="7"/>
        <v>1</v>
      </c>
    </row>
    <row r="127" spans="2:4">
      <c r="B127">
        <f t="shared" si="8"/>
        <v>74</v>
      </c>
      <c r="C127" s="1">
        <v>12906420.176081587</v>
      </c>
      <c r="D127">
        <f t="shared" si="7"/>
        <v>1</v>
      </c>
    </row>
    <row r="128" spans="2:4">
      <c r="B128">
        <f t="shared" si="8"/>
        <v>75</v>
      </c>
      <c r="C128" s="1">
        <v>12257559.424674148</v>
      </c>
      <c r="D128">
        <f t="shared" si="7"/>
        <v>1</v>
      </c>
    </row>
    <row r="129" spans="2:4">
      <c r="B129">
        <f t="shared" si="8"/>
        <v>76</v>
      </c>
      <c r="C129" s="1">
        <v>8484342.74134125</v>
      </c>
      <c r="D129">
        <f t="shared" si="7"/>
        <v>1</v>
      </c>
    </row>
    <row r="130" spans="2:4">
      <c r="B130">
        <f t="shared" si="8"/>
        <v>77</v>
      </c>
      <c r="C130" s="1">
        <v>10817945.16669224</v>
      </c>
      <c r="D130">
        <f t="shared" si="7"/>
        <v>1</v>
      </c>
    </row>
    <row r="131" spans="2:4">
      <c r="B131">
        <f t="shared" si="8"/>
        <v>78</v>
      </c>
      <c r="C131" s="1">
        <v>11845313.483045477</v>
      </c>
      <c r="D131">
        <f t="shared" si="7"/>
        <v>1</v>
      </c>
    </row>
    <row r="132" spans="2:4">
      <c r="B132">
        <f t="shared" si="8"/>
        <v>79</v>
      </c>
      <c r="C132" s="1">
        <v>10221566.271742832</v>
      </c>
      <c r="D132">
        <f t="shared" si="7"/>
        <v>1</v>
      </c>
    </row>
    <row r="133" spans="2:4">
      <c r="B133">
        <f t="shared" si="8"/>
        <v>80</v>
      </c>
      <c r="C133" s="1">
        <v>8003555.1620335998</v>
      </c>
      <c r="D133">
        <f t="shared" si="7"/>
        <v>1</v>
      </c>
    </row>
    <row r="134" spans="2:4">
      <c r="B134">
        <f>B133+1</f>
        <v>81</v>
      </c>
      <c r="C134" s="1">
        <v>10482809.987639097</v>
      </c>
      <c r="D134">
        <f t="shared" si="7"/>
        <v>1</v>
      </c>
    </row>
    <row r="135" spans="2:4">
      <c r="B135">
        <f t="shared" ref="B135:B142" si="9">B134+1</f>
        <v>82</v>
      </c>
      <c r="C135" s="1">
        <v>14021616.532746244</v>
      </c>
      <c r="D135">
        <f t="shared" si="7"/>
        <v>1</v>
      </c>
    </row>
    <row r="136" spans="2:4">
      <c r="B136">
        <f t="shared" si="9"/>
        <v>83</v>
      </c>
      <c r="C136" s="1">
        <v>7637258.946319866</v>
      </c>
      <c r="D136">
        <f t="shared" si="7"/>
        <v>1</v>
      </c>
    </row>
    <row r="137" spans="2:4">
      <c r="B137">
        <f t="shared" si="9"/>
        <v>84</v>
      </c>
      <c r="C137" s="1">
        <v>6499545.818642769</v>
      </c>
      <c r="D137">
        <f t="shared" si="7"/>
        <v>1</v>
      </c>
    </row>
    <row r="138" spans="2:4">
      <c r="B138">
        <f t="shared" si="9"/>
        <v>85</v>
      </c>
      <c r="C138" s="1">
        <v>8145572.9146007719</v>
      </c>
      <c r="D138">
        <f t="shared" si="7"/>
        <v>1</v>
      </c>
    </row>
    <row r="139" spans="2:4">
      <c r="B139">
        <f t="shared" si="9"/>
        <v>86</v>
      </c>
      <c r="C139" s="1">
        <v>8585970.9035745207</v>
      </c>
      <c r="D139">
        <f t="shared" si="7"/>
        <v>1</v>
      </c>
    </row>
    <row r="140" spans="2:4">
      <c r="B140">
        <f t="shared" si="9"/>
        <v>87</v>
      </c>
      <c r="C140" s="1">
        <v>8153286.5768951271</v>
      </c>
      <c r="D140">
        <f t="shared" si="7"/>
        <v>1</v>
      </c>
    </row>
    <row r="141" spans="2:4">
      <c r="B141">
        <f t="shared" si="9"/>
        <v>88</v>
      </c>
      <c r="C141" s="1">
        <v>5645837.1843520282</v>
      </c>
      <c r="D141">
        <f t="shared" si="7"/>
        <v>1</v>
      </c>
    </row>
    <row r="142" spans="2:4">
      <c r="B142">
        <f t="shared" si="9"/>
        <v>89</v>
      </c>
      <c r="C142" s="1">
        <v>5473690.3703307239</v>
      </c>
      <c r="D142">
        <f t="shared" si="7"/>
        <v>1</v>
      </c>
    </row>
    <row r="143" spans="2:4">
      <c r="C143" s="1" t="s">
        <v>28</v>
      </c>
      <c r="D143" t="s">
        <v>29</v>
      </c>
    </row>
    <row r="144" spans="2:4">
      <c r="C144" s="1">
        <f>AVERAGE(C54:C142)</f>
        <v>5684183.201951677</v>
      </c>
      <c r="D144">
        <f>SUM(D54:D142)</f>
        <v>81</v>
      </c>
    </row>
  </sheetData>
  <conditionalFormatting sqref="B5">
    <cfRule type="cellIs" dxfId="3" priority="4" stopIfTrue="1" operator="between">
      <formula>0</formula>
      <formula>0.6999</formula>
    </cfRule>
    <cfRule type="cellIs" dxfId="2" priority="5" stopIfTrue="1" operator="between">
      <formula>0.9</formula>
      <formula>100</formula>
    </cfRule>
    <cfRule type="cellIs" dxfId="1" priority="6" stopIfTrue="1" operator="between">
      <formula>0.7</formula>
      <formula>0.8999</formula>
    </cfRule>
  </conditionalFormatting>
  <conditionalFormatting sqref="D10">
    <cfRule type="cellIs" dxfId="0" priority="1" operator="greaterThan">
      <formula>0.9</formula>
    </cfRule>
  </conditionalFormatting>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106A0-E2E8-4ABE-AA16-364FAD399C94}">
  <dimension ref="A1:B96"/>
  <sheetViews>
    <sheetView topLeftCell="A25" workbookViewId="0">
      <selection activeCell="A46" sqref="A46"/>
    </sheetView>
  </sheetViews>
  <sheetFormatPr defaultRowHeight="15"/>
  <sheetData>
    <row r="1" spans="1:2">
      <c r="A1">
        <v>2021</v>
      </c>
      <c r="B1">
        <v>28.71</v>
      </c>
    </row>
    <row r="2" spans="1:2">
      <c r="A2">
        <v>2020</v>
      </c>
      <c r="B2">
        <v>18.399999999999999</v>
      </c>
    </row>
    <row r="3" spans="1:2">
      <c r="A3">
        <v>2019</v>
      </c>
      <c r="B3">
        <v>31.49</v>
      </c>
    </row>
    <row r="4" spans="1:2">
      <c r="A4">
        <v>2018</v>
      </c>
      <c r="B4">
        <v>-4.38</v>
      </c>
    </row>
    <row r="5" spans="1:2">
      <c r="A5">
        <v>2017</v>
      </c>
      <c r="B5">
        <v>21.83</v>
      </c>
    </row>
    <row r="6" spans="1:2">
      <c r="A6">
        <v>2016</v>
      </c>
      <c r="B6">
        <v>11.96</v>
      </c>
    </row>
    <row r="7" spans="1:2">
      <c r="A7">
        <v>2015</v>
      </c>
      <c r="B7">
        <v>1.38</v>
      </c>
    </row>
    <row r="8" spans="1:2">
      <c r="A8">
        <v>2014</v>
      </c>
      <c r="B8">
        <v>13.69</v>
      </c>
    </row>
    <row r="9" spans="1:2">
      <c r="A9">
        <v>2013</v>
      </c>
      <c r="B9">
        <v>32.39</v>
      </c>
    </row>
    <row r="10" spans="1:2">
      <c r="A10">
        <v>2012</v>
      </c>
      <c r="B10">
        <v>16</v>
      </c>
    </row>
    <row r="11" spans="1:2">
      <c r="A11">
        <v>2011</v>
      </c>
      <c r="B11">
        <v>2.11</v>
      </c>
    </row>
    <row r="12" spans="1:2">
      <c r="A12">
        <v>2010</v>
      </c>
      <c r="B12">
        <v>15.06</v>
      </c>
    </row>
    <row r="13" spans="1:2">
      <c r="A13">
        <v>2009</v>
      </c>
      <c r="B13">
        <v>26.46</v>
      </c>
    </row>
    <row r="14" spans="1:2">
      <c r="A14">
        <v>2008</v>
      </c>
      <c r="B14">
        <v>-37</v>
      </c>
    </row>
    <row r="15" spans="1:2">
      <c r="A15">
        <v>2007</v>
      </c>
      <c r="B15">
        <v>5.49</v>
      </c>
    </row>
    <row r="16" spans="1:2">
      <c r="A16">
        <v>2006</v>
      </c>
      <c r="B16">
        <v>15.79</v>
      </c>
    </row>
    <row r="17" spans="1:2">
      <c r="A17">
        <v>2005</v>
      </c>
      <c r="B17">
        <v>4.91</v>
      </c>
    </row>
    <row r="18" spans="1:2">
      <c r="A18">
        <v>2004</v>
      </c>
      <c r="B18">
        <v>10.88</v>
      </c>
    </row>
    <row r="19" spans="1:2">
      <c r="A19">
        <v>2003</v>
      </c>
      <c r="B19">
        <v>28.68</v>
      </c>
    </row>
    <row r="20" spans="1:2">
      <c r="A20">
        <v>2002</v>
      </c>
      <c r="B20">
        <v>-22.1</v>
      </c>
    </row>
    <row r="21" spans="1:2">
      <c r="A21">
        <v>2001</v>
      </c>
      <c r="B21">
        <v>-11.89</v>
      </c>
    </row>
    <row r="22" spans="1:2">
      <c r="A22">
        <v>2000</v>
      </c>
      <c r="B22">
        <v>-9.1</v>
      </c>
    </row>
    <row r="23" spans="1:2">
      <c r="A23">
        <v>1999</v>
      </c>
      <c r="B23">
        <v>21.04</v>
      </c>
    </row>
    <row r="24" spans="1:2">
      <c r="A24">
        <v>1998</v>
      </c>
      <c r="B24">
        <v>28.58</v>
      </c>
    </row>
    <row r="25" spans="1:2">
      <c r="A25">
        <v>1997</v>
      </c>
      <c r="B25">
        <v>33.36</v>
      </c>
    </row>
    <row r="26" spans="1:2">
      <c r="A26">
        <v>1996</v>
      </c>
      <c r="B26">
        <v>22.96</v>
      </c>
    </row>
    <row r="27" spans="1:2">
      <c r="A27">
        <v>1995</v>
      </c>
      <c r="B27">
        <v>37.58</v>
      </c>
    </row>
    <row r="28" spans="1:2">
      <c r="A28">
        <v>1994</v>
      </c>
      <c r="B28">
        <v>1.32</v>
      </c>
    </row>
    <row r="29" spans="1:2">
      <c r="A29">
        <v>1993</v>
      </c>
      <c r="B29">
        <v>10.08</v>
      </c>
    </row>
    <row r="30" spans="1:2">
      <c r="A30">
        <v>1992</v>
      </c>
      <c r="B30">
        <v>7.62</v>
      </c>
    </row>
    <row r="31" spans="1:2">
      <c r="A31">
        <v>1991</v>
      </c>
      <c r="B31">
        <v>30.47</v>
      </c>
    </row>
    <row r="32" spans="1:2">
      <c r="A32">
        <v>1990</v>
      </c>
      <c r="B32">
        <v>-3.1</v>
      </c>
    </row>
    <row r="33" spans="1:2">
      <c r="A33">
        <v>1989</v>
      </c>
      <c r="B33">
        <v>31.69</v>
      </c>
    </row>
    <row r="34" spans="1:2">
      <c r="A34">
        <v>1988</v>
      </c>
      <c r="B34">
        <v>16.61</v>
      </c>
    </row>
    <row r="35" spans="1:2">
      <c r="A35">
        <v>1987</v>
      </c>
      <c r="B35">
        <v>5.25</v>
      </c>
    </row>
    <row r="36" spans="1:2">
      <c r="A36">
        <v>1986</v>
      </c>
      <c r="B36">
        <v>18.670000000000002</v>
      </c>
    </row>
    <row r="37" spans="1:2">
      <c r="A37">
        <v>1985</v>
      </c>
      <c r="B37">
        <v>31.73</v>
      </c>
    </row>
    <row r="38" spans="1:2">
      <c r="A38">
        <v>1984</v>
      </c>
      <c r="B38">
        <v>6.27</v>
      </c>
    </row>
    <row r="39" spans="1:2">
      <c r="A39">
        <v>1983</v>
      </c>
      <c r="B39">
        <v>22.56</v>
      </c>
    </row>
    <row r="40" spans="1:2">
      <c r="A40">
        <v>1982</v>
      </c>
      <c r="B40">
        <v>21.55</v>
      </c>
    </row>
    <row r="41" spans="1:2">
      <c r="A41">
        <v>1981</v>
      </c>
      <c r="B41">
        <v>-4.91</v>
      </c>
    </row>
    <row r="42" spans="1:2">
      <c r="A42">
        <v>1980</v>
      </c>
      <c r="B42">
        <v>32.42</v>
      </c>
    </row>
    <row r="43" spans="1:2">
      <c r="A43">
        <v>1979</v>
      </c>
      <c r="B43">
        <v>18.440000000000001</v>
      </c>
    </row>
    <row r="44" spans="1:2">
      <c r="A44">
        <v>1978</v>
      </c>
      <c r="B44">
        <v>6.56</v>
      </c>
    </row>
    <row r="45" spans="1:2">
      <c r="A45">
        <v>1977</v>
      </c>
      <c r="B45">
        <v>-7.18</v>
      </c>
    </row>
    <row r="46" spans="1:2">
      <c r="A46">
        <v>1976</v>
      </c>
      <c r="B46">
        <v>23.84</v>
      </c>
    </row>
    <row r="47" spans="1:2">
      <c r="A47">
        <v>1975</v>
      </c>
      <c r="B47">
        <v>37.200000000000003</v>
      </c>
    </row>
    <row r="48" spans="1:2">
      <c r="A48">
        <v>1974</v>
      </c>
      <c r="B48">
        <v>-26.47</v>
      </c>
    </row>
    <row r="49" spans="1:2">
      <c r="A49">
        <v>1973</v>
      </c>
      <c r="B49">
        <v>-14.66</v>
      </c>
    </row>
    <row r="50" spans="1:2">
      <c r="A50">
        <v>1972</v>
      </c>
      <c r="B50">
        <v>18.98</v>
      </c>
    </row>
    <row r="51" spans="1:2">
      <c r="A51">
        <v>1971</v>
      </c>
      <c r="B51">
        <v>14.31</v>
      </c>
    </row>
    <row r="52" spans="1:2">
      <c r="A52">
        <v>1970</v>
      </c>
      <c r="B52">
        <v>4.01</v>
      </c>
    </row>
    <row r="53" spans="1:2">
      <c r="A53">
        <v>1969</v>
      </c>
      <c r="B53">
        <v>-8.5</v>
      </c>
    </row>
    <row r="54" spans="1:2">
      <c r="A54">
        <v>1968</v>
      </c>
      <c r="B54">
        <v>11.06</v>
      </c>
    </row>
    <row r="55" spans="1:2">
      <c r="A55">
        <v>1967</v>
      </c>
      <c r="B55">
        <v>23.98</v>
      </c>
    </row>
    <row r="56" spans="1:2">
      <c r="A56">
        <v>1966</v>
      </c>
      <c r="B56">
        <v>-10.06</v>
      </c>
    </row>
    <row r="57" spans="1:2">
      <c r="A57">
        <v>1965</v>
      </c>
      <c r="B57">
        <v>12.45</v>
      </c>
    </row>
    <row r="58" spans="1:2">
      <c r="A58">
        <v>1964</v>
      </c>
      <c r="B58">
        <v>16.48</v>
      </c>
    </row>
    <row r="59" spans="1:2">
      <c r="A59">
        <v>1963</v>
      </c>
      <c r="B59">
        <v>22.8</v>
      </c>
    </row>
    <row r="60" spans="1:2">
      <c r="A60">
        <v>1962</v>
      </c>
      <c r="B60">
        <v>-8.73</v>
      </c>
    </row>
    <row r="61" spans="1:2">
      <c r="A61">
        <v>1961</v>
      </c>
      <c r="B61">
        <v>26.89</v>
      </c>
    </row>
    <row r="62" spans="1:2">
      <c r="A62">
        <v>1960</v>
      </c>
      <c r="B62">
        <v>0.47</v>
      </c>
    </row>
    <row r="63" spans="1:2">
      <c r="A63">
        <v>1959</v>
      </c>
      <c r="B63">
        <v>11.96</v>
      </c>
    </row>
    <row r="64" spans="1:2">
      <c r="A64">
        <v>1958</v>
      </c>
      <c r="B64">
        <v>43.36</v>
      </c>
    </row>
    <row r="65" spans="1:2">
      <c r="A65">
        <v>1957</v>
      </c>
      <c r="B65">
        <v>-10.78</v>
      </c>
    </row>
    <row r="66" spans="1:2">
      <c r="A66">
        <v>1956</v>
      </c>
      <c r="B66">
        <v>6.56</v>
      </c>
    </row>
    <row r="67" spans="1:2">
      <c r="A67">
        <v>1955</v>
      </c>
      <c r="B67">
        <v>31.56</v>
      </c>
    </row>
    <row r="68" spans="1:2">
      <c r="A68">
        <v>1954</v>
      </c>
      <c r="B68">
        <v>52.62</v>
      </c>
    </row>
    <row r="69" spans="1:2">
      <c r="A69">
        <v>1953</v>
      </c>
      <c r="B69">
        <v>-0.99</v>
      </c>
    </row>
    <row r="70" spans="1:2">
      <c r="A70">
        <v>1952</v>
      </c>
      <c r="B70">
        <v>18.37</v>
      </c>
    </row>
    <row r="71" spans="1:2">
      <c r="A71">
        <v>1951</v>
      </c>
      <c r="B71">
        <v>24.02</v>
      </c>
    </row>
    <row r="72" spans="1:2">
      <c r="A72">
        <v>1950</v>
      </c>
      <c r="B72">
        <v>31.71</v>
      </c>
    </row>
    <row r="73" spans="1:2">
      <c r="A73">
        <v>1949</v>
      </c>
      <c r="B73">
        <v>18.79</v>
      </c>
    </row>
    <row r="74" spans="1:2">
      <c r="A74">
        <v>1948</v>
      </c>
      <c r="B74">
        <v>5.5</v>
      </c>
    </row>
    <row r="75" spans="1:2">
      <c r="A75">
        <v>1947</v>
      </c>
      <c r="B75">
        <v>5.71</v>
      </c>
    </row>
    <row r="76" spans="1:2">
      <c r="A76">
        <v>1946</v>
      </c>
      <c r="B76">
        <v>-8.07</v>
      </c>
    </row>
    <row r="77" spans="1:2">
      <c r="A77">
        <v>1945</v>
      </c>
      <c r="B77">
        <v>36.44</v>
      </c>
    </row>
    <row r="78" spans="1:2">
      <c r="A78">
        <v>1944</v>
      </c>
      <c r="B78">
        <v>19.75</v>
      </c>
    </row>
    <row r="79" spans="1:2">
      <c r="A79">
        <v>1943</v>
      </c>
      <c r="B79">
        <v>25.9</v>
      </c>
    </row>
    <row r="80" spans="1:2">
      <c r="A80">
        <v>1942</v>
      </c>
      <c r="B80">
        <v>20.34</v>
      </c>
    </row>
    <row r="81" spans="1:2">
      <c r="A81">
        <v>1941</v>
      </c>
      <c r="B81">
        <v>-11.59</v>
      </c>
    </row>
    <row r="82" spans="1:2">
      <c r="A82">
        <v>1940</v>
      </c>
      <c r="B82">
        <v>-9.7799999999999994</v>
      </c>
    </row>
    <row r="83" spans="1:2">
      <c r="A83">
        <v>1939</v>
      </c>
      <c r="B83">
        <v>-0.41</v>
      </c>
    </row>
    <row r="84" spans="1:2">
      <c r="A84">
        <v>1938</v>
      </c>
      <c r="B84">
        <v>31.12</v>
      </c>
    </row>
    <row r="85" spans="1:2">
      <c r="A85">
        <v>1937</v>
      </c>
      <c r="B85">
        <v>-35.03</v>
      </c>
    </row>
    <row r="86" spans="1:2">
      <c r="A86">
        <v>1936</v>
      </c>
      <c r="B86">
        <v>33.92</v>
      </c>
    </row>
    <row r="87" spans="1:2">
      <c r="A87">
        <v>1935</v>
      </c>
      <c r="B87">
        <v>47.67</v>
      </c>
    </row>
    <row r="88" spans="1:2">
      <c r="A88">
        <v>1934</v>
      </c>
      <c r="B88">
        <v>-1.44</v>
      </c>
    </row>
    <row r="89" spans="1:2">
      <c r="A89">
        <v>1933</v>
      </c>
      <c r="B89">
        <v>53.99</v>
      </c>
    </row>
    <row r="90" spans="1:2">
      <c r="A90">
        <v>1932</v>
      </c>
      <c r="B90">
        <v>-8.19</v>
      </c>
    </row>
    <row r="91" spans="1:2">
      <c r="A91">
        <v>1931</v>
      </c>
      <c r="B91">
        <v>-43.34</v>
      </c>
    </row>
    <row r="92" spans="1:2">
      <c r="A92">
        <v>1930</v>
      </c>
      <c r="B92">
        <v>-24.9</v>
      </c>
    </row>
    <row r="93" spans="1:2">
      <c r="A93">
        <v>1929</v>
      </c>
      <c r="B93">
        <v>-8.42</v>
      </c>
    </row>
    <row r="94" spans="1:2">
      <c r="A94">
        <v>1928</v>
      </c>
      <c r="B94">
        <v>43.61</v>
      </c>
    </row>
    <row r="95" spans="1:2">
      <c r="A95">
        <v>1927</v>
      </c>
      <c r="B95">
        <v>37.49</v>
      </c>
    </row>
    <row r="96" spans="1:2">
      <c r="A96">
        <v>1926</v>
      </c>
      <c r="B96">
        <v>11.62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3E140-0380-45EA-8319-37BAA2BA5EB8}">
  <dimension ref="A1:K112"/>
  <sheetViews>
    <sheetView topLeftCell="A4" workbookViewId="0">
      <selection activeCell="H12" sqref="H12"/>
    </sheetView>
  </sheetViews>
  <sheetFormatPr defaultRowHeight="12.75"/>
  <cols>
    <col min="1" max="8" width="11.42578125" style="3" customWidth="1"/>
    <col min="9" max="11" width="17.7109375" style="3" customWidth="1"/>
    <col min="12" max="256" width="11.42578125" style="3" customWidth="1"/>
    <col min="257" max="16384" width="9.140625" style="3"/>
  </cols>
  <sheetData>
    <row r="1" spans="1:11">
      <c r="A1" s="3" t="s">
        <v>18</v>
      </c>
      <c r="I1" s="3" t="s">
        <v>18</v>
      </c>
    </row>
    <row r="2" spans="1:11">
      <c r="A2" s="3" t="s">
        <v>17</v>
      </c>
      <c r="I2" s="3" t="s">
        <v>17</v>
      </c>
    </row>
    <row r="3" spans="1:11">
      <c r="A3" s="3" t="s">
        <v>16</v>
      </c>
      <c r="I3" s="3" t="s">
        <v>16</v>
      </c>
    </row>
    <row r="4" spans="1:11">
      <c r="A4" s="3" t="s">
        <v>15</v>
      </c>
      <c r="I4" s="3" t="s">
        <v>15</v>
      </c>
    </row>
    <row r="5" spans="1:11">
      <c r="A5" s="3" t="s">
        <v>14</v>
      </c>
      <c r="I5" s="3" t="s">
        <v>14</v>
      </c>
    </row>
    <row r="6" spans="1:11">
      <c r="A6" s="3" t="s">
        <v>13</v>
      </c>
      <c r="I6" s="3" t="s">
        <v>13</v>
      </c>
    </row>
    <row r="8" spans="1:11">
      <c r="A8" s="3" t="s">
        <v>9</v>
      </c>
      <c r="B8" s="3" t="s">
        <v>12</v>
      </c>
      <c r="I8" s="3" t="s">
        <v>6</v>
      </c>
      <c r="J8" s="3" t="s">
        <v>11</v>
      </c>
    </row>
    <row r="10" spans="1:11">
      <c r="A10" s="3" t="s">
        <v>10</v>
      </c>
      <c r="I10" s="3" t="s">
        <v>10</v>
      </c>
    </row>
    <row r="11" spans="1:11">
      <c r="A11" s="3" t="s">
        <v>7</v>
      </c>
      <c r="B11" s="3" t="s">
        <v>9</v>
      </c>
      <c r="C11" s="3" t="s">
        <v>8</v>
      </c>
      <c r="I11" s="3" t="s">
        <v>7</v>
      </c>
      <c r="J11" s="3" t="s">
        <v>6</v>
      </c>
    </row>
    <row r="12" spans="1:11" ht="15">
      <c r="A12" s="6">
        <v>5479</v>
      </c>
      <c r="B12" s="5">
        <v>5.73</v>
      </c>
      <c r="C12" s="4">
        <f t="shared" ref="C12:C43" si="0">B12/100</f>
        <v>5.7300000000000004E-2</v>
      </c>
      <c r="H12" s="3">
        <f>YEAR(I12)</f>
        <v>1914</v>
      </c>
      <c r="I12" s="6">
        <v>5479</v>
      </c>
      <c r="J12" s="5">
        <v>7.77</v>
      </c>
      <c r="K12" s="4">
        <f t="shared" ref="K12:K43" si="1">J12/100</f>
        <v>7.7699999999999991E-2</v>
      </c>
    </row>
    <row r="13" spans="1:11" ht="15">
      <c r="A13" s="6">
        <v>5844</v>
      </c>
      <c r="B13" s="5">
        <v>6.26</v>
      </c>
      <c r="C13" s="4">
        <f t="shared" si="0"/>
        <v>6.2600000000000003E-2</v>
      </c>
      <c r="H13" s="3">
        <f t="shared" ref="H13:H76" si="2">YEAR(I13)</f>
        <v>1915</v>
      </c>
      <c r="I13" s="6">
        <v>5844</v>
      </c>
      <c r="J13" s="5">
        <v>8.56</v>
      </c>
      <c r="K13" s="4">
        <f t="shared" si="1"/>
        <v>8.5600000000000009E-2</v>
      </c>
    </row>
    <row r="14" spans="1:11" ht="15">
      <c r="A14" s="6">
        <v>6210</v>
      </c>
      <c r="B14" s="5">
        <v>5.5</v>
      </c>
      <c r="C14" s="4">
        <f t="shared" si="0"/>
        <v>5.5E-2</v>
      </c>
      <c r="H14" s="3">
        <f t="shared" si="2"/>
        <v>1916</v>
      </c>
      <c r="I14" s="6">
        <v>6210</v>
      </c>
      <c r="J14" s="5">
        <v>7.61</v>
      </c>
      <c r="K14" s="4">
        <f t="shared" si="1"/>
        <v>7.6100000000000001E-2</v>
      </c>
    </row>
    <row r="15" spans="1:11" ht="15">
      <c r="A15" s="6">
        <v>6575</v>
      </c>
      <c r="B15" s="5">
        <v>5.08</v>
      </c>
      <c r="C15" s="4">
        <f t="shared" si="0"/>
        <v>5.0799999999999998E-2</v>
      </c>
      <c r="H15" s="3">
        <f t="shared" si="2"/>
        <v>1917</v>
      </c>
      <c r="I15" s="6">
        <v>6575</v>
      </c>
      <c r="J15" s="5">
        <v>7.02</v>
      </c>
      <c r="K15" s="4">
        <f t="shared" si="1"/>
        <v>7.0199999999999999E-2</v>
      </c>
    </row>
    <row r="16" spans="1:11" ht="15">
      <c r="A16" s="6">
        <v>6940</v>
      </c>
      <c r="B16" s="5">
        <v>5.09</v>
      </c>
      <c r="C16" s="4">
        <f t="shared" si="0"/>
        <v>5.0900000000000001E-2</v>
      </c>
      <c r="H16" s="3">
        <f t="shared" si="2"/>
        <v>1918</v>
      </c>
      <c r="I16" s="6">
        <v>6940</v>
      </c>
      <c r="J16" s="5">
        <v>7.38</v>
      </c>
      <c r="K16" s="4">
        <f t="shared" si="1"/>
        <v>7.3800000000000004E-2</v>
      </c>
    </row>
    <row r="17" spans="1:11" ht="15">
      <c r="A17" s="6">
        <v>7305</v>
      </c>
      <c r="B17" s="5">
        <v>4.95</v>
      </c>
      <c r="C17" s="4">
        <f t="shared" si="0"/>
        <v>4.9500000000000002E-2</v>
      </c>
      <c r="H17" s="3">
        <f t="shared" si="2"/>
        <v>1919</v>
      </c>
      <c r="I17" s="6">
        <v>7305</v>
      </c>
      <c r="J17" s="5">
        <v>6.46</v>
      </c>
      <c r="K17" s="4">
        <f t="shared" si="1"/>
        <v>6.4600000000000005E-2</v>
      </c>
    </row>
    <row r="18" spans="1:11" ht="15">
      <c r="A18" s="6">
        <v>7671</v>
      </c>
      <c r="B18" s="5">
        <v>4.8499999999999996</v>
      </c>
      <c r="C18" s="4">
        <f t="shared" si="0"/>
        <v>4.8499999999999995E-2</v>
      </c>
      <c r="H18" s="3">
        <f t="shared" si="2"/>
        <v>1920</v>
      </c>
      <c r="I18" s="6">
        <v>7671</v>
      </c>
      <c r="J18" s="5">
        <v>6.15</v>
      </c>
      <c r="K18" s="4">
        <f t="shared" si="1"/>
        <v>6.1500000000000006E-2</v>
      </c>
    </row>
    <row r="19" spans="1:11" ht="15">
      <c r="A19" s="6">
        <v>8036</v>
      </c>
      <c r="B19" s="5">
        <v>4.68</v>
      </c>
      <c r="C19" s="4">
        <f t="shared" si="0"/>
        <v>4.6799999999999994E-2</v>
      </c>
      <c r="H19" s="3">
        <f t="shared" si="2"/>
        <v>1921</v>
      </c>
      <c r="I19" s="6">
        <v>8036</v>
      </c>
      <c r="J19" s="5">
        <v>5.68</v>
      </c>
      <c r="K19" s="4">
        <f t="shared" si="1"/>
        <v>5.6799999999999996E-2</v>
      </c>
    </row>
    <row r="20" spans="1:11" ht="15">
      <c r="A20" s="6">
        <v>8401</v>
      </c>
      <c r="B20" s="5">
        <v>4.46</v>
      </c>
      <c r="C20" s="4">
        <f t="shared" si="0"/>
        <v>4.4600000000000001E-2</v>
      </c>
      <c r="H20" s="3">
        <f t="shared" si="2"/>
        <v>1922</v>
      </c>
      <c r="I20" s="6">
        <v>8401</v>
      </c>
      <c r="J20" s="5">
        <v>5.32</v>
      </c>
      <c r="K20" s="4">
        <f t="shared" si="1"/>
        <v>5.3200000000000004E-2</v>
      </c>
    </row>
    <row r="21" spans="1:11" ht="15">
      <c r="A21" s="6">
        <v>8766</v>
      </c>
      <c r="B21" s="5">
        <v>4.6100000000000003</v>
      </c>
      <c r="C21" s="4">
        <f t="shared" si="0"/>
        <v>4.6100000000000002E-2</v>
      </c>
      <c r="H21" s="3">
        <f t="shared" si="2"/>
        <v>1923</v>
      </c>
      <c r="I21" s="6">
        <v>8766</v>
      </c>
      <c r="J21" s="5">
        <v>5.6</v>
      </c>
      <c r="K21" s="4">
        <f t="shared" si="1"/>
        <v>5.5999999999999994E-2</v>
      </c>
    </row>
    <row r="22" spans="1:11" ht="15">
      <c r="A22" s="6">
        <v>9132</v>
      </c>
      <c r="B22" s="5">
        <v>4.67</v>
      </c>
      <c r="C22" s="4">
        <f t="shared" si="0"/>
        <v>4.6699999999999998E-2</v>
      </c>
      <c r="H22" s="3">
        <f t="shared" si="2"/>
        <v>1924</v>
      </c>
      <c r="I22" s="6">
        <v>9132</v>
      </c>
      <c r="J22" s="5">
        <v>5.95</v>
      </c>
      <c r="K22" s="4">
        <f t="shared" si="1"/>
        <v>5.9500000000000004E-2</v>
      </c>
    </row>
    <row r="23" spans="1:11" ht="15">
      <c r="A23" s="6">
        <v>9497</v>
      </c>
      <c r="B23" s="5">
        <v>4.5199999999999996</v>
      </c>
      <c r="C23" s="4">
        <f t="shared" si="0"/>
        <v>4.5199999999999997E-2</v>
      </c>
      <c r="H23" s="3">
        <f t="shared" si="2"/>
        <v>1925</v>
      </c>
      <c r="I23" s="6">
        <v>9497</v>
      </c>
      <c r="J23" s="5">
        <v>6.71</v>
      </c>
      <c r="K23" s="4">
        <f t="shared" si="1"/>
        <v>6.7099999999999993E-2</v>
      </c>
    </row>
    <row r="24" spans="1:11" ht="15">
      <c r="A24" s="6">
        <v>9862</v>
      </c>
      <c r="B24" s="5">
        <v>5.32</v>
      </c>
      <c r="C24" s="4">
        <f t="shared" si="0"/>
        <v>5.3200000000000004E-2</v>
      </c>
      <c r="H24" s="3">
        <f t="shared" si="2"/>
        <v>1926</v>
      </c>
      <c r="I24" s="6">
        <v>9862</v>
      </c>
      <c r="J24" s="5">
        <v>10.42</v>
      </c>
      <c r="K24" s="4">
        <f t="shared" si="1"/>
        <v>0.1042</v>
      </c>
    </row>
    <row r="25" spans="1:11" ht="15">
      <c r="A25" s="6">
        <v>10227</v>
      </c>
      <c r="B25" s="5">
        <v>4.59</v>
      </c>
      <c r="C25" s="4">
        <f t="shared" si="0"/>
        <v>4.5899999999999996E-2</v>
      </c>
      <c r="H25" s="3">
        <f t="shared" si="2"/>
        <v>1927</v>
      </c>
      <c r="I25" s="6">
        <v>10227</v>
      </c>
      <c r="J25" s="5">
        <v>8.42</v>
      </c>
      <c r="K25" s="4">
        <f t="shared" si="1"/>
        <v>8.4199999999999997E-2</v>
      </c>
    </row>
    <row r="26" spans="1:11" ht="15">
      <c r="A26" s="6">
        <v>10593</v>
      </c>
      <c r="B26" s="5">
        <v>4.5</v>
      </c>
      <c r="C26" s="4">
        <f t="shared" si="0"/>
        <v>4.4999999999999998E-2</v>
      </c>
      <c r="H26" s="3">
        <f t="shared" si="2"/>
        <v>1928</v>
      </c>
      <c r="I26" s="6">
        <v>10593</v>
      </c>
      <c r="J26" s="5">
        <v>7.75</v>
      </c>
      <c r="K26" s="4">
        <f t="shared" si="1"/>
        <v>7.7499999999999999E-2</v>
      </c>
    </row>
    <row r="27" spans="1:11" ht="15">
      <c r="A27" s="6">
        <v>10958</v>
      </c>
      <c r="B27" s="5">
        <v>3.81</v>
      </c>
      <c r="C27" s="4">
        <f t="shared" si="0"/>
        <v>3.8100000000000002E-2</v>
      </c>
      <c r="H27" s="3">
        <f t="shared" si="2"/>
        <v>1929</v>
      </c>
      <c r="I27" s="6">
        <v>10958</v>
      </c>
      <c r="J27" s="5">
        <v>6.23</v>
      </c>
      <c r="K27" s="4">
        <f t="shared" si="1"/>
        <v>6.2300000000000001E-2</v>
      </c>
    </row>
    <row r="28" spans="1:11" ht="15">
      <c r="A28" s="6">
        <v>11323</v>
      </c>
      <c r="B28" s="5">
        <v>3.44</v>
      </c>
      <c r="C28" s="4">
        <f t="shared" si="0"/>
        <v>3.44E-2</v>
      </c>
      <c r="H28" s="3">
        <f t="shared" si="2"/>
        <v>1930</v>
      </c>
      <c r="I28" s="6">
        <v>11323</v>
      </c>
      <c r="J28" s="5">
        <v>5.3</v>
      </c>
      <c r="K28" s="4">
        <f t="shared" si="1"/>
        <v>5.2999999999999999E-2</v>
      </c>
    </row>
    <row r="29" spans="1:11" ht="15">
      <c r="A29" s="6">
        <v>11688</v>
      </c>
      <c r="B29" s="5">
        <v>3.1</v>
      </c>
      <c r="C29" s="4">
        <f t="shared" si="0"/>
        <v>3.1E-2</v>
      </c>
      <c r="H29" s="3">
        <f t="shared" si="2"/>
        <v>1931</v>
      </c>
      <c r="I29" s="6">
        <v>11688</v>
      </c>
      <c r="J29" s="5">
        <v>4.53</v>
      </c>
      <c r="K29" s="4">
        <f t="shared" si="1"/>
        <v>4.53E-2</v>
      </c>
    </row>
    <row r="30" spans="1:11" ht="15">
      <c r="A30" s="6">
        <v>12054</v>
      </c>
      <c r="B30" s="5">
        <v>3.21</v>
      </c>
      <c r="C30" s="4">
        <f t="shared" si="0"/>
        <v>3.2099999999999997E-2</v>
      </c>
      <c r="H30" s="3">
        <f t="shared" si="2"/>
        <v>1932</v>
      </c>
      <c r="I30" s="6">
        <v>12054</v>
      </c>
      <c r="J30" s="5">
        <v>5.73</v>
      </c>
      <c r="K30" s="4">
        <f t="shared" si="1"/>
        <v>5.7300000000000004E-2</v>
      </c>
    </row>
    <row r="31" spans="1:11" ht="15">
      <c r="A31" s="6">
        <v>12419</v>
      </c>
      <c r="B31" s="5">
        <v>3.08</v>
      </c>
      <c r="C31" s="4">
        <f t="shared" si="0"/>
        <v>3.0800000000000001E-2</v>
      </c>
      <c r="H31" s="3">
        <f t="shared" si="2"/>
        <v>1933</v>
      </c>
      <c r="I31" s="6">
        <v>12419</v>
      </c>
      <c r="J31" s="5">
        <v>5.27</v>
      </c>
      <c r="K31" s="4">
        <f t="shared" si="1"/>
        <v>5.2699999999999997E-2</v>
      </c>
    </row>
    <row r="32" spans="1:11" ht="15">
      <c r="A32" s="6">
        <v>12784</v>
      </c>
      <c r="B32" s="5">
        <v>2.94</v>
      </c>
      <c r="C32" s="4">
        <f t="shared" si="0"/>
        <v>2.9399999999999999E-2</v>
      </c>
      <c r="H32" s="3">
        <f t="shared" si="2"/>
        <v>1934</v>
      </c>
      <c r="I32" s="6">
        <v>12784</v>
      </c>
      <c r="J32" s="5">
        <v>4.92</v>
      </c>
      <c r="K32" s="4">
        <f t="shared" si="1"/>
        <v>4.9200000000000001E-2</v>
      </c>
    </row>
    <row r="33" spans="1:11" ht="15">
      <c r="A33" s="6">
        <v>13149</v>
      </c>
      <c r="B33" s="5">
        <v>2.71</v>
      </c>
      <c r="C33" s="4">
        <f t="shared" si="0"/>
        <v>2.7099999999999999E-2</v>
      </c>
      <c r="H33" s="3">
        <f t="shared" si="2"/>
        <v>1935</v>
      </c>
      <c r="I33" s="6">
        <v>13149</v>
      </c>
      <c r="J33" s="5">
        <v>4.45</v>
      </c>
      <c r="K33" s="4">
        <f t="shared" si="1"/>
        <v>4.4500000000000005E-2</v>
      </c>
    </row>
    <row r="34" spans="1:11" ht="15">
      <c r="A34" s="6">
        <v>13515</v>
      </c>
      <c r="B34" s="5">
        <v>2.8</v>
      </c>
      <c r="C34" s="4">
        <f t="shared" si="0"/>
        <v>2.7999999999999997E-2</v>
      </c>
      <c r="H34" s="3">
        <f t="shared" si="2"/>
        <v>1936</v>
      </c>
      <c r="I34" s="6">
        <v>13515</v>
      </c>
      <c r="J34" s="5">
        <v>4.38</v>
      </c>
      <c r="K34" s="4">
        <f t="shared" si="1"/>
        <v>4.3799999999999999E-2</v>
      </c>
    </row>
    <row r="35" spans="1:11" ht="15">
      <c r="A35" s="6">
        <v>13880</v>
      </c>
      <c r="B35" s="5">
        <v>2.81</v>
      </c>
      <c r="C35" s="4">
        <f t="shared" si="0"/>
        <v>2.81E-2</v>
      </c>
      <c r="H35" s="3">
        <f t="shared" si="2"/>
        <v>1937</v>
      </c>
      <c r="I35" s="6">
        <v>13880</v>
      </c>
      <c r="J35" s="5">
        <v>4.28</v>
      </c>
      <c r="K35" s="4">
        <f t="shared" si="1"/>
        <v>4.2800000000000005E-2</v>
      </c>
    </row>
    <row r="36" spans="1:11" ht="15">
      <c r="A36" s="6">
        <v>14245</v>
      </c>
      <c r="B36" s="5">
        <v>2.74</v>
      </c>
      <c r="C36" s="4">
        <f t="shared" si="0"/>
        <v>2.7400000000000001E-2</v>
      </c>
      <c r="H36" s="3">
        <f t="shared" si="2"/>
        <v>1938</v>
      </c>
      <c r="I36" s="6">
        <v>14245</v>
      </c>
      <c r="J36" s="5">
        <v>3.82</v>
      </c>
      <c r="K36" s="4">
        <f t="shared" si="1"/>
        <v>3.8199999999999998E-2</v>
      </c>
    </row>
    <row r="37" spans="1:11" ht="15">
      <c r="A37" s="6">
        <v>14610</v>
      </c>
      <c r="B37" s="5">
        <v>2.7</v>
      </c>
      <c r="C37" s="4">
        <f t="shared" si="0"/>
        <v>2.7000000000000003E-2</v>
      </c>
      <c r="H37" s="3">
        <f t="shared" si="2"/>
        <v>1939</v>
      </c>
      <c r="I37" s="6">
        <v>14610</v>
      </c>
      <c r="J37" s="5">
        <v>3.49</v>
      </c>
      <c r="K37" s="4">
        <f t="shared" si="1"/>
        <v>3.49E-2</v>
      </c>
    </row>
    <row r="38" spans="1:11" ht="15">
      <c r="A38" s="6">
        <v>14976</v>
      </c>
      <c r="B38" s="5">
        <v>2.61</v>
      </c>
      <c r="C38" s="4">
        <f t="shared" si="0"/>
        <v>2.6099999999999998E-2</v>
      </c>
      <c r="H38" s="3">
        <f t="shared" si="2"/>
        <v>1940</v>
      </c>
      <c r="I38" s="6">
        <v>14976</v>
      </c>
      <c r="J38" s="5">
        <v>3.1</v>
      </c>
      <c r="K38" s="4">
        <f t="shared" si="1"/>
        <v>3.1E-2</v>
      </c>
    </row>
    <row r="39" spans="1:11" ht="15">
      <c r="A39" s="6">
        <v>15341</v>
      </c>
      <c r="B39" s="5">
        <v>2.61</v>
      </c>
      <c r="C39" s="4">
        <f t="shared" si="0"/>
        <v>2.6099999999999998E-2</v>
      </c>
      <c r="H39" s="3">
        <f t="shared" si="2"/>
        <v>1941</v>
      </c>
      <c r="I39" s="6">
        <v>15341</v>
      </c>
      <c r="J39" s="5">
        <v>3.17</v>
      </c>
      <c r="K39" s="4">
        <f t="shared" si="1"/>
        <v>3.1699999999999999E-2</v>
      </c>
    </row>
    <row r="40" spans="1:11" ht="15">
      <c r="A40" s="6">
        <v>15706</v>
      </c>
      <c r="B40" s="5">
        <v>2.86</v>
      </c>
      <c r="C40" s="4">
        <f t="shared" si="0"/>
        <v>2.86E-2</v>
      </c>
      <c r="H40" s="3">
        <f t="shared" si="2"/>
        <v>1942</v>
      </c>
      <c r="I40" s="6">
        <v>15706</v>
      </c>
      <c r="J40" s="5">
        <v>3.52</v>
      </c>
      <c r="K40" s="4">
        <f t="shared" si="1"/>
        <v>3.5200000000000002E-2</v>
      </c>
    </row>
    <row r="41" spans="1:11" ht="15">
      <c r="A41" s="6">
        <v>16071</v>
      </c>
      <c r="B41" s="5">
        <v>2.79</v>
      </c>
      <c r="C41" s="4">
        <f t="shared" si="0"/>
        <v>2.7900000000000001E-2</v>
      </c>
      <c r="H41" s="3">
        <f t="shared" si="2"/>
        <v>1943</v>
      </c>
      <c r="I41" s="6">
        <v>16071</v>
      </c>
      <c r="J41" s="5">
        <v>3.53</v>
      </c>
      <c r="K41" s="4">
        <f t="shared" si="1"/>
        <v>3.5299999999999998E-2</v>
      </c>
    </row>
    <row r="42" spans="1:11" ht="15">
      <c r="A42" s="6">
        <v>16437</v>
      </c>
      <c r="B42" s="5">
        <v>2.58</v>
      </c>
      <c r="C42" s="4">
        <f t="shared" si="0"/>
        <v>2.58E-2</v>
      </c>
      <c r="H42" s="3">
        <f t="shared" si="2"/>
        <v>1944</v>
      </c>
      <c r="I42" s="6">
        <v>16437</v>
      </c>
      <c r="J42" s="5">
        <v>3.31</v>
      </c>
      <c r="K42" s="4">
        <f t="shared" si="1"/>
        <v>3.3099999999999997E-2</v>
      </c>
    </row>
    <row r="43" spans="1:11" ht="15">
      <c r="A43" s="6">
        <v>16802</v>
      </c>
      <c r="B43" s="5">
        <v>2.67</v>
      </c>
      <c r="C43" s="4">
        <f t="shared" si="0"/>
        <v>2.6699999999999998E-2</v>
      </c>
      <c r="H43" s="3">
        <f t="shared" si="2"/>
        <v>1945</v>
      </c>
      <c r="I43" s="6">
        <v>16802</v>
      </c>
      <c r="J43" s="5">
        <v>3.2</v>
      </c>
      <c r="K43" s="4">
        <f t="shared" si="1"/>
        <v>3.2000000000000001E-2</v>
      </c>
    </row>
    <row r="44" spans="1:11" ht="15">
      <c r="A44" s="6">
        <v>17167</v>
      </c>
      <c r="B44" s="5">
        <v>3.01</v>
      </c>
      <c r="C44" s="4">
        <f t="shared" ref="C44:C75" si="3">B44/100</f>
        <v>3.0099999999999998E-2</v>
      </c>
      <c r="H44" s="3">
        <f t="shared" si="2"/>
        <v>1946</v>
      </c>
      <c r="I44" s="6">
        <v>17167</v>
      </c>
      <c r="J44" s="5">
        <v>3.61</v>
      </c>
      <c r="K44" s="4">
        <f t="shared" ref="K44:K75" si="4">J44/100</f>
        <v>3.61E-2</v>
      </c>
    </row>
    <row r="45" spans="1:11" ht="15">
      <c r="A45" s="6">
        <v>17532</v>
      </c>
      <c r="B45" s="5">
        <v>2.97</v>
      </c>
      <c r="C45" s="4">
        <f t="shared" si="3"/>
        <v>2.9700000000000001E-2</v>
      </c>
      <c r="H45" s="3">
        <f t="shared" si="2"/>
        <v>1947</v>
      </c>
      <c r="I45" s="6">
        <v>17532</v>
      </c>
      <c r="J45" s="5">
        <v>3.51</v>
      </c>
      <c r="K45" s="4">
        <f t="shared" si="4"/>
        <v>3.5099999999999999E-2</v>
      </c>
    </row>
    <row r="46" spans="1:11" ht="15">
      <c r="A46" s="6">
        <v>17898</v>
      </c>
      <c r="B46" s="5">
        <v>3.13</v>
      </c>
      <c r="C46" s="4">
        <f t="shared" si="3"/>
        <v>3.1300000000000001E-2</v>
      </c>
      <c r="H46" s="3">
        <f t="shared" si="2"/>
        <v>1948</v>
      </c>
      <c r="I46" s="6">
        <v>17898</v>
      </c>
      <c r="J46" s="5">
        <v>3.74</v>
      </c>
      <c r="K46" s="4">
        <f t="shared" si="4"/>
        <v>3.7400000000000003E-2</v>
      </c>
    </row>
    <row r="47" spans="1:11" ht="15">
      <c r="A47" s="6">
        <v>18263</v>
      </c>
      <c r="B47" s="5">
        <v>2.9</v>
      </c>
      <c r="C47" s="4">
        <f t="shared" si="3"/>
        <v>2.8999999999999998E-2</v>
      </c>
      <c r="H47" s="3">
        <f t="shared" si="2"/>
        <v>1949</v>
      </c>
      <c r="I47" s="6">
        <v>18263</v>
      </c>
      <c r="J47" s="5">
        <v>3.45</v>
      </c>
      <c r="K47" s="4">
        <f t="shared" si="4"/>
        <v>3.4500000000000003E-2</v>
      </c>
    </row>
    <row r="48" spans="1:11" ht="15">
      <c r="A48" s="6">
        <v>18628</v>
      </c>
      <c r="B48" s="5">
        <v>3.15</v>
      </c>
      <c r="C48" s="4">
        <f t="shared" si="3"/>
        <v>3.15E-2</v>
      </c>
      <c r="H48" s="3">
        <f t="shared" si="2"/>
        <v>1950</v>
      </c>
      <c r="I48" s="6">
        <v>18628</v>
      </c>
      <c r="J48" s="5">
        <v>3.62</v>
      </c>
      <c r="K48" s="4">
        <f t="shared" si="4"/>
        <v>3.6200000000000003E-2</v>
      </c>
    </row>
    <row r="49" spans="1:11" ht="15">
      <c r="A49" s="6">
        <v>18993</v>
      </c>
      <c r="B49" s="5">
        <v>3.75</v>
      </c>
      <c r="C49" s="4">
        <f t="shared" si="3"/>
        <v>3.7499999999999999E-2</v>
      </c>
      <c r="H49" s="3">
        <f t="shared" si="2"/>
        <v>1951</v>
      </c>
      <c r="I49" s="6">
        <v>18993</v>
      </c>
      <c r="J49" s="5">
        <v>4.37</v>
      </c>
      <c r="K49" s="4">
        <f t="shared" si="4"/>
        <v>4.3700000000000003E-2</v>
      </c>
    </row>
    <row r="50" spans="1:11" ht="15">
      <c r="A50" s="6">
        <v>19359</v>
      </c>
      <c r="B50" s="5">
        <v>3.81</v>
      </c>
      <c r="C50" s="4">
        <f t="shared" si="3"/>
        <v>3.8100000000000002E-2</v>
      </c>
      <c r="H50" s="3">
        <f t="shared" si="2"/>
        <v>1952</v>
      </c>
      <c r="I50" s="6">
        <v>19359</v>
      </c>
      <c r="J50" s="5">
        <v>5.03</v>
      </c>
      <c r="K50" s="4">
        <f t="shared" si="4"/>
        <v>5.0300000000000004E-2</v>
      </c>
    </row>
    <row r="51" spans="1:11" ht="15">
      <c r="A51" s="6">
        <v>19724</v>
      </c>
      <c r="B51" s="5">
        <v>4.08</v>
      </c>
      <c r="C51" s="4">
        <f t="shared" si="3"/>
        <v>4.0800000000000003E-2</v>
      </c>
      <c r="H51" s="3">
        <f t="shared" si="2"/>
        <v>1953</v>
      </c>
      <c r="I51" s="6">
        <v>19724</v>
      </c>
      <c r="J51" s="5">
        <v>4.8499999999999996</v>
      </c>
      <c r="K51" s="4">
        <f t="shared" si="4"/>
        <v>4.8499999999999995E-2</v>
      </c>
    </row>
    <row r="52" spans="1:11" ht="15">
      <c r="A52" s="6">
        <v>20089</v>
      </c>
      <c r="B52" s="5">
        <v>4.58</v>
      </c>
      <c r="C52" s="4">
        <f t="shared" si="3"/>
        <v>4.58E-2</v>
      </c>
      <c r="H52" s="3">
        <f t="shared" si="2"/>
        <v>1954</v>
      </c>
      <c r="I52" s="6">
        <v>20089</v>
      </c>
      <c r="J52" s="5">
        <v>5.28</v>
      </c>
      <c r="K52" s="4">
        <f t="shared" si="4"/>
        <v>5.28E-2</v>
      </c>
    </row>
    <row r="53" spans="1:11" ht="15">
      <c r="A53" s="6">
        <v>20454</v>
      </c>
      <c r="B53" s="5">
        <v>4.3499999999999996</v>
      </c>
      <c r="C53" s="4">
        <f t="shared" si="3"/>
        <v>4.3499999999999997E-2</v>
      </c>
      <c r="H53" s="3">
        <f t="shared" si="2"/>
        <v>1955</v>
      </c>
      <c r="I53" s="6">
        <v>20454</v>
      </c>
      <c r="J53" s="5">
        <v>5.0999999999999996</v>
      </c>
      <c r="K53" s="4">
        <f t="shared" si="4"/>
        <v>5.0999999999999997E-2</v>
      </c>
    </row>
    <row r="54" spans="1:11" ht="15">
      <c r="A54" s="6">
        <v>20820</v>
      </c>
      <c r="B54" s="5">
        <v>4.42</v>
      </c>
      <c r="C54" s="4">
        <f t="shared" si="3"/>
        <v>4.4199999999999996E-2</v>
      </c>
      <c r="H54" s="3">
        <f t="shared" si="2"/>
        <v>1956</v>
      </c>
      <c r="I54" s="6">
        <v>20820</v>
      </c>
      <c r="J54" s="5">
        <v>5.0999999999999996</v>
      </c>
      <c r="K54" s="4">
        <f t="shared" si="4"/>
        <v>5.0999999999999997E-2</v>
      </c>
    </row>
    <row r="55" spans="1:11" ht="15">
      <c r="A55" s="6">
        <v>21185</v>
      </c>
      <c r="B55" s="5">
        <v>4.24</v>
      </c>
      <c r="C55" s="4">
        <f t="shared" si="3"/>
        <v>4.24E-2</v>
      </c>
      <c r="H55" s="3">
        <f t="shared" si="2"/>
        <v>1957</v>
      </c>
      <c r="I55" s="6">
        <v>21185</v>
      </c>
      <c r="J55" s="5">
        <v>4.92</v>
      </c>
      <c r="K55" s="4">
        <f t="shared" si="4"/>
        <v>4.9200000000000001E-2</v>
      </c>
    </row>
    <row r="56" spans="1:11" ht="15">
      <c r="A56" s="6">
        <v>21550</v>
      </c>
      <c r="B56" s="5">
        <v>4.3499999999999996</v>
      </c>
      <c r="C56" s="4">
        <f t="shared" si="3"/>
        <v>4.3499999999999997E-2</v>
      </c>
      <c r="H56" s="3">
        <f t="shared" si="2"/>
        <v>1958</v>
      </c>
      <c r="I56" s="6">
        <v>21550</v>
      </c>
      <c r="J56" s="5">
        <v>4.8499999999999996</v>
      </c>
      <c r="K56" s="4">
        <f t="shared" si="4"/>
        <v>4.8499999999999995E-2</v>
      </c>
    </row>
    <row r="57" spans="1:11" ht="15">
      <c r="A57" s="6">
        <v>21915</v>
      </c>
      <c r="B57" s="5">
        <v>4.4400000000000004</v>
      </c>
      <c r="C57" s="4">
        <f t="shared" si="3"/>
        <v>4.4400000000000002E-2</v>
      </c>
      <c r="H57" s="3">
        <f t="shared" si="2"/>
        <v>1959</v>
      </c>
      <c r="I57" s="6">
        <v>21915</v>
      </c>
      <c r="J57" s="5">
        <v>4.8099999999999996</v>
      </c>
      <c r="K57" s="4">
        <f t="shared" si="4"/>
        <v>4.8099999999999997E-2</v>
      </c>
    </row>
    <row r="58" spans="1:11" ht="15">
      <c r="A58" s="6">
        <v>22281</v>
      </c>
      <c r="B58" s="5">
        <v>4.68</v>
      </c>
      <c r="C58" s="4">
        <f t="shared" si="3"/>
        <v>4.6799999999999994E-2</v>
      </c>
      <c r="H58" s="3">
        <f t="shared" si="2"/>
        <v>1960</v>
      </c>
      <c r="I58" s="6">
        <v>22281</v>
      </c>
      <c r="J58" s="5">
        <v>5.0199999999999996</v>
      </c>
      <c r="K58" s="4">
        <f t="shared" si="4"/>
        <v>5.0199999999999995E-2</v>
      </c>
    </row>
    <row r="59" spans="1:11" ht="15">
      <c r="A59" s="6">
        <v>22646</v>
      </c>
      <c r="B59" s="5">
        <v>5.39</v>
      </c>
      <c r="C59" s="4">
        <f t="shared" si="3"/>
        <v>5.3899999999999997E-2</v>
      </c>
      <c r="H59" s="3">
        <f t="shared" si="2"/>
        <v>1961</v>
      </c>
      <c r="I59" s="6">
        <v>22646</v>
      </c>
      <c r="J59" s="5">
        <v>6.18</v>
      </c>
      <c r="K59" s="4">
        <f t="shared" si="4"/>
        <v>6.1799999999999994E-2</v>
      </c>
    </row>
    <row r="60" spans="1:11" ht="15">
      <c r="A60" s="6">
        <v>23011</v>
      </c>
      <c r="B60" s="5">
        <v>6.19</v>
      </c>
      <c r="C60" s="4">
        <f t="shared" si="3"/>
        <v>6.1900000000000004E-2</v>
      </c>
      <c r="H60" s="3">
        <f t="shared" si="2"/>
        <v>1962</v>
      </c>
      <c r="I60" s="6">
        <v>23011</v>
      </c>
      <c r="J60" s="5">
        <v>6.93</v>
      </c>
      <c r="K60" s="4">
        <f t="shared" si="4"/>
        <v>6.93E-2</v>
      </c>
    </row>
    <row r="61" spans="1:11" ht="15">
      <c r="A61" s="6">
        <v>23376</v>
      </c>
      <c r="B61" s="5">
        <v>6.45</v>
      </c>
      <c r="C61" s="4">
        <f t="shared" si="3"/>
        <v>6.4500000000000002E-2</v>
      </c>
      <c r="H61" s="3">
        <f t="shared" si="2"/>
        <v>1963</v>
      </c>
      <c r="I61" s="6">
        <v>23376</v>
      </c>
      <c r="J61" s="5">
        <v>7.23</v>
      </c>
      <c r="K61" s="4">
        <f t="shared" si="4"/>
        <v>7.2300000000000003E-2</v>
      </c>
    </row>
    <row r="62" spans="1:11" ht="15">
      <c r="A62" s="6">
        <v>23742</v>
      </c>
      <c r="B62" s="5">
        <v>7.72</v>
      </c>
      <c r="C62" s="4">
        <f t="shared" si="3"/>
        <v>7.7199999999999991E-2</v>
      </c>
      <c r="H62" s="3">
        <f t="shared" si="2"/>
        <v>1964</v>
      </c>
      <c r="I62" s="6">
        <v>23742</v>
      </c>
      <c r="J62" s="5">
        <v>8.65</v>
      </c>
      <c r="K62" s="4">
        <f t="shared" si="4"/>
        <v>8.6500000000000007E-2</v>
      </c>
    </row>
    <row r="63" spans="1:11" ht="15">
      <c r="A63" s="6">
        <v>24107</v>
      </c>
      <c r="B63" s="5">
        <v>7.64</v>
      </c>
      <c r="C63" s="4">
        <f t="shared" si="3"/>
        <v>7.6399999999999996E-2</v>
      </c>
      <c r="H63" s="3">
        <f t="shared" si="2"/>
        <v>1965</v>
      </c>
      <c r="I63" s="6">
        <v>24107</v>
      </c>
      <c r="J63" s="5">
        <v>9.1199999999999992</v>
      </c>
      <c r="K63" s="4">
        <f t="shared" si="4"/>
        <v>9.1199999999999989E-2</v>
      </c>
    </row>
    <row r="64" spans="1:11" ht="15">
      <c r="A64" s="6">
        <v>24472</v>
      </c>
      <c r="B64" s="5">
        <v>7.25</v>
      </c>
      <c r="C64" s="4">
        <f t="shared" si="3"/>
        <v>7.2499999999999995E-2</v>
      </c>
      <c r="H64" s="3">
        <f t="shared" si="2"/>
        <v>1966</v>
      </c>
      <c r="I64" s="6">
        <v>24472</v>
      </c>
      <c r="J64" s="5">
        <v>8.3800000000000008</v>
      </c>
      <c r="K64" s="4">
        <f t="shared" si="4"/>
        <v>8.3800000000000013E-2</v>
      </c>
    </row>
    <row r="65" spans="1:11" ht="15">
      <c r="A65" s="6">
        <v>24837</v>
      </c>
      <c r="B65" s="5">
        <v>7.08</v>
      </c>
      <c r="C65" s="4">
        <f t="shared" si="3"/>
        <v>7.0800000000000002E-2</v>
      </c>
      <c r="H65" s="3">
        <f t="shared" si="2"/>
        <v>1967</v>
      </c>
      <c r="I65" s="6">
        <v>24837</v>
      </c>
      <c r="J65" s="5">
        <v>7.93</v>
      </c>
      <c r="K65" s="4">
        <f t="shared" si="4"/>
        <v>7.9299999999999995E-2</v>
      </c>
    </row>
    <row r="66" spans="1:11" ht="15">
      <c r="A66" s="6">
        <v>25203</v>
      </c>
      <c r="B66" s="5">
        <v>7.68</v>
      </c>
      <c r="C66" s="4">
        <f t="shared" si="3"/>
        <v>7.6799999999999993E-2</v>
      </c>
      <c r="H66" s="3">
        <f t="shared" si="2"/>
        <v>1968</v>
      </c>
      <c r="I66" s="6">
        <v>25203</v>
      </c>
      <c r="J66" s="5">
        <v>8.48</v>
      </c>
      <c r="K66" s="4">
        <f t="shared" si="4"/>
        <v>8.48E-2</v>
      </c>
    </row>
    <row r="67" spans="1:11" ht="15">
      <c r="A67" s="6">
        <v>25568</v>
      </c>
      <c r="B67" s="5">
        <v>8.89</v>
      </c>
      <c r="C67" s="4">
        <f t="shared" si="3"/>
        <v>8.8900000000000007E-2</v>
      </c>
      <c r="H67" s="3">
        <f t="shared" si="2"/>
        <v>1969</v>
      </c>
      <c r="I67" s="6">
        <v>25568</v>
      </c>
      <c r="J67" s="5">
        <v>10.63</v>
      </c>
      <c r="K67" s="4">
        <f t="shared" si="4"/>
        <v>0.10630000000000001</v>
      </c>
    </row>
    <row r="68" spans="1:11" ht="15">
      <c r="A68" s="6">
        <v>25933</v>
      </c>
      <c r="B68" s="5">
        <v>8.7899999999999991</v>
      </c>
      <c r="C68" s="4">
        <f t="shared" si="3"/>
        <v>8.7899999999999992E-2</v>
      </c>
      <c r="H68" s="3">
        <f t="shared" si="2"/>
        <v>1970</v>
      </c>
      <c r="I68" s="6">
        <v>25933</v>
      </c>
      <c r="J68" s="5">
        <v>10.56</v>
      </c>
      <c r="K68" s="4">
        <f t="shared" si="4"/>
        <v>0.1056</v>
      </c>
    </row>
    <row r="69" spans="1:11" ht="15">
      <c r="A69" s="6">
        <v>26298</v>
      </c>
      <c r="B69" s="5">
        <v>7.98</v>
      </c>
      <c r="C69" s="4">
        <f t="shared" si="3"/>
        <v>7.980000000000001E-2</v>
      </c>
      <c r="H69" s="3">
        <f t="shared" si="2"/>
        <v>1971</v>
      </c>
      <c r="I69" s="6">
        <v>26298</v>
      </c>
      <c r="J69" s="5">
        <v>9.1199999999999992</v>
      </c>
      <c r="K69" s="4">
        <f t="shared" si="4"/>
        <v>9.1199999999999989E-2</v>
      </c>
    </row>
    <row r="70" spans="1:11" ht="15">
      <c r="A70" s="6">
        <v>26664</v>
      </c>
      <c r="B70" s="5">
        <v>8.19</v>
      </c>
      <c r="C70" s="4">
        <f t="shared" si="3"/>
        <v>8.1900000000000001E-2</v>
      </c>
      <c r="H70" s="3">
        <f t="shared" si="2"/>
        <v>1972</v>
      </c>
      <c r="I70" s="6">
        <v>26664</v>
      </c>
      <c r="J70" s="5">
        <v>8.99</v>
      </c>
      <c r="K70" s="4">
        <f t="shared" si="4"/>
        <v>8.9900000000000008E-2</v>
      </c>
    </row>
    <row r="71" spans="1:11" ht="15">
      <c r="A71" s="6">
        <v>27029</v>
      </c>
      <c r="B71" s="5">
        <v>9.16</v>
      </c>
      <c r="C71" s="4">
        <f t="shared" si="3"/>
        <v>9.1600000000000001E-2</v>
      </c>
      <c r="H71" s="3">
        <f t="shared" si="2"/>
        <v>1973</v>
      </c>
      <c r="I71" s="6">
        <v>27029</v>
      </c>
      <c r="J71" s="5">
        <v>9.94</v>
      </c>
      <c r="K71" s="4">
        <f t="shared" si="4"/>
        <v>9.9399999999999988E-2</v>
      </c>
    </row>
    <row r="72" spans="1:11" ht="15">
      <c r="A72" s="6">
        <v>27394</v>
      </c>
      <c r="B72" s="5">
        <v>10.74</v>
      </c>
      <c r="C72" s="4">
        <f t="shared" si="3"/>
        <v>0.1074</v>
      </c>
      <c r="H72" s="3">
        <f t="shared" si="2"/>
        <v>1974</v>
      </c>
      <c r="I72" s="6">
        <v>27394</v>
      </c>
      <c r="J72" s="5">
        <v>12.06</v>
      </c>
      <c r="K72" s="4">
        <f t="shared" si="4"/>
        <v>0.1206</v>
      </c>
    </row>
    <row r="73" spans="1:11" ht="15">
      <c r="A73" s="6">
        <v>27759</v>
      </c>
      <c r="B73" s="5">
        <v>13.21</v>
      </c>
      <c r="C73" s="4">
        <f t="shared" si="3"/>
        <v>0.1321</v>
      </c>
      <c r="H73" s="3">
        <f t="shared" si="2"/>
        <v>1975</v>
      </c>
      <c r="I73" s="6">
        <v>27759</v>
      </c>
      <c r="J73" s="5">
        <v>15.14</v>
      </c>
      <c r="K73" s="4">
        <f t="shared" si="4"/>
        <v>0.15140000000000001</v>
      </c>
    </row>
    <row r="74" spans="1:11" ht="15">
      <c r="A74" s="6">
        <v>28125</v>
      </c>
      <c r="B74" s="5">
        <v>14.23</v>
      </c>
      <c r="C74" s="4">
        <f t="shared" si="3"/>
        <v>0.14230000000000001</v>
      </c>
      <c r="H74" s="3">
        <f t="shared" si="2"/>
        <v>1976</v>
      </c>
      <c r="I74" s="6">
        <v>28125</v>
      </c>
      <c r="J74" s="5">
        <v>16.55</v>
      </c>
      <c r="K74" s="4">
        <f t="shared" si="4"/>
        <v>0.16550000000000001</v>
      </c>
    </row>
    <row r="75" spans="1:11" ht="15">
      <c r="A75" s="6">
        <v>28490</v>
      </c>
      <c r="B75" s="5">
        <v>11.83</v>
      </c>
      <c r="C75" s="4">
        <f t="shared" si="3"/>
        <v>0.1183</v>
      </c>
      <c r="H75" s="3">
        <f t="shared" si="2"/>
        <v>1977</v>
      </c>
      <c r="I75" s="6">
        <v>28490</v>
      </c>
      <c r="J75" s="5">
        <v>14.14</v>
      </c>
      <c r="K75" s="4">
        <f t="shared" si="4"/>
        <v>0.1414</v>
      </c>
    </row>
    <row r="76" spans="1:11" ht="15">
      <c r="A76" s="6">
        <v>28855</v>
      </c>
      <c r="B76" s="5">
        <v>12.57</v>
      </c>
      <c r="C76" s="4">
        <f t="shared" ref="C76:C107" si="5">B76/100</f>
        <v>0.12570000000000001</v>
      </c>
      <c r="H76" s="3">
        <f t="shared" si="2"/>
        <v>1978</v>
      </c>
      <c r="I76" s="6">
        <v>28855</v>
      </c>
      <c r="J76" s="5">
        <v>13.75</v>
      </c>
      <c r="K76" s="4">
        <f t="shared" ref="K76:K107" si="6">J76/100</f>
        <v>0.13750000000000001</v>
      </c>
    </row>
    <row r="77" spans="1:11" ht="15">
      <c r="A77" s="6">
        <v>29220</v>
      </c>
      <c r="B77" s="5">
        <v>12.13</v>
      </c>
      <c r="C77" s="4">
        <f t="shared" si="5"/>
        <v>0.12130000000000001</v>
      </c>
      <c r="H77" s="3">
        <f t="shared" ref="H77:H112" si="7">YEAR(I77)</f>
        <v>1979</v>
      </c>
      <c r="I77" s="6">
        <v>29220</v>
      </c>
      <c r="J77" s="5">
        <v>13.4</v>
      </c>
      <c r="K77" s="4">
        <f t="shared" si="6"/>
        <v>0.13400000000000001</v>
      </c>
    </row>
    <row r="78" spans="1:11" ht="15">
      <c r="A78" s="6">
        <v>29586</v>
      </c>
      <c r="B78" s="5">
        <v>10.16</v>
      </c>
      <c r="C78" s="4">
        <f t="shared" si="5"/>
        <v>0.1016</v>
      </c>
      <c r="H78" s="3">
        <f t="shared" si="7"/>
        <v>1980</v>
      </c>
      <c r="I78" s="6">
        <v>29586</v>
      </c>
      <c r="J78" s="5">
        <v>11.58</v>
      </c>
      <c r="K78" s="4">
        <f t="shared" si="6"/>
        <v>0.1158</v>
      </c>
    </row>
    <row r="79" spans="1:11" ht="15">
      <c r="A79" s="6">
        <v>29951</v>
      </c>
      <c r="B79" s="5">
        <v>8.49</v>
      </c>
      <c r="C79" s="4">
        <f t="shared" si="5"/>
        <v>8.4900000000000003E-2</v>
      </c>
      <c r="H79" s="3">
        <f t="shared" si="7"/>
        <v>1981</v>
      </c>
      <c r="I79" s="6">
        <v>29951</v>
      </c>
      <c r="J79" s="5">
        <v>9.9700000000000006</v>
      </c>
      <c r="K79" s="4">
        <f t="shared" si="6"/>
        <v>9.9700000000000011E-2</v>
      </c>
    </row>
    <row r="80" spans="1:11" ht="15">
      <c r="A80" s="6">
        <v>30316</v>
      </c>
      <c r="B80" s="5">
        <v>10.11</v>
      </c>
      <c r="C80" s="4">
        <f t="shared" si="5"/>
        <v>0.1011</v>
      </c>
      <c r="H80" s="3">
        <f t="shared" si="7"/>
        <v>1982</v>
      </c>
      <c r="I80" s="6">
        <v>30316</v>
      </c>
      <c r="J80" s="5">
        <v>11.29</v>
      </c>
      <c r="K80" s="4">
        <f t="shared" si="6"/>
        <v>0.11289999999999999</v>
      </c>
    </row>
    <row r="81" spans="1:11" ht="15">
      <c r="A81" s="6">
        <v>30681</v>
      </c>
      <c r="B81" s="5">
        <v>9.57</v>
      </c>
      <c r="C81" s="4">
        <f t="shared" si="5"/>
        <v>9.5700000000000007E-2</v>
      </c>
      <c r="H81" s="3">
        <f t="shared" si="7"/>
        <v>1983</v>
      </c>
      <c r="I81" s="6">
        <v>30681</v>
      </c>
      <c r="J81" s="5">
        <v>10.65</v>
      </c>
      <c r="K81" s="4">
        <f t="shared" si="6"/>
        <v>0.1065</v>
      </c>
    </row>
    <row r="82" spans="1:11" ht="15">
      <c r="A82" s="6">
        <v>31047</v>
      </c>
      <c r="B82" s="5">
        <v>8.86</v>
      </c>
      <c r="C82" s="4">
        <f t="shared" si="5"/>
        <v>8.8599999999999998E-2</v>
      </c>
      <c r="H82" s="3">
        <f t="shared" si="7"/>
        <v>1984</v>
      </c>
      <c r="I82" s="6">
        <v>31047</v>
      </c>
      <c r="J82" s="5">
        <v>9.82</v>
      </c>
      <c r="K82" s="4">
        <f t="shared" si="6"/>
        <v>9.820000000000001E-2</v>
      </c>
    </row>
    <row r="83" spans="1:11" ht="15">
      <c r="A83" s="6">
        <v>31412</v>
      </c>
      <c r="B83" s="5">
        <v>9.0500000000000007</v>
      </c>
      <c r="C83" s="4">
        <f t="shared" si="5"/>
        <v>9.0500000000000011E-2</v>
      </c>
      <c r="H83" s="3">
        <f t="shared" si="7"/>
        <v>1985</v>
      </c>
      <c r="I83" s="6">
        <v>31412</v>
      </c>
      <c r="J83" s="5">
        <v>10.43</v>
      </c>
      <c r="K83" s="4">
        <f t="shared" si="6"/>
        <v>0.1043</v>
      </c>
    </row>
    <row r="84" spans="1:11" ht="15">
      <c r="A84" s="6">
        <v>31777</v>
      </c>
      <c r="B84" s="5">
        <v>8.31</v>
      </c>
      <c r="C84" s="4">
        <f t="shared" si="5"/>
        <v>8.3100000000000007E-2</v>
      </c>
      <c r="H84" s="3">
        <f t="shared" si="7"/>
        <v>1986</v>
      </c>
      <c r="I84" s="6">
        <v>31777</v>
      </c>
      <c r="J84" s="5">
        <v>9.26</v>
      </c>
      <c r="K84" s="4">
        <f t="shared" si="6"/>
        <v>9.2600000000000002E-2</v>
      </c>
    </row>
    <row r="85" spans="1:11" ht="15">
      <c r="A85" s="6">
        <v>32142</v>
      </c>
      <c r="B85" s="5">
        <v>7.98</v>
      </c>
      <c r="C85" s="4">
        <f t="shared" si="5"/>
        <v>7.980000000000001E-2</v>
      </c>
      <c r="H85" s="3">
        <f t="shared" si="7"/>
        <v>1987</v>
      </c>
      <c r="I85" s="6">
        <v>32142</v>
      </c>
      <c r="J85" s="5">
        <v>8.81</v>
      </c>
      <c r="K85" s="4">
        <f t="shared" si="6"/>
        <v>8.8100000000000012E-2</v>
      </c>
    </row>
    <row r="86" spans="1:11" ht="15">
      <c r="A86" s="6">
        <v>32508</v>
      </c>
      <c r="B86" s="5">
        <v>6.93</v>
      </c>
      <c r="C86" s="4">
        <f t="shared" si="5"/>
        <v>6.93E-2</v>
      </c>
      <c r="H86" s="3">
        <f t="shared" si="7"/>
        <v>1988</v>
      </c>
      <c r="I86" s="6">
        <v>32508</v>
      </c>
      <c r="J86" s="5">
        <v>7.69</v>
      </c>
      <c r="K86" s="4">
        <f t="shared" si="6"/>
        <v>7.690000000000001E-2</v>
      </c>
    </row>
    <row r="87" spans="1:11" ht="15">
      <c r="A87" s="6">
        <v>32873</v>
      </c>
      <c r="B87" s="5">
        <v>8.4600000000000009</v>
      </c>
      <c r="C87" s="4">
        <f t="shared" si="5"/>
        <v>8.4600000000000009E-2</v>
      </c>
      <c r="H87" s="3">
        <f t="shared" si="7"/>
        <v>1989</v>
      </c>
      <c r="I87" s="6">
        <v>32873</v>
      </c>
      <c r="J87" s="5">
        <v>9.1</v>
      </c>
      <c r="K87" s="4">
        <f t="shared" si="6"/>
        <v>9.0999999999999998E-2</v>
      </c>
    </row>
    <row r="88" spans="1:11" ht="15">
      <c r="A88" s="6">
        <v>33238</v>
      </c>
      <c r="B88" s="5">
        <v>6.82</v>
      </c>
      <c r="C88" s="4">
        <f t="shared" si="5"/>
        <v>6.8199999999999997E-2</v>
      </c>
      <c r="H88" s="3">
        <f t="shared" si="7"/>
        <v>1990</v>
      </c>
      <c r="I88" s="6">
        <v>33238</v>
      </c>
      <c r="J88" s="5">
        <v>7.49</v>
      </c>
      <c r="K88" s="4">
        <f t="shared" si="6"/>
        <v>7.4900000000000008E-2</v>
      </c>
    </row>
    <row r="89" spans="1:11" ht="15">
      <c r="A89" s="6">
        <v>33603</v>
      </c>
      <c r="B89" s="5">
        <v>7.2</v>
      </c>
      <c r="C89" s="4">
        <f t="shared" si="5"/>
        <v>7.2000000000000008E-2</v>
      </c>
      <c r="H89" s="3">
        <f t="shared" si="7"/>
        <v>1991</v>
      </c>
      <c r="I89" s="6">
        <v>33603</v>
      </c>
      <c r="J89" s="5">
        <v>7.89</v>
      </c>
      <c r="K89" s="4">
        <f t="shared" si="6"/>
        <v>7.8899999999999998E-2</v>
      </c>
    </row>
    <row r="90" spans="1:11" ht="15">
      <c r="A90" s="6">
        <v>33969</v>
      </c>
      <c r="B90" s="5">
        <v>6.76</v>
      </c>
      <c r="C90" s="4">
        <f t="shared" si="5"/>
        <v>6.7599999999999993E-2</v>
      </c>
      <c r="H90" s="3">
        <f t="shared" si="7"/>
        <v>1992</v>
      </c>
      <c r="I90" s="6">
        <v>33969</v>
      </c>
      <c r="J90" s="5">
        <v>7.32</v>
      </c>
      <c r="K90" s="4">
        <f t="shared" si="6"/>
        <v>7.3200000000000001E-2</v>
      </c>
    </row>
    <row r="91" spans="1:11" ht="15">
      <c r="A91" s="6">
        <v>34334</v>
      </c>
      <c r="B91" s="5">
        <v>6.22</v>
      </c>
      <c r="C91" s="4">
        <f t="shared" si="5"/>
        <v>6.2199999999999998E-2</v>
      </c>
      <c r="H91" s="3">
        <f t="shared" si="7"/>
        <v>1993</v>
      </c>
      <c r="I91" s="6">
        <v>34334</v>
      </c>
      <c r="J91" s="5">
        <v>7.23</v>
      </c>
      <c r="K91" s="4">
        <f t="shared" si="6"/>
        <v>7.2300000000000003E-2</v>
      </c>
    </row>
    <row r="92" spans="1:11" ht="15">
      <c r="A92" s="6">
        <v>34699</v>
      </c>
      <c r="B92" s="5">
        <v>7.55</v>
      </c>
      <c r="C92" s="4">
        <f t="shared" si="5"/>
        <v>7.5499999999999998E-2</v>
      </c>
      <c r="H92" s="3">
        <f t="shared" si="7"/>
        <v>1994</v>
      </c>
      <c r="I92" s="6">
        <v>34699</v>
      </c>
      <c r="J92" s="5">
        <v>8.19</v>
      </c>
      <c r="K92" s="4">
        <f t="shared" si="6"/>
        <v>8.1900000000000001E-2</v>
      </c>
    </row>
    <row r="93" spans="1:11" ht="15">
      <c r="A93" s="6">
        <v>35064</v>
      </c>
      <c r="B93" s="5">
        <v>7.21</v>
      </c>
      <c r="C93" s="4">
        <f t="shared" si="5"/>
        <v>7.2099999999999997E-2</v>
      </c>
      <c r="H93" s="3">
        <f t="shared" si="7"/>
        <v>1995</v>
      </c>
      <c r="I93" s="6">
        <v>35064</v>
      </c>
      <c r="J93" s="5">
        <v>8.02</v>
      </c>
      <c r="K93" s="4">
        <f t="shared" si="6"/>
        <v>8.0199999999999994E-2</v>
      </c>
    </row>
    <row r="94" spans="1:11" ht="15">
      <c r="A94" s="6">
        <v>35430</v>
      </c>
      <c r="B94" s="5">
        <v>6.77</v>
      </c>
      <c r="C94" s="4">
        <f t="shared" si="5"/>
        <v>6.7699999999999996E-2</v>
      </c>
      <c r="H94" s="3">
        <f t="shared" si="7"/>
        <v>1996</v>
      </c>
      <c r="I94" s="6">
        <v>35430</v>
      </c>
      <c r="J94" s="5">
        <v>8.0500000000000007</v>
      </c>
      <c r="K94" s="4">
        <f t="shared" si="6"/>
        <v>8.0500000000000002E-2</v>
      </c>
    </row>
    <row r="95" spans="1:11" ht="15">
      <c r="A95" s="6">
        <v>35795</v>
      </c>
      <c r="B95" s="5">
        <v>6.21</v>
      </c>
      <c r="C95" s="4">
        <f t="shared" si="5"/>
        <v>6.2100000000000002E-2</v>
      </c>
      <c r="H95" s="3">
        <f t="shared" si="7"/>
        <v>1997</v>
      </c>
      <c r="I95" s="6">
        <v>35795</v>
      </c>
      <c r="J95" s="5">
        <v>7.45</v>
      </c>
      <c r="K95" s="4">
        <f t="shared" si="6"/>
        <v>7.4499999999999997E-2</v>
      </c>
    </row>
    <row r="96" spans="1:11" ht="15">
      <c r="A96" s="6">
        <v>36160</v>
      </c>
      <c r="B96" s="5">
        <v>5.62</v>
      </c>
      <c r="C96" s="4">
        <f t="shared" si="5"/>
        <v>5.62E-2</v>
      </c>
      <c r="H96" s="3">
        <f t="shared" si="7"/>
        <v>1998</v>
      </c>
      <c r="I96" s="6">
        <v>36160</v>
      </c>
      <c r="J96" s="5">
        <v>6.6</v>
      </c>
      <c r="K96" s="4">
        <f t="shared" si="6"/>
        <v>6.6000000000000003E-2</v>
      </c>
    </row>
    <row r="97" spans="1:11" ht="15">
      <c r="A97" s="6">
        <v>36525</v>
      </c>
      <c r="B97" s="5">
        <v>5.47</v>
      </c>
      <c r="C97" s="4">
        <f t="shared" si="5"/>
        <v>5.4699999999999999E-2</v>
      </c>
      <c r="H97" s="3">
        <f t="shared" si="7"/>
        <v>1999</v>
      </c>
      <c r="I97" s="6">
        <v>36525</v>
      </c>
      <c r="J97" s="5">
        <v>6.15</v>
      </c>
      <c r="K97" s="4">
        <f t="shared" si="6"/>
        <v>6.1500000000000006E-2</v>
      </c>
    </row>
    <row r="98" spans="1:11" ht="15">
      <c r="A98" s="6">
        <v>36891</v>
      </c>
      <c r="B98" s="5">
        <v>5.37</v>
      </c>
      <c r="C98" s="4">
        <f t="shared" si="5"/>
        <v>5.3699999999999998E-2</v>
      </c>
      <c r="H98" s="3">
        <f t="shared" si="7"/>
        <v>2000</v>
      </c>
      <c r="I98" s="6">
        <v>36891</v>
      </c>
      <c r="J98" s="5">
        <v>6.32</v>
      </c>
      <c r="K98" s="4">
        <f t="shared" si="6"/>
        <v>6.3200000000000006E-2</v>
      </c>
    </row>
    <row r="99" spans="1:11" ht="15">
      <c r="A99" s="6">
        <v>37256</v>
      </c>
      <c r="B99" s="5">
        <v>5.32</v>
      </c>
      <c r="C99" s="4">
        <f t="shared" si="5"/>
        <v>5.3200000000000004E-2</v>
      </c>
      <c r="H99" s="3">
        <f t="shared" si="7"/>
        <v>2001</v>
      </c>
      <c r="I99" s="6">
        <v>37256</v>
      </c>
      <c r="J99" s="5">
        <v>6.22</v>
      </c>
      <c r="K99" s="4">
        <f t="shared" si="6"/>
        <v>6.2199999999999998E-2</v>
      </c>
    </row>
    <row r="100" spans="1:11" ht="15">
      <c r="A100" s="6">
        <v>37621</v>
      </c>
      <c r="B100" s="5">
        <v>5.49</v>
      </c>
      <c r="C100" s="4">
        <f t="shared" si="5"/>
        <v>5.4900000000000004E-2</v>
      </c>
      <c r="H100" s="3">
        <f t="shared" si="7"/>
        <v>2002</v>
      </c>
      <c r="I100" s="6">
        <v>37621</v>
      </c>
      <c r="J100" s="5">
        <v>6.65</v>
      </c>
      <c r="K100" s="4">
        <f t="shared" si="6"/>
        <v>6.6500000000000004E-2</v>
      </c>
    </row>
    <row r="101" spans="1:11" ht="15">
      <c r="A101" s="6">
        <v>37986</v>
      </c>
      <c r="B101" s="5">
        <v>5.05</v>
      </c>
      <c r="C101" s="4">
        <f t="shared" si="5"/>
        <v>5.0499999999999996E-2</v>
      </c>
      <c r="H101" s="3">
        <f t="shared" si="7"/>
        <v>2003</v>
      </c>
      <c r="I101" s="6">
        <v>37986</v>
      </c>
      <c r="J101" s="5">
        <v>8.43</v>
      </c>
      <c r="K101" s="4">
        <f t="shared" si="6"/>
        <v>8.43E-2</v>
      </c>
    </row>
    <row r="102" spans="1:11" ht="15">
      <c r="A102" s="6">
        <v>38352</v>
      </c>
      <c r="B102" s="5">
        <v>5.26</v>
      </c>
      <c r="C102" s="4">
        <f t="shared" si="5"/>
        <v>5.2600000000000001E-2</v>
      </c>
      <c r="H102" s="3">
        <f t="shared" si="7"/>
        <v>2004</v>
      </c>
      <c r="I102" s="6">
        <v>38352</v>
      </c>
      <c r="J102" s="5">
        <v>6.37</v>
      </c>
      <c r="K102" s="4">
        <f t="shared" si="6"/>
        <v>6.3700000000000007E-2</v>
      </c>
    </row>
    <row r="103" spans="1:11" ht="15">
      <c r="A103" s="6">
        <v>38717</v>
      </c>
      <c r="B103" s="5">
        <v>5.0199999999999996</v>
      </c>
      <c r="C103" s="4">
        <f t="shared" si="5"/>
        <v>5.0199999999999995E-2</v>
      </c>
      <c r="H103" s="3">
        <f t="shared" si="7"/>
        <v>2005</v>
      </c>
      <c r="I103" s="6">
        <v>38717</v>
      </c>
      <c r="J103" s="5">
        <v>6.1</v>
      </c>
      <c r="K103" s="4">
        <f t="shared" si="6"/>
        <v>6.0999999999999999E-2</v>
      </c>
    </row>
    <row r="104" spans="1:11" ht="15">
      <c r="A104" s="6">
        <v>39082</v>
      </c>
      <c r="B104" s="5">
        <v>3.93</v>
      </c>
      <c r="C104" s="4">
        <f t="shared" si="5"/>
        <v>3.9300000000000002E-2</v>
      </c>
      <c r="H104" s="3">
        <f t="shared" si="7"/>
        <v>2006</v>
      </c>
      <c r="I104" s="6">
        <v>39082</v>
      </c>
      <c r="J104" s="5">
        <v>5.25</v>
      </c>
      <c r="K104" s="4">
        <f t="shared" si="6"/>
        <v>5.2499999999999998E-2</v>
      </c>
    </row>
    <row r="105" spans="1:11" ht="15">
      <c r="A105" s="6">
        <v>39447</v>
      </c>
      <c r="B105" s="5">
        <v>3.65</v>
      </c>
      <c r="C105" s="4">
        <f t="shared" si="5"/>
        <v>3.6499999999999998E-2</v>
      </c>
      <c r="H105" s="3">
        <f t="shared" si="7"/>
        <v>2007</v>
      </c>
      <c r="I105" s="6">
        <v>39447</v>
      </c>
      <c r="J105" s="5">
        <v>4.63</v>
      </c>
      <c r="K105" s="4">
        <f t="shared" si="6"/>
        <v>4.6300000000000001E-2</v>
      </c>
    </row>
    <row r="106" spans="1:11" ht="15">
      <c r="A106" s="6">
        <v>39813</v>
      </c>
      <c r="B106" s="5">
        <v>4.62</v>
      </c>
      <c r="C106" s="4">
        <f t="shared" si="5"/>
        <v>4.6199999999999998E-2</v>
      </c>
      <c r="H106" s="3">
        <f t="shared" si="7"/>
        <v>2008</v>
      </c>
      <c r="I106" s="6">
        <v>39813</v>
      </c>
      <c r="J106" s="5">
        <v>5.38</v>
      </c>
      <c r="K106" s="4">
        <f t="shared" si="6"/>
        <v>5.3800000000000001E-2</v>
      </c>
    </row>
    <row r="107" spans="1:11" ht="15">
      <c r="A107" s="6">
        <v>40178</v>
      </c>
      <c r="B107" s="5">
        <v>3.79</v>
      </c>
      <c r="C107" s="4">
        <f t="shared" si="5"/>
        <v>3.7900000000000003E-2</v>
      </c>
      <c r="H107" s="3">
        <f t="shared" si="7"/>
        <v>2009</v>
      </c>
      <c r="I107" s="6">
        <v>40178</v>
      </c>
      <c r="J107" s="5">
        <v>4.74</v>
      </c>
      <c r="K107" s="4">
        <f t="shared" si="6"/>
        <v>4.7400000000000005E-2</v>
      </c>
    </row>
    <row r="108" spans="1:11" ht="15">
      <c r="A108" s="6">
        <v>40543</v>
      </c>
      <c r="B108" s="5">
        <v>3.97</v>
      </c>
      <c r="C108" s="4">
        <f t="shared" ref="C108:C112" si="8">B108/100</f>
        <v>3.9699999999999999E-2</v>
      </c>
      <c r="H108" s="3">
        <f t="shared" si="7"/>
        <v>2010</v>
      </c>
      <c r="I108" s="6">
        <v>40543</v>
      </c>
      <c r="J108" s="5">
        <v>5.46</v>
      </c>
      <c r="K108" s="4">
        <f t="shared" ref="K108:K112" si="9">J108/100</f>
        <v>5.4600000000000003E-2</v>
      </c>
    </row>
    <row r="109" spans="1:11" ht="15">
      <c r="A109" s="6">
        <v>40908</v>
      </c>
      <c r="B109" s="5">
        <v>4.0599999999999996</v>
      </c>
      <c r="C109" s="4">
        <f t="shared" si="8"/>
        <v>4.0599999999999997E-2</v>
      </c>
      <c r="H109" s="3">
        <f t="shared" si="7"/>
        <v>2011</v>
      </c>
      <c r="I109" s="6">
        <v>40908</v>
      </c>
      <c r="J109" s="5">
        <v>4.83</v>
      </c>
      <c r="K109" s="4">
        <f t="shared" si="9"/>
        <v>4.8300000000000003E-2</v>
      </c>
    </row>
    <row r="110" spans="1:11" ht="15">
      <c r="A110" s="6">
        <v>41274</v>
      </c>
      <c r="B110" s="5">
        <v>3.51</v>
      </c>
      <c r="C110" s="4">
        <f t="shared" si="8"/>
        <v>3.5099999999999999E-2</v>
      </c>
      <c r="H110" s="3">
        <f t="shared" si="7"/>
        <v>2012</v>
      </c>
      <c r="I110" s="6">
        <v>41274</v>
      </c>
      <c r="J110" s="5">
        <v>4.22</v>
      </c>
      <c r="K110" s="4">
        <f t="shared" si="9"/>
        <v>4.2199999999999994E-2</v>
      </c>
    </row>
    <row r="111" spans="1:11" ht="15">
      <c r="A111" s="6">
        <v>41639</v>
      </c>
      <c r="B111" s="5">
        <v>4.0199999999999996</v>
      </c>
      <c r="C111" s="4">
        <f t="shared" si="8"/>
        <v>4.0199999999999993E-2</v>
      </c>
      <c r="H111" s="3">
        <f t="shared" si="7"/>
        <v>2013</v>
      </c>
      <c r="I111" s="6">
        <v>41639</v>
      </c>
      <c r="J111" s="5">
        <v>5.13</v>
      </c>
      <c r="K111" s="4">
        <f t="shared" si="9"/>
        <v>5.1299999999999998E-2</v>
      </c>
    </row>
    <row r="112" spans="1:11" ht="15">
      <c r="A112" s="6">
        <v>42004</v>
      </c>
      <c r="B112" s="5">
        <v>3.01</v>
      </c>
      <c r="C112" s="4">
        <f t="shared" si="8"/>
        <v>3.0099999999999998E-2</v>
      </c>
      <c r="H112" s="3">
        <f t="shared" si="7"/>
        <v>2014</v>
      </c>
      <c r="I112" s="6">
        <v>42004</v>
      </c>
      <c r="J112" s="5">
        <v>3.88</v>
      </c>
      <c r="K112" s="4">
        <f t="shared" si="9"/>
        <v>3.8800000000000001E-2</v>
      </c>
    </row>
  </sheetData>
  <printOptions gridLines="1" gridLinesSet="0"/>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26CB3-63D2-4E6C-BA37-26312A7F653B}">
  <dimension ref="A1:D90"/>
  <sheetViews>
    <sheetView topLeftCell="A55" workbookViewId="0">
      <selection activeCell="C83" sqref="C83"/>
    </sheetView>
  </sheetViews>
  <sheetFormatPr defaultRowHeight="15"/>
  <cols>
    <col min="3" max="4" width="13.85546875" customWidth="1"/>
  </cols>
  <sheetData>
    <row r="1" spans="1:4">
      <c r="A1" t="s">
        <v>20</v>
      </c>
      <c r="B1" t="s">
        <v>19</v>
      </c>
      <c r="C1" t="s">
        <v>21</v>
      </c>
      <c r="D1" t="s">
        <v>22</v>
      </c>
    </row>
    <row r="2" spans="1:4">
      <c r="A2">
        <v>1</v>
      </c>
      <c r="B2">
        <v>1926</v>
      </c>
      <c r="C2">
        <f>VLOOKUP(B2,'S&amp;P500'!$A$1:$B$96,2,FALSE)</f>
        <v>11.62</v>
      </c>
      <c r="D2">
        <f>VLOOKUP(B2,'Moody''s Rates'!H12:'Moody''s Rates'!J112,3,FALSE)</f>
        <v>10.42</v>
      </c>
    </row>
    <row r="3" spans="1:4">
      <c r="A3">
        <f>A2+1</f>
        <v>2</v>
      </c>
      <c r="B3">
        <f>B2+1</f>
        <v>1927</v>
      </c>
      <c r="C3">
        <f>VLOOKUP(B3,'S&amp;P500'!$A$1:$B$96,2,FALSE)</f>
        <v>37.49</v>
      </c>
      <c r="D3">
        <f>VLOOKUP(B3,'Moody''s Rates'!H13:'Moody''s Rates'!J113,3,FALSE)</f>
        <v>8.42</v>
      </c>
    </row>
    <row r="4" spans="1:4">
      <c r="A4">
        <f>A3+1</f>
        <v>3</v>
      </c>
      <c r="B4">
        <f t="shared" ref="B4:B67" si="0">B3+1</f>
        <v>1928</v>
      </c>
      <c r="C4">
        <f>VLOOKUP(B4,'S&amp;P500'!$A$1:$B$96,2,FALSE)</f>
        <v>43.61</v>
      </c>
      <c r="D4">
        <f>VLOOKUP(B4,'Moody''s Rates'!H14:'Moody''s Rates'!J114,3,FALSE)</f>
        <v>7.75</v>
      </c>
    </row>
    <row r="5" spans="1:4">
      <c r="A5">
        <f t="shared" ref="A5:A68" si="1">A4+1</f>
        <v>4</v>
      </c>
      <c r="B5">
        <f t="shared" si="0"/>
        <v>1929</v>
      </c>
      <c r="C5">
        <f>VLOOKUP(B5,'S&amp;P500'!$A$1:$B$96,2,FALSE)</f>
        <v>-8.42</v>
      </c>
      <c r="D5">
        <f>VLOOKUP(B5,'Moody''s Rates'!H15:'Moody''s Rates'!J115,3,FALSE)</f>
        <v>6.23</v>
      </c>
    </row>
    <row r="6" spans="1:4">
      <c r="A6">
        <f t="shared" si="1"/>
        <v>5</v>
      </c>
      <c r="B6">
        <f t="shared" si="0"/>
        <v>1930</v>
      </c>
      <c r="C6">
        <f>VLOOKUP(B6,'S&amp;P500'!$A$1:$B$96,2,FALSE)</f>
        <v>-24.9</v>
      </c>
      <c r="D6">
        <f>VLOOKUP(B6,'Moody''s Rates'!H16:'Moody''s Rates'!J116,3,FALSE)</f>
        <v>5.3</v>
      </c>
    </row>
    <row r="7" spans="1:4">
      <c r="A7">
        <f t="shared" si="1"/>
        <v>6</v>
      </c>
      <c r="B7">
        <f t="shared" si="0"/>
        <v>1931</v>
      </c>
      <c r="C7">
        <f>VLOOKUP(B7,'S&amp;P500'!$A$1:$B$96,2,FALSE)</f>
        <v>-43.34</v>
      </c>
      <c r="D7">
        <f>VLOOKUP(B7,'Moody''s Rates'!H17:'Moody''s Rates'!J117,3,FALSE)</f>
        <v>4.53</v>
      </c>
    </row>
    <row r="8" spans="1:4">
      <c r="A8">
        <f t="shared" si="1"/>
        <v>7</v>
      </c>
      <c r="B8">
        <f t="shared" si="0"/>
        <v>1932</v>
      </c>
      <c r="C8">
        <f>VLOOKUP(B8,'S&amp;P500'!$A$1:$B$96,2,FALSE)</f>
        <v>-8.19</v>
      </c>
      <c r="D8">
        <f>VLOOKUP(B8,'Moody''s Rates'!H18:'Moody''s Rates'!J118,3,FALSE)</f>
        <v>5.73</v>
      </c>
    </row>
    <row r="9" spans="1:4">
      <c r="A9">
        <f t="shared" si="1"/>
        <v>8</v>
      </c>
      <c r="B9">
        <f t="shared" si="0"/>
        <v>1933</v>
      </c>
      <c r="C9">
        <f>VLOOKUP(B9,'S&amp;P500'!$A$1:$B$96,2,FALSE)</f>
        <v>53.99</v>
      </c>
      <c r="D9">
        <f>VLOOKUP(B9,'Moody''s Rates'!H19:'Moody''s Rates'!J119,3,FALSE)</f>
        <v>5.27</v>
      </c>
    </row>
    <row r="10" spans="1:4">
      <c r="A10">
        <f t="shared" si="1"/>
        <v>9</v>
      </c>
      <c r="B10">
        <f t="shared" si="0"/>
        <v>1934</v>
      </c>
      <c r="C10">
        <f>VLOOKUP(B10,'S&amp;P500'!$A$1:$B$96,2,FALSE)</f>
        <v>-1.44</v>
      </c>
      <c r="D10">
        <f>VLOOKUP(B10,'Moody''s Rates'!H20:'Moody''s Rates'!J120,3,FALSE)</f>
        <v>4.92</v>
      </c>
    </row>
    <row r="11" spans="1:4">
      <c r="A11">
        <f t="shared" si="1"/>
        <v>10</v>
      </c>
      <c r="B11">
        <f t="shared" si="0"/>
        <v>1935</v>
      </c>
      <c r="C11">
        <f>VLOOKUP(B11,'S&amp;P500'!$A$1:$B$96,2,FALSE)</f>
        <v>47.67</v>
      </c>
      <c r="D11">
        <f>VLOOKUP(B11,'Moody''s Rates'!H21:'Moody''s Rates'!J121,3,FALSE)</f>
        <v>4.45</v>
      </c>
    </row>
    <row r="12" spans="1:4">
      <c r="A12">
        <f t="shared" si="1"/>
        <v>11</v>
      </c>
      <c r="B12">
        <f t="shared" si="0"/>
        <v>1936</v>
      </c>
      <c r="C12">
        <f>VLOOKUP(B12,'S&amp;P500'!$A$1:$B$96,2,FALSE)</f>
        <v>33.92</v>
      </c>
      <c r="D12">
        <f>VLOOKUP(B12,'Moody''s Rates'!H22:'Moody''s Rates'!J122,3,FALSE)</f>
        <v>4.38</v>
      </c>
    </row>
    <row r="13" spans="1:4">
      <c r="A13">
        <f t="shared" si="1"/>
        <v>12</v>
      </c>
      <c r="B13">
        <f t="shared" si="0"/>
        <v>1937</v>
      </c>
      <c r="C13">
        <f>VLOOKUP(B13,'S&amp;P500'!$A$1:$B$96,2,FALSE)</f>
        <v>-35.03</v>
      </c>
      <c r="D13">
        <f>VLOOKUP(B13,'Moody''s Rates'!H23:'Moody''s Rates'!J123,3,FALSE)</f>
        <v>4.28</v>
      </c>
    </row>
    <row r="14" spans="1:4">
      <c r="A14">
        <f t="shared" si="1"/>
        <v>13</v>
      </c>
      <c r="B14">
        <f t="shared" si="0"/>
        <v>1938</v>
      </c>
      <c r="C14">
        <f>VLOOKUP(B14,'S&amp;P500'!$A$1:$B$96,2,FALSE)</f>
        <v>31.12</v>
      </c>
      <c r="D14">
        <f>VLOOKUP(B14,'Moody''s Rates'!H24:'Moody''s Rates'!J124,3,FALSE)</f>
        <v>3.82</v>
      </c>
    </row>
    <row r="15" spans="1:4">
      <c r="A15">
        <f t="shared" si="1"/>
        <v>14</v>
      </c>
      <c r="B15">
        <f t="shared" si="0"/>
        <v>1939</v>
      </c>
      <c r="C15">
        <f>VLOOKUP(B15,'S&amp;P500'!$A$1:$B$96,2,FALSE)</f>
        <v>-0.41</v>
      </c>
      <c r="D15">
        <f>VLOOKUP(B15,'Moody''s Rates'!H25:'Moody''s Rates'!J125,3,FALSE)</f>
        <v>3.49</v>
      </c>
    </row>
    <row r="16" spans="1:4">
      <c r="A16">
        <f t="shared" si="1"/>
        <v>15</v>
      </c>
      <c r="B16">
        <f t="shared" si="0"/>
        <v>1940</v>
      </c>
      <c r="C16">
        <f>VLOOKUP(B16,'S&amp;P500'!$A$1:$B$96,2,FALSE)</f>
        <v>-9.7799999999999994</v>
      </c>
      <c r="D16">
        <f>VLOOKUP(B16,'Moody''s Rates'!H26:'Moody''s Rates'!J126,3,FALSE)</f>
        <v>3.1</v>
      </c>
    </row>
    <row r="17" spans="1:4">
      <c r="A17">
        <f t="shared" si="1"/>
        <v>16</v>
      </c>
      <c r="B17">
        <f t="shared" si="0"/>
        <v>1941</v>
      </c>
      <c r="C17">
        <f>VLOOKUP(B17,'S&amp;P500'!$A$1:$B$96,2,FALSE)</f>
        <v>-11.59</v>
      </c>
      <c r="D17">
        <f>VLOOKUP(B17,'Moody''s Rates'!H27:'Moody''s Rates'!J127,3,FALSE)</f>
        <v>3.17</v>
      </c>
    </row>
    <row r="18" spans="1:4">
      <c r="A18">
        <f t="shared" si="1"/>
        <v>17</v>
      </c>
      <c r="B18">
        <f t="shared" si="0"/>
        <v>1942</v>
      </c>
      <c r="C18">
        <f>VLOOKUP(B18,'S&amp;P500'!$A$1:$B$96,2,FALSE)</f>
        <v>20.34</v>
      </c>
      <c r="D18">
        <f>VLOOKUP(B18,'Moody''s Rates'!H28:'Moody''s Rates'!J128,3,FALSE)</f>
        <v>3.52</v>
      </c>
    </row>
    <row r="19" spans="1:4">
      <c r="A19">
        <f t="shared" si="1"/>
        <v>18</v>
      </c>
      <c r="B19">
        <f t="shared" si="0"/>
        <v>1943</v>
      </c>
      <c r="C19">
        <f>VLOOKUP(B19,'S&amp;P500'!$A$1:$B$96,2,FALSE)</f>
        <v>25.9</v>
      </c>
      <c r="D19">
        <f>VLOOKUP(B19,'Moody''s Rates'!H29:'Moody''s Rates'!J129,3,FALSE)</f>
        <v>3.53</v>
      </c>
    </row>
    <row r="20" spans="1:4">
      <c r="A20">
        <f t="shared" si="1"/>
        <v>19</v>
      </c>
      <c r="B20">
        <f t="shared" si="0"/>
        <v>1944</v>
      </c>
      <c r="C20">
        <f>VLOOKUP(B20,'S&amp;P500'!$A$1:$B$96,2,FALSE)</f>
        <v>19.75</v>
      </c>
      <c r="D20">
        <f>VLOOKUP(B20,'Moody''s Rates'!H30:'Moody''s Rates'!J130,3,FALSE)</f>
        <v>3.31</v>
      </c>
    </row>
    <row r="21" spans="1:4">
      <c r="A21">
        <f t="shared" si="1"/>
        <v>20</v>
      </c>
      <c r="B21">
        <f t="shared" si="0"/>
        <v>1945</v>
      </c>
      <c r="C21">
        <f>VLOOKUP(B21,'S&amp;P500'!$A$1:$B$96,2,FALSE)</f>
        <v>36.44</v>
      </c>
      <c r="D21">
        <f>VLOOKUP(B21,'Moody''s Rates'!H31:'Moody''s Rates'!J131,3,FALSE)</f>
        <v>3.2</v>
      </c>
    </row>
    <row r="22" spans="1:4">
      <c r="A22">
        <f t="shared" si="1"/>
        <v>21</v>
      </c>
      <c r="B22">
        <f t="shared" si="0"/>
        <v>1946</v>
      </c>
      <c r="C22">
        <f>VLOOKUP(B22,'S&amp;P500'!$A$1:$B$96,2,FALSE)</f>
        <v>-8.07</v>
      </c>
      <c r="D22">
        <f>VLOOKUP(B22,'Moody''s Rates'!H32:'Moody''s Rates'!J132,3,FALSE)</f>
        <v>3.61</v>
      </c>
    </row>
    <row r="23" spans="1:4">
      <c r="A23">
        <f t="shared" si="1"/>
        <v>22</v>
      </c>
      <c r="B23">
        <f t="shared" si="0"/>
        <v>1947</v>
      </c>
      <c r="C23">
        <f>VLOOKUP(B23,'S&amp;P500'!$A$1:$B$96,2,FALSE)</f>
        <v>5.71</v>
      </c>
      <c r="D23">
        <f>VLOOKUP(B23,'Moody''s Rates'!H33:'Moody''s Rates'!J133,3,FALSE)</f>
        <v>3.51</v>
      </c>
    </row>
    <row r="24" spans="1:4">
      <c r="A24">
        <f t="shared" si="1"/>
        <v>23</v>
      </c>
      <c r="B24">
        <f t="shared" si="0"/>
        <v>1948</v>
      </c>
      <c r="C24">
        <f>VLOOKUP(B24,'S&amp;P500'!$A$1:$B$96,2,FALSE)</f>
        <v>5.5</v>
      </c>
      <c r="D24">
        <f>VLOOKUP(B24,'Moody''s Rates'!H34:'Moody''s Rates'!J134,3,FALSE)</f>
        <v>3.74</v>
      </c>
    </row>
    <row r="25" spans="1:4">
      <c r="A25">
        <f t="shared" si="1"/>
        <v>24</v>
      </c>
      <c r="B25">
        <f t="shared" si="0"/>
        <v>1949</v>
      </c>
      <c r="C25">
        <f>VLOOKUP(B25,'S&amp;P500'!$A$1:$B$96,2,FALSE)</f>
        <v>18.79</v>
      </c>
      <c r="D25">
        <f>VLOOKUP(B25,'Moody''s Rates'!H35:'Moody''s Rates'!J135,3,FALSE)</f>
        <v>3.45</v>
      </c>
    </row>
    <row r="26" spans="1:4">
      <c r="A26">
        <f t="shared" si="1"/>
        <v>25</v>
      </c>
      <c r="B26">
        <f t="shared" si="0"/>
        <v>1950</v>
      </c>
      <c r="C26">
        <f>VLOOKUP(B26,'S&amp;P500'!$A$1:$B$96,2,FALSE)</f>
        <v>31.71</v>
      </c>
      <c r="D26">
        <f>VLOOKUP(B26,'Moody''s Rates'!H36:'Moody''s Rates'!J136,3,FALSE)</f>
        <v>3.62</v>
      </c>
    </row>
    <row r="27" spans="1:4">
      <c r="A27">
        <f t="shared" si="1"/>
        <v>26</v>
      </c>
      <c r="B27">
        <f t="shared" si="0"/>
        <v>1951</v>
      </c>
      <c r="C27">
        <f>VLOOKUP(B27,'S&amp;P500'!$A$1:$B$96,2,FALSE)</f>
        <v>24.02</v>
      </c>
      <c r="D27">
        <f>VLOOKUP(B27,'Moody''s Rates'!H37:'Moody''s Rates'!J137,3,FALSE)</f>
        <v>4.37</v>
      </c>
    </row>
    <row r="28" spans="1:4">
      <c r="A28">
        <f t="shared" si="1"/>
        <v>27</v>
      </c>
      <c r="B28">
        <f t="shared" si="0"/>
        <v>1952</v>
      </c>
      <c r="C28">
        <f>VLOOKUP(B28,'S&amp;P500'!$A$1:$B$96,2,FALSE)</f>
        <v>18.37</v>
      </c>
      <c r="D28">
        <f>VLOOKUP(B28,'Moody''s Rates'!H38:'Moody''s Rates'!J138,3,FALSE)</f>
        <v>5.03</v>
      </c>
    </row>
    <row r="29" spans="1:4">
      <c r="A29">
        <f t="shared" si="1"/>
        <v>28</v>
      </c>
      <c r="B29">
        <f t="shared" si="0"/>
        <v>1953</v>
      </c>
      <c r="C29">
        <f>VLOOKUP(B29,'S&amp;P500'!$A$1:$B$96,2,FALSE)</f>
        <v>-0.99</v>
      </c>
      <c r="D29">
        <f>VLOOKUP(B29,'Moody''s Rates'!H39:'Moody''s Rates'!J139,3,FALSE)</f>
        <v>4.8499999999999996</v>
      </c>
    </row>
    <row r="30" spans="1:4">
      <c r="A30">
        <f t="shared" si="1"/>
        <v>29</v>
      </c>
      <c r="B30">
        <f t="shared" si="0"/>
        <v>1954</v>
      </c>
      <c r="C30">
        <f>VLOOKUP(B30,'S&amp;P500'!$A$1:$B$96,2,FALSE)</f>
        <v>52.62</v>
      </c>
      <c r="D30">
        <f>VLOOKUP(B30,'Moody''s Rates'!H40:'Moody''s Rates'!J140,3,FALSE)</f>
        <v>5.28</v>
      </c>
    </row>
    <row r="31" spans="1:4">
      <c r="A31">
        <f t="shared" si="1"/>
        <v>30</v>
      </c>
      <c r="B31">
        <f t="shared" si="0"/>
        <v>1955</v>
      </c>
      <c r="C31">
        <f>VLOOKUP(B31,'S&amp;P500'!$A$1:$B$96,2,FALSE)</f>
        <v>31.56</v>
      </c>
      <c r="D31">
        <f>VLOOKUP(B31,'Moody''s Rates'!H41:'Moody''s Rates'!J141,3,FALSE)</f>
        <v>5.0999999999999996</v>
      </c>
    </row>
    <row r="32" spans="1:4">
      <c r="A32">
        <f t="shared" si="1"/>
        <v>31</v>
      </c>
      <c r="B32">
        <f t="shared" si="0"/>
        <v>1956</v>
      </c>
      <c r="C32">
        <f>VLOOKUP(B32,'S&amp;P500'!$A$1:$B$96,2,FALSE)</f>
        <v>6.56</v>
      </c>
      <c r="D32">
        <f>VLOOKUP(B32,'Moody''s Rates'!H42:'Moody''s Rates'!J142,3,FALSE)</f>
        <v>5.0999999999999996</v>
      </c>
    </row>
    <row r="33" spans="1:4">
      <c r="A33">
        <f t="shared" si="1"/>
        <v>32</v>
      </c>
      <c r="B33">
        <f t="shared" si="0"/>
        <v>1957</v>
      </c>
      <c r="C33">
        <f>VLOOKUP(B33,'S&amp;P500'!$A$1:$B$96,2,FALSE)</f>
        <v>-10.78</v>
      </c>
      <c r="D33">
        <f>VLOOKUP(B33,'Moody''s Rates'!H43:'Moody''s Rates'!J143,3,FALSE)</f>
        <v>4.92</v>
      </c>
    </row>
    <row r="34" spans="1:4">
      <c r="A34">
        <f t="shared" si="1"/>
        <v>33</v>
      </c>
      <c r="B34">
        <f t="shared" si="0"/>
        <v>1958</v>
      </c>
      <c r="C34">
        <f>VLOOKUP(B34,'S&amp;P500'!$A$1:$B$96,2,FALSE)</f>
        <v>43.36</v>
      </c>
      <c r="D34">
        <f>VLOOKUP(B34,'Moody''s Rates'!H44:'Moody''s Rates'!J144,3,FALSE)</f>
        <v>4.8499999999999996</v>
      </c>
    </row>
    <row r="35" spans="1:4">
      <c r="A35">
        <f t="shared" si="1"/>
        <v>34</v>
      </c>
      <c r="B35">
        <f t="shared" si="0"/>
        <v>1959</v>
      </c>
      <c r="C35">
        <f>VLOOKUP(B35,'S&amp;P500'!$A$1:$B$96,2,FALSE)</f>
        <v>11.96</v>
      </c>
      <c r="D35">
        <f>VLOOKUP(B35,'Moody''s Rates'!H45:'Moody''s Rates'!J145,3,FALSE)</f>
        <v>4.8099999999999996</v>
      </c>
    </row>
    <row r="36" spans="1:4">
      <c r="A36">
        <f t="shared" si="1"/>
        <v>35</v>
      </c>
      <c r="B36">
        <f t="shared" si="0"/>
        <v>1960</v>
      </c>
      <c r="C36">
        <f>VLOOKUP(B36,'S&amp;P500'!$A$1:$B$96,2,FALSE)</f>
        <v>0.47</v>
      </c>
      <c r="D36">
        <f>VLOOKUP(B36,'Moody''s Rates'!H46:'Moody''s Rates'!J146,3,FALSE)</f>
        <v>5.0199999999999996</v>
      </c>
    </row>
    <row r="37" spans="1:4">
      <c r="A37">
        <f t="shared" si="1"/>
        <v>36</v>
      </c>
      <c r="B37">
        <f t="shared" si="0"/>
        <v>1961</v>
      </c>
      <c r="C37">
        <f>VLOOKUP(B37,'S&amp;P500'!$A$1:$B$96,2,FALSE)</f>
        <v>26.89</v>
      </c>
      <c r="D37">
        <f>VLOOKUP(B37,'Moody''s Rates'!H47:'Moody''s Rates'!J147,3,FALSE)</f>
        <v>6.18</v>
      </c>
    </row>
    <row r="38" spans="1:4">
      <c r="A38">
        <f t="shared" si="1"/>
        <v>37</v>
      </c>
      <c r="B38">
        <f t="shared" si="0"/>
        <v>1962</v>
      </c>
      <c r="C38">
        <f>VLOOKUP(B38,'S&amp;P500'!$A$1:$B$96,2,FALSE)</f>
        <v>-8.73</v>
      </c>
      <c r="D38">
        <f>VLOOKUP(B38,'Moody''s Rates'!H48:'Moody''s Rates'!J148,3,FALSE)</f>
        <v>6.93</v>
      </c>
    </row>
    <row r="39" spans="1:4">
      <c r="A39">
        <f t="shared" si="1"/>
        <v>38</v>
      </c>
      <c r="B39">
        <f t="shared" si="0"/>
        <v>1963</v>
      </c>
      <c r="C39">
        <f>VLOOKUP(B39,'S&amp;P500'!$A$1:$B$96,2,FALSE)</f>
        <v>22.8</v>
      </c>
      <c r="D39">
        <f>VLOOKUP(B39,'Moody''s Rates'!H49:'Moody''s Rates'!J149,3,FALSE)</f>
        <v>7.23</v>
      </c>
    </row>
    <row r="40" spans="1:4">
      <c r="A40">
        <f t="shared" si="1"/>
        <v>39</v>
      </c>
      <c r="B40">
        <f t="shared" si="0"/>
        <v>1964</v>
      </c>
      <c r="C40">
        <f>VLOOKUP(B40,'S&amp;P500'!$A$1:$B$96,2,FALSE)</f>
        <v>16.48</v>
      </c>
      <c r="D40">
        <f>VLOOKUP(B40,'Moody''s Rates'!H50:'Moody''s Rates'!J150,3,FALSE)</f>
        <v>8.65</v>
      </c>
    </row>
    <row r="41" spans="1:4">
      <c r="A41">
        <f t="shared" si="1"/>
        <v>40</v>
      </c>
      <c r="B41">
        <f t="shared" si="0"/>
        <v>1965</v>
      </c>
      <c r="C41">
        <f>VLOOKUP(B41,'S&amp;P500'!$A$1:$B$96,2,FALSE)</f>
        <v>12.45</v>
      </c>
      <c r="D41">
        <f>VLOOKUP(B41,'Moody''s Rates'!H51:'Moody''s Rates'!J151,3,FALSE)</f>
        <v>9.1199999999999992</v>
      </c>
    </row>
    <row r="42" spans="1:4">
      <c r="A42">
        <f t="shared" si="1"/>
        <v>41</v>
      </c>
      <c r="B42">
        <f t="shared" si="0"/>
        <v>1966</v>
      </c>
      <c r="C42">
        <f>VLOOKUP(B42,'S&amp;P500'!$A$1:$B$96,2,FALSE)</f>
        <v>-10.06</v>
      </c>
      <c r="D42">
        <f>VLOOKUP(B42,'Moody''s Rates'!H52:'Moody''s Rates'!J152,3,FALSE)</f>
        <v>8.3800000000000008</v>
      </c>
    </row>
    <row r="43" spans="1:4">
      <c r="A43">
        <f t="shared" si="1"/>
        <v>42</v>
      </c>
      <c r="B43">
        <f t="shared" si="0"/>
        <v>1967</v>
      </c>
      <c r="C43">
        <f>VLOOKUP(B43,'S&amp;P500'!$A$1:$B$96,2,FALSE)</f>
        <v>23.98</v>
      </c>
      <c r="D43">
        <f>VLOOKUP(B43,'Moody''s Rates'!H53:'Moody''s Rates'!J153,3,FALSE)</f>
        <v>7.93</v>
      </c>
    </row>
    <row r="44" spans="1:4">
      <c r="A44">
        <f t="shared" si="1"/>
        <v>43</v>
      </c>
      <c r="B44">
        <f t="shared" si="0"/>
        <v>1968</v>
      </c>
      <c r="C44">
        <f>VLOOKUP(B44,'S&amp;P500'!$A$1:$B$96,2,FALSE)</f>
        <v>11.06</v>
      </c>
      <c r="D44">
        <f>VLOOKUP(B44,'Moody''s Rates'!H54:'Moody''s Rates'!J154,3,FALSE)</f>
        <v>8.48</v>
      </c>
    </row>
    <row r="45" spans="1:4">
      <c r="A45">
        <f t="shared" si="1"/>
        <v>44</v>
      </c>
      <c r="B45">
        <f t="shared" si="0"/>
        <v>1969</v>
      </c>
      <c r="C45">
        <f>VLOOKUP(B45,'S&amp;P500'!$A$1:$B$96,2,FALSE)</f>
        <v>-8.5</v>
      </c>
      <c r="D45">
        <f>VLOOKUP(B45,'Moody''s Rates'!H55:'Moody''s Rates'!J155,3,FALSE)</f>
        <v>10.63</v>
      </c>
    </row>
    <row r="46" spans="1:4">
      <c r="A46">
        <f t="shared" si="1"/>
        <v>45</v>
      </c>
      <c r="B46">
        <f t="shared" si="0"/>
        <v>1970</v>
      </c>
      <c r="C46">
        <f>VLOOKUP(B46,'S&amp;P500'!$A$1:$B$96,2,FALSE)</f>
        <v>4.01</v>
      </c>
      <c r="D46">
        <f>VLOOKUP(B46,'Moody''s Rates'!H56:'Moody''s Rates'!J156,3,FALSE)</f>
        <v>10.56</v>
      </c>
    </row>
    <row r="47" spans="1:4">
      <c r="A47">
        <f t="shared" si="1"/>
        <v>46</v>
      </c>
      <c r="B47">
        <f t="shared" si="0"/>
        <v>1971</v>
      </c>
      <c r="C47">
        <f>VLOOKUP(B47,'S&amp;P500'!$A$1:$B$96,2,FALSE)</f>
        <v>14.31</v>
      </c>
      <c r="D47">
        <f>VLOOKUP(B47,'Moody''s Rates'!H57:'Moody''s Rates'!J157,3,FALSE)</f>
        <v>9.1199999999999992</v>
      </c>
    </row>
    <row r="48" spans="1:4">
      <c r="A48">
        <f t="shared" si="1"/>
        <v>47</v>
      </c>
      <c r="B48">
        <f t="shared" si="0"/>
        <v>1972</v>
      </c>
      <c r="C48">
        <f>VLOOKUP(B48,'S&amp;P500'!$A$1:$B$96,2,FALSE)</f>
        <v>18.98</v>
      </c>
      <c r="D48">
        <f>VLOOKUP(B48,'Moody''s Rates'!H58:'Moody''s Rates'!J158,3,FALSE)</f>
        <v>8.99</v>
      </c>
    </row>
    <row r="49" spans="1:4">
      <c r="A49">
        <f t="shared" si="1"/>
        <v>48</v>
      </c>
      <c r="B49">
        <f t="shared" si="0"/>
        <v>1973</v>
      </c>
      <c r="C49">
        <f>VLOOKUP(B49,'S&amp;P500'!$A$1:$B$96,2,FALSE)</f>
        <v>-14.66</v>
      </c>
      <c r="D49">
        <f>VLOOKUP(B49,'Moody''s Rates'!H59:'Moody''s Rates'!J159,3,FALSE)</f>
        <v>9.94</v>
      </c>
    </row>
    <row r="50" spans="1:4">
      <c r="A50">
        <f t="shared" si="1"/>
        <v>49</v>
      </c>
      <c r="B50">
        <f t="shared" si="0"/>
        <v>1974</v>
      </c>
      <c r="C50">
        <f>VLOOKUP(B50,'S&amp;P500'!$A$1:$B$96,2,FALSE)</f>
        <v>-26.47</v>
      </c>
      <c r="D50">
        <f>VLOOKUP(B50,'Moody''s Rates'!H60:'Moody''s Rates'!J160,3,FALSE)</f>
        <v>12.06</v>
      </c>
    </row>
    <row r="51" spans="1:4">
      <c r="A51">
        <f t="shared" si="1"/>
        <v>50</v>
      </c>
      <c r="B51">
        <f t="shared" si="0"/>
        <v>1975</v>
      </c>
      <c r="C51">
        <f>VLOOKUP(B51,'S&amp;P500'!$A$1:$B$96,2,FALSE)</f>
        <v>37.200000000000003</v>
      </c>
      <c r="D51">
        <f>VLOOKUP(B51,'Moody''s Rates'!H61:'Moody''s Rates'!J161,3,FALSE)</f>
        <v>15.14</v>
      </c>
    </row>
    <row r="52" spans="1:4">
      <c r="A52">
        <f t="shared" si="1"/>
        <v>51</v>
      </c>
      <c r="B52">
        <f t="shared" si="0"/>
        <v>1976</v>
      </c>
      <c r="C52">
        <f>VLOOKUP(B52,'S&amp;P500'!$A$1:$B$96,2,FALSE)</f>
        <v>23.84</v>
      </c>
      <c r="D52">
        <f>VLOOKUP(B52,'Moody''s Rates'!H62:'Moody''s Rates'!J162,3,FALSE)</f>
        <v>16.55</v>
      </c>
    </row>
    <row r="53" spans="1:4">
      <c r="A53">
        <f t="shared" si="1"/>
        <v>52</v>
      </c>
      <c r="B53">
        <f t="shared" si="0"/>
        <v>1977</v>
      </c>
      <c r="C53">
        <f>VLOOKUP(B53,'S&amp;P500'!$A$1:$B$96,2,FALSE)</f>
        <v>-7.18</v>
      </c>
      <c r="D53">
        <f>VLOOKUP(B53,'Moody''s Rates'!H63:'Moody''s Rates'!J163,3,FALSE)</f>
        <v>14.14</v>
      </c>
    </row>
    <row r="54" spans="1:4">
      <c r="A54">
        <f t="shared" si="1"/>
        <v>53</v>
      </c>
      <c r="B54">
        <f t="shared" si="0"/>
        <v>1978</v>
      </c>
      <c r="C54">
        <f>VLOOKUP(B54,'S&amp;P500'!$A$1:$B$96,2,FALSE)</f>
        <v>6.56</v>
      </c>
      <c r="D54">
        <f>VLOOKUP(B54,'Moody''s Rates'!H64:'Moody''s Rates'!J164,3,FALSE)</f>
        <v>13.75</v>
      </c>
    </row>
    <row r="55" spans="1:4">
      <c r="A55">
        <f t="shared" si="1"/>
        <v>54</v>
      </c>
      <c r="B55">
        <f t="shared" si="0"/>
        <v>1979</v>
      </c>
      <c r="C55">
        <f>VLOOKUP(B55,'S&amp;P500'!$A$1:$B$96,2,FALSE)</f>
        <v>18.440000000000001</v>
      </c>
      <c r="D55">
        <f>VLOOKUP(B55,'Moody''s Rates'!H65:'Moody''s Rates'!J165,3,FALSE)</f>
        <v>13.4</v>
      </c>
    </row>
    <row r="56" spans="1:4">
      <c r="A56">
        <f t="shared" si="1"/>
        <v>55</v>
      </c>
      <c r="B56">
        <f t="shared" si="0"/>
        <v>1980</v>
      </c>
      <c r="C56">
        <f>VLOOKUP(B56,'S&amp;P500'!$A$1:$B$96,2,FALSE)</f>
        <v>32.42</v>
      </c>
      <c r="D56">
        <f>VLOOKUP(B56,'Moody''s Rates'!H66:'Moody''s Rates'!J166,3,FALSE)</f>
        <v>11.58</v>
      </c>
    </row>
    <row r="57" spans="1:4">
      <c r="A57">
        <f t="shared" si="1"/>
        <v>56</v>
      </c>
      <c r="B57">
        <f t="shared" si="0"/>
        <v>1981</v>
      </c>
      <c r="C57">
        <f>VLOOKUP(B57,'S&amp;P500'!$A$1:$B$96,2,FALSE)</f>
        <v>-4.91</v>
      </c>
      <c r="D57">
        <f>VLOOKUP(B57,'Moody''s Rates'!H67:'Moody''s Rates'!J167,3,FALSE)</f>
        <v>9.9700000000000006</v>
      </c>
    </row>
    <row r="58" spans="1:4">
      <c r="A58">
        <f t="shared" si="1"/>
        <v>57</v>
      </c>
      <c r="B58">
        <f t="shared" si="0"/>
        <v>1982</v>
      </c>
      <c r="C58">
        <f>VLOOKUP(B58,'S&amp;P500'!$A$1:$B$96,2,FALSE)</f>
        <v>21.55</v>
      </c>
      <c r="D58">
        <f>VLOOKUP(B58,'Moody''s Rates'!H68:'Moody''s Rates'!J168,3,FALSE)</f>
        <v>11.29</v>
      </c>
    </row>
    <row r="59" spans="1:4">
      <c r="A59">
        <f t="shared" si="1"/>
        <v>58</v>
      </c>
      <c r="B59">
        <f t="shared" si="0"/>
        <v>1983</v>
      </c>
      <c r="C59">
        <f>VLOOKUP(B59,'S&amp;P500'!$A$1:$B$96,2,FALSE)</f>
        <v>22.56</v>
      </c>
      <c r="D59">
        <f>VLOOKUP(B59,'Moody''s Rates'!H69:'Moody''s Rates'!J169,3,FALSE)</f>
        <v>10.65</v>
      </c>
    </row>
    <row r="60" spans="1:4">
      <c r="A60">
        <f t="shared" si="1"/>
        <v>59</v>
      </c>
      <c r="B60">
        <f t="shared" si="0"/>
        <v>1984</v>
      </c>
      <c r="C60">
        <f>VLOOKUP(B60,'S&amp;P500'!$A$1:$B$96,2,FALSE)</f>
        <v>6.27</v>
      </c>
      <c r="D60">
        <f>VLOOKUP(B60,'Moody''s Rates'!H70:'Moody''s Rates'!J170,3,FALSE)</f>
        <v>9.82</v>
      </c>
    </row>
    <row r="61" spans="1:4">
      <c r="A61">
        <f t="shared" si="1"/>
        <v>60</v>
      </c>
      <c r="B61">
        <f t="shared" si="0"/>
        <v>1985</v>
      </c>
      <c r="C61">
        <f>VLOOKUP(B61,'S&amp;P500'!$A$1:$B$96,2,FALSE)</f>
        <v>31.73</v>
      </c>
      <c r="D61">
        <f>VLOOKUP(B61,'Moody''s Rates'!H71:'Moody''s Rates'!J171,3,FALSE)</f>
        <v>10.43</v>
      </c>
    </row>
    <row r="62" spans="1:4">
      <c r="A62">
        <f t="shared" si="1"/>
        <v>61</v>
      </c>
      <c r="B62">
        <f t="shared" si="0"/>
        <v>1986</v>
      </c>
      <c r="C62">
        <f>VLOOKUP(B62,'S&amp;P500'!$A$1:$B$96,2,FALSE)</f>
        <v>18.670000000000002</v>
      </c>
      <c r="D62">
        <f>VLOOKUP(B62,'Moody''s Rates'!H72:'Moody''s Rates'!J172,3,FALSE)</f>
        <v>9.26</v>
      </c>
    </row>
    <row r="63" spans="1:4">
      <c r="A63">
        <f t="shared" si="1"/>
        <v>62</v>
      </c>
      <c r="B63">
        <f t="shared" si="0"/>
        <v>1987</v>
      </c>
      <c r="C63">
        <f>VLOOKUP(B63,'S&amp;P500'!$A$1:$B$96,2,FALSE)</f>
        <v>5.25</v>
      </c>
      <c r="D63">
        <f>VLOOKUP(B63,'Moody''s Rates'!H73:'Moody''s Rates'!J173,3,FALSE)</f>
        <v>8.81</v>
      </c>
    </row>
    <row r="64" spans="1:4">
      <c r="A64">
        <f t="shared" si="1"/>
        <v>63</v>
      </c>
      <c r="B64">
        <f t="shared" si="0"/>
        <v>1988</v>
      </c>
      <c r="C64">
        <f>VLOOKUP(B64,'S&amp;P500'!$A$1:$B$96,2,FALSE)</f>
        <v>16.61</v>
      </c>
      <c r="D64">
        <f>VLOOKUP(B64,'Moody''s Rates'!H74:'Moody''s Rates'!J174,3,FALSE)</f>
        <v>7.69</v>
      </c>
    </row>
    <row r="65" spans="1:4">
      <c r="A65">
        <f t="shared" si="1"/>
        <v>64</v>
      </c>
      <c r="B65">
        <f t="shared" si="0"/>
        <v>1989</v>
      </c>
      <c r="C65">
        <f>VLOOKUP(B65,'S&amp;P500'!$A$1:$B$96,2,FALSE)</f>
        <v>31.69</v>
      </c>
      <c r="D65">
        <f>VLOOKUP(B65,'Moody''s Rates'!H75:'Moody''s Rates'!J175,3,FALSE)</f>
        <v>9.1</v>
      </c>
    </row>
    <row r="66" spans="1:4">
      <c r="A66">
        <f t="shared" si="1"/>
        <v>65</v>
      </c>
      <c r="B66">
        <f t="shared" si="0"/>
        <v>1990</v>
      </c>
      <c r="C66">
        <f>VLOOKUP(B66,'S&amp;P500'!$A$1:$B$96,2,FALSE)</f>
        <v>-3.1</v>
      </c>
      <c r="D66">
        <f>VLOOKUP(B66,'Moody''s Rates'!H76:'Moody''s Rates'!J176,3,FALSE)</f>
        <v>7.49</v>
      </c>
    </row>
    <row r="67" spans="1:4">
      <c r="A67">
        <f t="shared" si="1"/>
        <v>66</v>
      </c>
      <c r="B67">
        <f t="shared" si="0"/>
        <v>1991</v>
      </c>
      <c r="C67">
        <f>VLOOKUP(B67,'S&amp;P500'!$A$1:$B$96,2,FALSE)</f>
        <v>30.47</v>
      </c>
      <c r="D67">
        <f>VLOOKUP(B67,'Moody''s Rates'!H77:'Moody''s Rates'!J177,3,FALSE)</f>
        <v>7.89</v>
      </c>
    </row>
    <row r="68" spans="1:4">
      <c r="A68">
        <f t="shared" si="1"/>
        <v>67</v>
      </c>
      <c r="B68">
        <f t="shared" ref="B68:B85" si="2">B67+1</f>
        <v>1992</v>
      </c>
      <c r="C68">
        <f>VLOOKUP(B68,'S&amp;P500'!$A$1:$B$96,2,FALSE)</f>
        <v>7.62</v>
      </c>
      <c r="D68">
        <f>VLOOKUP(B68,'Moody''s Rates'!H78:'Moody''s Rates'!J178,3,FALSE)</f>
        <v>7.32</v>
      </c>
    </row>
    <row r="69" spans="1:4">
      <c r="A69">
        <f t="shared" ref="A69:A90" si="3">A68+1</f>
        <v>68</v>
      </c>
      <c r="B69">
        <f t="shared" si="2"/>
        <v>1993</v>
      </c>
      <c r="C69">
        <f>VLOOKUP(B69,'S&amp;P500'!$A$1:$B$96,2,FALSE)</f>
        <v>10.08</v>
      </c>
      <c r="D69">
        <f>VLOOKUP(B69,'Moody''s Rates'!H79:'Moody''s Rates'!J179,3,FALSE)</f>
        <v>7.23</v>
      </c>
    </row>
    <row r="70" spans="1:4">
      <c r="A70">
        <f t="shared" si="3"/>
        <v>69</v>
      </c>
      <c r="B70">
        <f t="shared" si="2"/>
        <v>1994</v>
      </c>
      <c r="C70">
        <f>VLOOKUP(B70,'S&amp;P500'!$A$1:$B$96,2,FALSE)</f>
        <v>1.32</v>
      </c>
      <c r="D70">
        <f>VLOOKUP(B70,'Moody''s Rates'!H80:'Moody''s Rates'!J180,3,FALSE)</f>
        <v>8.19</v>
      </c>
    </row>
    <row r="71" spans="1:4">
      <c r="A71">
        <f t="shared" si="3"/>
        <v>70</v>
      </c>
      <c r="B71">
        <f t="shared" si="2"/>
        <v>1995</v>
      </c>
      <c r="C71">
        <f>VLOOKUP(B71,'S&amp;P500'!$A$1:$B$96,2,FALSE)</f>
        <v>37.58</v>
      </c>
      <c r="D71">
        <f>VLOOKUP(B71,'Moody''s Rates'!H81:'Moody''s Rates'!J181,3,FALSE)</f>
        <v>8.02</v>
      </c>
    </row>
    <row r="72" spans="1:4">
      <c r="A72">
        <f t="shared" si="3"/>
        <v>71</v>
      </c>
      <c r="B72">
        <f t="shared" si="2"/>
        <v>1996</v>
      </c>
      <c r="C72">
        <f>VLOOKUP(B72,'S&amp;P500'!$A$1:$B$96,2,FALSE)</f>
        <v>22.96</v>
      </c>
      <c r="D72">
        <f>VLOOKUP(B72,'Moody''s Rates'!H82:'Moody''s Rates'!J182,3,FALSE)</f>
        <v>8.0500000000000007</v>
      </c>
    </row>
    <row r="73" spans="1:4">
      <c r="A73">
        <f t="shared" si="3"/>
        <v>72</v>
      </c>
      <c r="B73">
        <f t="shared" si="2"/>
        <v>1997</v>
      </c>
      <c r="C73">
        <f>VLOOKUP(B73,'S&amp;P500'!$A$1:$B$96,2,FALSE)</f>
        <v>33.36</v>
      </c>
      <c r="D73">
        <f>VLOOKUP(B73,'Moody''s Rates'!H83:'Moody''s Rates'!J183,3,FALSE)</f>
        <v>7.45</v>
      </c>
    </row>
    <row r="74" spans="1:4">
      <c r="A74">
        <f t="shared" si="3"/>
        <v>73</v>
      </c>
      <c r="B74">
        <f t="shared" si="2"/>
        <v>1998</v>
      </c>
      <c r="C74">
        <f>VLOOKUP(B74,'S&amp;P500'!$A$1:$B$96,2,FALSE)</f>
        <v>28.58</v>
      </c>
      <c r="D74">
        <f>VLOOKUP(B74,'Moody''s Rates'!H84:'Moody''s Rates'!J184,3,FALSE)</f>
        <v>6.6</v>
      </c>
    </row>
    <row r="75" spans="1:4">
      <c r="A75">
        <f t="shared" si="3"/>
        <v>74</v>
      </c>
      <c r="B75">
        <f t="shared" si="2"/>
        <v>1999</v>
      </c>
      <c r="C75">
        <f>VLOOKUP(B75,'S&amp;P500'!$A$1:$B$96,2,FALSE)</f>
        <v>21.04</v>
      </c>
      <c r="D75">
        <f>VLOOKUP(B75,'Moody''s Rates'!H85:'Moody''s Rates'!J185,3,FALSE)</f>
        <v>6.15</v>
      </c>
    </row>
    <row r="76" spans="1:4">
      <c r="A76">
        <f t="shared" si="3"/>
        <v>75</v>
      </c>
      <c r="B76">
        <f t="shared" si="2"/>
        <v>2000</v>
      </c>
      <c r="C76">
        <f>VLOOKUP(B76,'S&amp;P500'!$A$1:$B$96,2,FALSE)</f>
        <v>-9.1</v>
      </c>
      <c r="D76">
        <f>VLOOKUP(B76,'Moody''s Rates'!H86:'Moody''s Rates'!J186,3,FALSE)</f>
        <v>6.32</v>
      </c>
    </row>
    <row r="77" spans="1:4">
      <c r="A77">
        <f t="shared" si="3"/>
        <v>76</v>
      </c>
      <c r="B77">
        <f t="shared" si="2"/>
        <v>2001</v>
      </c>
      <c r="C77">
        <f>VLOOKUP(B77,'S&amp;P500'!$A$1:$B$96,2,FALSE)</f>
        <v>-11.89</v>
      </c>
      <c r="D77">
        <f>VLOOKUP(B77,'Moody''s Rates'!H87:'Moody''s Rates'!J187,3,FALSE)</f>
        <v>6.22</v>
      </c>
    </row>
    <row r="78" spans="1:4">
      <c r="A78">
        <f t="shared" si="3"/>
        <v>77</v>
      </c>
      <c r="B78">
        <f t="shared" si="2"/>
        <v>2002</v>
      </c>
      <c r="C78">
        <f>VLOOKUP(B78,'S&amp;P500'!$A$1:$B$96,2,FALSE)</f>
        <v>-22.1</v>
      </c>
      <c r="D78">
        <f>VLOOKUP(B78,'Moody''s Rates'!H88:'Moody''s Rates'!J188,3,FALSE)</f>
        <v>6.65</v>
      </c>
    </row>
    <row r="79" spans="1:4">
      <c r="A79">
        <f t="shared" si="3"/>
        <v>78</v>
      </c>
      <c r="B79">
        <f t="shared" si="2"/>
        <v>2003</v>
      </c>
      <c r="C79">
        <f>VLOOKUP(B79,'S&amp;P500'!$A$1:$B$96,2,FALSE)</f>
        <v>28.68</v>
      </c>
      <c r="D79">
        <f>VLOOKUP(B79,'Moody''s Rates'!H89:'Moody''s Rates'!J189,3,FALSE)</f>
        <v>8.43</v>
      </c>
    </row>
    <row r="80" spans="1:4">
      <c r="A80">
        <f t="shared" si="3"/>
        <v>79</v>
      </c>
      <c r="B80">
        <f t="shared" si="2"/>
        <v>2004</v>
      </c>
      <c r="C80">
        <f>VLOOKUP(B80,'S&amp;P500'!$A$1:$B$96,2,FALSE)</f>
        <v>10.88</v>
      </c>
      <c r="D80">
        <f>VLOOKUP(B80,'Moody''s Rates'!H90:'Moody''s Rates'!J190,3,FALSE)</f>
        <v>6.37</v>
      </c>
    </row>
    <row r="81" spans="1:4">
      <c r="A81">
        <f t="shared" si="3"/>
        <v>80</v>
      </c>
      <c r="B81">
        <f t="shared" si="2"/>
        <v>2005</v>
      </c>
      <c r="C81">
        <f>VLOOKUP(B81,'S&amp;P500'!$A$1:$B$96,2,FALSE)</f>
        <v>4.91</v>
      </c>
      <c r="D81">
        <f>VLOOKUP(B81,'Moody''s Rates'!H91:'Moody''s Rates'!J191,3,FALSE)</f>
        <v>6.1</v>
      </c>
    </row>
    <row r="82" spans="1:4">
      <c r="A82">
        <f t="shared" si="3"/>
        <v>81</v>
      </c>
      <c r="B82">
        <f t="shared" si="2"/>
        <v>2006</v>
      </c>
      <c r="C82">
        <f>VLOOKUP(B82,'S&amp;P500'!$A$1:$B$96,2,FALSE)</f>
        <v>15.79</v>
      </c>
      <c r="D82">
        <f>VLOOKUP(B82,'Moody''s Rates'!H92:'Moody''s Rates'!J192,3,FALSE)</f>
        <v>5.25</v>
      </c>
    </row>
    <row r="83" spans="1:4">
      <c r="A83">
        <f t="shared" si="3"/>
        <v>82</v>
      </c>
      <c r="B83">
        <f t="shared" si="2"/>
        <v>2007</v>
      </c>
      <c r="C83">
        <f>VLOOKUP(B83,'S&amp;P500'!$A$1:$B$96,2,FALSE)</f>
        <v>5.49</v>
      </c>
      <c r="D83">
        <f>VLOOKUP(B83,'Moody''s Rates'!H93:'Moody''s Rates'!J193,3,FALSE)</f>
        <v>4.63</v>
      </c>
    </row>
    <row r="84" spans="1:4">
      <c r="A84">
        <f t="shared" si="3"/>
        <v>83</v>
      </c>
      <c r="B84">
        <f t="shared" si="2"/>
        <v>2008</v>
      </c>
      <c r="C84">
        <f>VLOOKUP(B84,'S&amp;P500'!$A$1:$B$96,2,FALSE)</f>
        <v>-37</v>
      </c>
      <c r="D84">
        <f>VLOOKUP(B84,'Moody''s Rates'!H94:'Moody''s Rates'!J194,3,FALSE)</f>
        <v>5.38</v>
      </c>
    </row>
    <row r="85" spans="1:4">
      <c r="A85">
        <f t="shared" si="3"/>
        <v>84</v>
      </c>
      <c r="B85">
        <f t="shared" si="2"/>
        <v>2009</v>
      </c>
      <c r="C85">
        <f>VLOOKUP(B85,'S&amp;P500'!$A$1:$B$96,2,FALSE)</f>
        <v>26.46</v>
      </c>
      <c r="D85">
        <f>VLOOKUP(B85,'Moody''s Rates'!H95:'Moody''s Rates'!J195,3,FALSE)</f>
        <v>4.74</v>
      </c>
    </row>
    <row r="86" spans="1:4">
      <c r="A86">
        <f t="shared" si="3"/>
        <v>85</v>
      </c>
      <c r="B86">
        <f>B85+1</f>
        <v>2010</v>
      </c>
      <c r="C86">
        <f>VLOOKUP(B86,'S&amp;P500'!$A$1:$B$96,2,FALSE)</f>
        <v>15.06</v>
      </c>
      <c r="D86">
        <f>VLOOKUP(B86,'Moody''s Rates'!H96:'Moody''s Rates'!J196,3,FALSE)</f>
        <v>5.46</v>
      </c>
    </row>
    <row r="87" spans="1:4">
      <c r="A87">
        <f t="shared" si="3"/>
        <v>86</v>
      </c>
      <c r="B87">
        <f t="shared" ref="B87:B90" si="4">B86+1</f>
        <v>2011</v>
      </c>
      <c r="C87">
        <f>VLOOKUP(B87,'S&amp;P500'!$A$1:$B$96,2,FALSE)</f>
        <v>2.11</v>
      </c>
      <c r="D87">
        <f>VLOOKUP(B87,'Moody''s Rates'!H97:'Moody''s Rates'!J197,3,FALSE)</f>
        <v>4.83</v>
      </c>
    </row>
    <row r="88" spans="1:4">
      <c r="A88">
        <f t="shared" si="3"/>
        <v>87</v>
      </c>
      <c r="B88">
        <f t="shared" si="4"/>
        <v>2012</v>
      </c>
      <c r="C88">
        <f>VLOOKUP(B88,'S&amp;P500'!$A$1:$B$96,2,FALSE)</f>
        <v>16</v>
      </c>
      <c r="D88">
        <f>VLOOKUP(B88,'Moody''s Rates'!H98:'Moody''s Rates'!J198,3,FALSE)</f>
        <v>4.22</v>
      </c>
    </row>
    <row r="89" spans="1:4">
      <c r="A89">
        <f t="shared" si="3"/>
        <v>88</v>
      </c>
      <c r="B89">
        <f t="shared" si="4"/>
        <v>2013</v>
      </c>
      <c r="C89">
        <f>VLOOKUP(B89,'S&amp;P500'!$A$1:$B$96,2,FALSE)</f>
        <v>32.39</v>
      </c>
      <c r="D89">
        <f>VLOOKUP(B89,'Moody''s Rates'!H99:'Moody''s Rates'!J199,3,FALSE)</f>
        <v>5.13</v>
      </c>
    </row>
    <row r="90" spans="1:4">
      <c r="A90">
        <f t="shared" si="3"/>
        <v>89</v>
      </c>
      <c r="B90">
        <f t="shared" si="4"/>
        <v>2014</v>
      </c>
      <c r="C90">
        <f>VLOOKUP(B90,'S&amp;P500'!$A$1:$B$96,2,FALSE)</f>
        <v>13.69</v>
      </c>
      <c r="D90">
        <f>VLOOKUP(B90,'Moody''s Rates'!H100:'Moody''s Rates'!J200,3,FALSE)</f>
        <v>3.88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92440-4456-4EAB-812B-26B0269E5B51}">
  <dimension ref="A1"/>
  <sheetViews>
    <sheetView tabSelected="1" workbookViewId="0"/>
  </sheetViews>
  <sheetFormatPr defaultRowHeight="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Results</vt:lpstr>
      <vt:lpstr>S&amp;P500</vt:lpstr>
      <vt:lpstr>Moody's Rates</vt:lpstr>
      <vt:lpstr>Merged Historical Returns</vt:lpstr>
      <vt:lpstr>Appendix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Ralph Jankowich</dc:creator>
  <cp:lastModifiedBy>Ralph Jankowich</cp:lastModifiedBy>
  <dcterms:created xsi:type="dcterms:W3CDTF">2022-12-19T19:34:49Z</dcterms:created>
  <dcterms:modified xsi:type="dcterms:W3CDTF">2023-01-29T16:55:08Z</dcterms:modified>
</cp:coreProperties>
</file>