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66925"/>
  <mc:AlternateContent xmlns:mc="http://schemas.openxmlformats.org/markup-compatibility/2006">
    <mc:Choice Requires="x15">
      <x15ac:absPath xmlns:x15ac="http://schemas.microsoft.com/office/spreadsheetml/2010/11/ac" url="C:\Users\dick\ReliableEnergyAnalytics\PATENTS\SAG\SAGMVP\SAG-PM\OPEN-SOURCE\CISASAGReader\"/>
    </mc:Choice>
  </mc:AlternateContent>
  <xr:revisionPtr revIDLastSave="0" documentId="13_ncr:1_{22B79DA6-660E-4E0D-AB58-3CC64B232396}" xr6:coauthVersionLast="47" xr6:coauthVersionMax="47" xr10:uidLastSave="{00000000-0000-0000-0000-000000000000}"/>
  <bookViews>
    <workbookView xWindow="-108" yWindow="-108" windowWidth="23256" windowHeight="12576" tabRatio="729" xr2:uid="{00000000-000D-0000-FFFF-FFFF00000000}"/>
  </bookViews>
  <sheets>
    <sheet name="Instructions and Summary" sheetId="8" r:id="rId1"/>
    <sheet name="Governance" sheetId="4" r:id="rId2"/>
    <sheet name="Supply Chain" sheetId="2" r:id="rId3"/>
    <sheet name="Secure Development" sheetId="5" r:id="rId4"/>
    <sheet name="Secure Deployment" sheetId="6" r:id="rId5"/>
    <sheet name="Vulnerability" sheetId="7" r:id="rId6"/>
  </sheets>
  <definedNames>
    <definedName name="OLE_LINK3" localSheetId="3">'Secure Development'!$B$155</definedName>
    <definedName name="OLE_LINK46" localSheetId="2">'Supply Chain'!$B$18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6" i="7" l="1"/>
  <c r="D46" i="7" s="1"/>
  <c r="E23" i="7"/>
  <c r="D23" i="7" s="1"/>
  <c r="E63" i="2"/>
  <c r="D63" i="2" s="1"/>
  <c r="E43" i="7"/>
  <c r="E44" i="7" s="1"/>
  <c r="D44" i="7" s="1"/>
  <c r="E204" i="5"/>
  <c r="E210" i="5" s="1"/>
  <c r="D210" i="5" s="1"/>
  <c r="E224" i="5"/>
  <c r="D224" i="5" s="1"/>
  <c r="E203" i="5"/>
  <c r="D203" i="5" s="1"/>
  <c r="E176" i="5"/>
  <c r="D176" i="5" s="1"/>
  <c r="E158" i="5"/>
  <c r="D158" i="5" s="1"/>
  <c r="E154" i="5"/>
  <c r="D154" i="5" s="1"/>
  <c r="E137" i="5"/>
  <c r="E138" i="5" s="1"/>
  <c r="D138" i="5" s="1"/>
  <c r="E129" i="5"/>
  <c r="D129" i="5" s="1"/>
  <c r="E79" i="5"/>
  <c r="E80" i="5" s="1"/>
  <c r="D80" i="5" s="1"/>
  <c r="E62" i="5"/>
  <c r="D62" i="5" s="1"/>
  <c r="E41" i="5"/>
  <c r="E42" i="5" s="1"/>
  <c r="D42" i="5" s="1"/>
  <c r="E59" i="6"/>
  <c r="D59" i="6" s="1"/>
  <c r="E31" i="7"/>
  <c r="D31" i="7" s="1"/>
  <c r="E37" i="7"/>
  <c r="D37" i="7" s="1"/>
  <c r="E26" i="7"/>
  <c r="D26" i="7" s="1"/>
  <c r="E16" i="7"/>
  <c r="D16" i="7" s="1"/>
  <c r="E51" i="7"/>
  <c r="E52" i="7" s="1"/>
  <c r="D52" i="7" s="1"/>
  <c r="E30" i="2"/>
  <c r="D30" i="2" s="1"/>
  <c r="I26" i="8"/>
  <c r="G26" i="8"/>
  <c r="F26" i="8"/>
  <c r="M5" i="5"/>
  <c r="L5" i="5"/>
  <c r="I5" i="5"/>
  <c r="M5" i="6"/>
  <c r="L5" i="6"/>
  <c r="I5" i="6"/>
  <c r="M5" i="7"/>
  <c r="L5" i="7"/>
  <c r="I5" i="7"/>
  <c r="L5" i="2"/>
  <c r="M5" i="2"/>
  <c r="E16" i="5"/>
  <c r="D16" i="5" s="1"/>
  <c r="E21" i="5"/>
  <c r="D21" i="5" s="1"/>
  <c r="E49" i="5"/>
  <c r="D49" i="5" s="1"/>
  <c r="E43" i="6"/>
  <c r="D43" i="6" s="1"/>
  <c r="E22" i="6"/>
  <c r="D22" i="6" s="1"/>
  <c r="E16" i="6"/>
  <c r="D16" i="6" s="1"/>
  <c r="O4" i="2"/>
  <c r="N4" i="2"/>
  <c r="M4" i="2"/>
  <c r="L4" i="2"/>
  <c r="I5" i="2"/>
  <c r="I4" i="2"/>
  <c r="E16" i="2"/>
  <c r="D16" i="2" s="1"/>
  <c r="O4" i="7"/>
  <c r="N4" i="7"/>
  <c r="M4" i="7"/>
  <c r="L4" i="7"/>
  <c r="I4" i="7"/>
  <c r="O4" i="6"/>
  <c r="N4" i="6"/>
  <c r="M4" i="6"/>
  <c r="L4" i="6"/>
  <c r="I4" i="6"/>
  <c r="O4" i="5"/>
  <c r="N4" i="5"/>
  <c r="M4" i="5"/>
  <c r="L4" i="5"/>
  <c r="I4" i="5"/>
  <c r="K4" i="4"/>
  <c r="I4" i="4"/>
  <c r="H4" i="4"/>
  <c r="E189" i="5"/>
  <c r="E192" i="5" s="1"/>
  <c r="D192" i="5" s="1"/>
  <c r="E21" i="2"/>
  <c r="D21" i="2" s="1"/>
  <c r="E26" i="2"/>
  <c r="D26" i="2" s="1"/>
  <c r="E219" i="5"/>
  <c r="D219" i="5" s="1"/>
  <c r="E180" i="5"/>
  <c r="E185" i="5" s="1"/>
  <c r="D185" i="5" s="1"/>
  <c r="E164" i="5"/>
  <c r="D164" i="5" s="1"/>
  <c r="E150" i="5"/>
  <c r="D150" i="5" s="1"/>
  <c r="E144" i="5"/>
  <c r="D144" i="5" s="1"/>
  <c r="E133" i="5"/>
  <c r="D133" i="5" s="1"/>
  <c r="E124" i="5"/>
  <c r="D124" i="5" s="1"/>
  <c r="E120" i="5"/>
  <c r="E122" i="5" s="1"/>
  <c r="D122" i="5" s="1"/>
  <c r="E109" i="5"/>
  <c r="D109" i="5" s="1"/>
  <c r="E100" i="5"/>
  <c r="D100" i="5" s="1"/>
  <c r="E88" i="5"/>
  <c r="D88" i="5" s="1"/>
  <c r="E73" i="5"/>
  <c r="D73" i="5" s="1"/>
  <c r="E67" i="5"/>
  <c r="D67" i="5" s="1"/>
  <c r="E56" i="5"/>
  <c r="D56" i="5" s="1"/>
  <c r="E32" i="5"/>
  <c r="D32" i="5" s="1"/>
  <c r="E57" i="2"/>
  <c r="D57" i="2" s="1"/>
  <c r="E49" i="2"/>
  <c r="D49" i="2" s="1"/>
  <c r="E35" i="2"/>
  <c r="D35" i="2" s="1"/>
  <c r="E76" i="6"/>
  <c r="D76" i="6" s="1"/>
  <c r="E70" i="6"/>
  <c r="D70" i="6" s="1"/>
  <c r="E64" i="6"/>
  <c r="D64" i="6" s="1"/>
  <c r="E53" i="6"/>
  <c r="D53" i="6" s="1"/>
  <c r="E50" i="6"/>
  <c r="D50" i="6" s="1"/>
  <c r="E46" i="6"/>
  <c r="D46" i="6" s="1"/>
  <c r="E38" i="6"/>
  <c r="D38" i="6" s="1"/>
  <c r="E29" i="6"/>
  <c r="D29" i="6" s="1"/>
  <c r="E71" i="2" l="1"/>
  <c r="D71" i="2" s="1"/>
  <c r="E25" i="7"/>
  <c r="D25" i="7" s="1"/>
  <c r="E222" i="5"/>
  <c r="D222" i="5" s="1"/>
  <c r="E208" i="5"/>
  <c r="D208" i="5" s="1"/>
  <c r="E209" i="5"/>
  <c r="D209" i="5" s="1"/>
  <c r="E216" i="5"/>
  <c r="D216" i="5" s="1"/>
  <c r="D204" i="5"/>
  <c r="E215" i="5"/>
  <c r="D215" i="5" s="1"/>
  <c r="E223" i="5"/>
  <c r="D223" i="5" s="1"/>
  <c r="D79" i="5"/>
  <c r="E127" i="5"/>
  <c r="D127" i="5" s="1"/>
  <c r="E179" i="5"/>
  <c r="D179" i="5" s="1"/>
  <c r="E178" i="5"/>
  <c r="D178" i="5" s="1"/>
  <c r="E43" i="5"/>
  <c r="D43" i="5" s="1"/>
  <c r="E221" i="5"/>
  <c r="D221" i="5" s="1"/>
  <c r="E183" i="5"/>
  <c r="D183" i="5" s="1"/>
  <c r="D120" i="5"/>
  <c r="E184" i="5"/>
  <c r="D184" i="5" s="1"/>
  <c r="E182" i="5"/>
  <c r="D182" i="5" s="1"/>
  <c r="E38" i="2"/>
  <c r="D38" i="2" s="1"/>
  <c r="E188" i="5"/>
  <c r="D188" i="5" s="1"/>
  <c r="E191" i="5"/>
  <c r="D191" i="5" s="1"/>
  <c r="E207" i="5"/>
  <c r="D207" i="5" s="1"/>
  <c r="E54" i="2"/>
  <c r="D54" i="2" s="1"/>
  <c r="E187" i="5"/>
  <c r="D187" i="5" s="1"/>
  <c r="E202" i="5"/>
  <c r="D202" i="5" s="1"/>
  <c r="E206" i="5"/>
  <c r="D206" i="5" s="1"/>
  <c r="D180" i="5"/>
  <c r="E56" i="6"/>
  <c r="D56" i="6" s="1"/>
  <c r="E25" i="5"/>
  <c r="D25" i="5" s="1"/>
  <c r="E186" i="5"/>
  <c r="D186" i="5" s="1"/>
  <c r="E201" i="5"/>
  <c r="D201" i="5" s="1"/>
  <c r="E218" i="5"/>
  <c r="D218" i="5" s="1"/>
  <c r="D189" i="5"/>
  <c r="E24" i="5"/>
  <c r="D24" i="5" s="1"/>
  <c r="E200" i="5"/>
  <c r="D200" i="5" s="1"/>
  <c r="E217" i="5"/>
  <c r="D217" i="5" s="1"/>
  <c r="D51" i="7"/>
  <c r="E199" i="5"/>
  <c r="D199" i="5" s="1"/>
  <c r="E53" i="5"/>
  <c r="D53" i="5" s="1"/>
  <c r="E198" i="5"/>
  <c r="D198" i="5" s="1"/>
  <c r="E52" i="5"/>
  <c r="D52" i="5" s="1"/>
  <c r="E197" i="5"/>
  <c r="D197" i="5" s="1"/>
  <c r="E214" i="5"/>
  <c r="D214" i="5" s="1"/>
  <c r="D41" i="5"/>
  <c r="E51" i="5"/>
  <c r="D51" i="5" s="1"/>
  <c r="E190" i="5"/>
  <c r="D190" i="5" s="1"/>
  <c r="E196" i="5"/>
  <c r="D196" i="5" s="1"/>
  <c r="E213" i="5"/>
  <c r="D213" i="5" s="1"/>
  <c r="E195" i="5"/>
  <c r="D195" i="5" s="1"/>
  <c r="E211" i="5"/>
  <c r="D211" i="5" s="1"/>
  <c r="E212" i="5"/>
  <c r="D212" i="5" s="1"/>
  <c r="D43" i="7"/>
  <c r="D137" i="5"/>
  <c r="E194" i="5"/>
  <c r="D194" i="5" s="1"/>
  <c r="E193" i="5"/>
  <c r="D193" i="5" s="1"/>
  <c r="E228" i="5"/>
  <c r="D228" i="5" s="1"/>
  <c r="E227" i="5"/>
  <c r="D227" i="5" s="1"/>
  <c r="E226" i="5"/>
  <c r="D226" i="5" s="1"/>
  <c r="E225" i="5"/>
  <c r="D225" i="5" s="1"/>
  <c r="E220" i="5"/>
  <c r="D220" i="5" s="1"/>
  <c r="E205" i="5"/>
  <c r="D205" i="5" s="1"/>
  <c r="E181" i="5"/>
  <c r="D181" i="5" s="1"/>
  <c r="E177" i="5"/>
  <c r="D177" i="5" s="1"/>
  <c r="E146" i="5"/>
  <c r="D146" i="5" s="1"/>
  <c r="E136" i="5"/>
  <c r="D136" i="5" s="1"/>
  <c r="E135" i="5"/>
  <c r="D135" i="5" s="1"/>
  <c r="E149" i="5"/>
  <c r="D149" i="5" s="1"/>
  <c r="E148" i="5"/>
  <c r="D148" i="5" s="1"/>
  <c r="E147" i="5"/>
  <c r="D147" i="5" s="1"/>
  <c r="E119" i="5"/>
  <c r="D119" i="5" s="1"/>
  <c r="E113" i="5"/>
  <c r="D113" i="5" s="1"/>
  <c r="E23" i="5"/>
  <c r="D23" i="5" s="1"/>
  <c r="E112" i="5"/>
  <c r="D112" i="5" s="1"/>
  <c r="E111" i="5"/>
  <c r="D111" i="5" s="1"/>
  <c r="E31" i="5"/>
  <c r="D31" i="5" s="1"/>
  <c r="E30" i="5"/>
  <c r="D30" i="5" s="1"/>
  <c r="E117" i="5"/>
  <c r="D117" i="5" s="1"/>
  <c r="E118" i="5"/>
  <c r="D118" i="5" s="1"/>
  <c r="E28" i="5"/>
  <c r="D28" i="5" s="1"/>
  <c r="E27" i="5"/>
  <c r="D27" i="5" s="1"/>
  <c r="E29" i="5"/>
  <c r="D29" i="5" s="1"/>
  <c r="E116" i="5"/>
  <c r="D116" i="5" s="1"/>
  <c r="E26" i="5"/>
  <c r="D26" i="5" s="1"/>
  <c r="E115" i="5"/>
  <c r="D115" i="5" s="1"/>
  <c r="E114" i="5"/>
  <c r="D114" i="5" s="1"/>
  <c r="E50" i="5"/>
  <c r="D50" i="5" s="1"/>
  <c r="E55" i="5"/>
  <c r="D55" i="5" s="1"/>
  <c r="E54" i="5"/>
  <c r="D54" i="5" s="1"/>
  <c r="E47" i="5"/>
  <c r="D47" i="5" s="1"/>
  <c r="E44" i="5"/>
  <c r="D44" i="5" s="1"/>
  <c r="E47" i="2"/>
  <c r="D47" i="2" s="1"/>
  <c r="E45" i="2"/>
  <c r="D45" i="2" s="1"/>
  <c r="E60" i="5"/>
  <c r="D60" i="5" s="1"/>
  <c r="E46" i="2"/>
  <c r="D46" i="2" s="1"/>
  <c r="E61" i="5"/>
  <c r="D61" i="5" s="1"/>
  <c r="E44" i="2"/>
  <c r="D44" i="2" s="1"/>
  <c r="E59" i="5"/>
  <c r="D59" i="5" s="1"/>
  <c r="E128" i="5"/>
  <c r="D128" i="5" s="1"/>
  <c r="E42" i="2"/>
  <c r="D42" i="2" s="1"/>
  <c r="E126" i="5"/>
  <c r="D126" i="5" s="1"/>
  <c r="E41" i="2"/>
  <c r="D41" i="2" s="1"/>
  <c r="E58" i="5"/>
  <c r="D58" i="5" s="1"/>
  <c r="E40" i="2"/>
  <c r="D40" i="2" s="1"/>
  <c r="E43" i="2"/>
  <c r="D43" i="2" s="1"/>
  <c r="E39" i="2"/>
  <c r="D39" i="2" s="1"/>
  <c r="E37" i="2"/>
  <c r="D37" i="2" s="1"/>
  <c r="E48" i="2"/>
  <c r="D48" i="2" s="1"/>
  <c r="E48" i="5"/>
  <c r="D48" i="5" s="1"/>
  <c r="E46" i="5"/>
  <c r="D46" i="5" s="1"/>
  <c r="E45" i="5"/>
  <c r="D45" i="5" s="1"/>
  <c r="E55" i="6"/>
  <c r="D55" i="6" s="1"/>
  <c r="E28" i="6"/>
  <c r="D28" i="6" s="1"/>
  <c r="E63" i="6"/>
  <c r="D63" i="6" s="1"/>
  <c r="E27" i="6"/>
  <c r="D27" i="6" s="1"/>
  <c r="E26" i="6"/>
  <c r="D26" i="6" s="1"/>
  <c r="E25" i="6"/>
  <c r="D25" i="6" s="1"/>
  <c r="E24" i="6"/>
  <c r="D24" i="6" s="1"/>
  <c r="E37" i="6"/>
  <c r="D37" i="6" s="1"/>
  <c r="E36" i="6"/>
  <c r="D36" i="6" s="1"/>
  <c r="E35" i="6"/>
  <c r="D35" i="6" s="1"/>
  <c r="E58" i="6"/>
  <c r="D58" i="6" s="1"/>
  <c r="E57" i="6"/>
  <c r="D57" i="6" s="1"/>
  <c r="E53" i="2"/>
  <c r="D53" i="2" s="1"/>
  <c r="E52" i="2"/>
  <c r="D52" i="2" s="1"/>
  <c r="E51" i="2"/>
  <c r="D51" i="2" s="1"/>
  <c r="E29" i="2"/>
  <c r="D29" i="2" s="1"/>
  <c r="E28" i="2"/>
  <c r="D28" i="2" s="1"/>
  <c r="E56" i="2"/>
  <c r="D56" i="2" s="1"/>
  <c r="E55" i="2"/>
  <c r="D55" i="2" s="1"/>
  <c r="E25" i="2"/>
  <c r="D25" i="2" s="1"/>
  <c r="E24" i="2"/>
  <c r="D24" i="2" s="1"/>
  <c r="E23" i="2"/>
  <c r="D23" i="2" s="1"/>
  <c r="E18" i="2"/>
  <c r="D18" i="2" s="1"/>
  <c r="E87" i="5"/>
  <c r="D87" i="5" s="1"/>
  <c r="E142" i="5"/>
  <c r="D142" i="5" s="1"/>
  <c r="E141" i="5"/>
  <c r="D141" i="5" s="1"/>
  <c r="E66" i="6"/>
  <c r="D66" i="6" s="1"/>
  <c r="E143" i="5"/>
  <c r="D143" i="5" s="1"/>
  <c r="E66" i="5"/>
  <c r="D66" i="5" s="1"/>
  <c r="E140" i="5"/>
  <c r="D140" i="5" s="1"/>
  <c r="E65" i="5"/>
  <c r="D65" i="5" s="1"/>
  <c r="E139" i="5"/>
  <c r="D139" i="5" s="1"/>
  <c r="E64" i="5"/>
  <c r="D64" i="5" s="1"/>
  <c r="E93" i="5"/>
  <c r="D93" i="5" s="1"/>
  <c r="E102" i="5"/>
  <c r="D102" i="5" s="1"/>
  <c r="E69" i="6"/>
  <c r="D69" i="6" s="1"/>
  <c r="E173" i="5"/>
  <c r="D173" i="5" s="1"/>
  <c r="E68" i="6"/>
  <c r="D68" i="6" s="1"/>
  <c r="E39" i="5"/>
  <c r="D39" i="5" s="1"/>
  <c r="E172" i="5"/>
  <c r="D172" i="5" s="1"/>
  <c r="E67" i="6"/>
  <c r="D67" i="6" s="1"/>
  <c r="E167" i="5"/>
  <c r="D167" i="5" s="1"/>
  <c r="E73" i="6"/>
  <c r="D73" i="6" s="1"/>
  <c r="E72" i="6"/>
  <c r="D72" i="6" s="1"/>
  <c r="E21" i="6"/>
  <c r="D21" i="6" s="1"/>
  <c r="E20" i="6"/>
  <c r="D20" i="6" s="1"/>
  <c r="E19" i="6"/>
  <c r="D19" i="6" s="1"/>
  <c r="E18" i="6"/>
  <c r="D18" i="6" s="1"/>
  <c r="E19" i="7"/>
  <c r="D19" i="7" s="1"/>
  <c r="E18" i="7"/>
  <c r="D18" i="7" s="1"/>
  <c r="E20" i="7"/>
  <c r="D20" i="7" s="1"/>
  <c r="E157" i="5"/>
  <c r="D157" i="5" s="1"/>
  <c r="E42" i="7"/>
  <c r="D42" i="7" s="1"/>
  <c r="E41" i="7"/>
  <c r="D41" i="7" s="1"/>
  <c r="E160" i="5"/>
  <c r="D160" i="5" s="1"/>
  <c r="E40" i="7"/>
  <c r="D40" i="7" s="1"/>
  <c r="E34" i="6"/>
  <c r="D34" i="6" s="1"/>
  <c r="E39" i="7"/>
  <c r="D39" i="7" s="1"/>
  <c r="E33" i="6"/>
  <c r="D33" i="6" s="1"/>
  <c r="E45" i="7"/>
  <c r="D45" i="7" s="1"/>
  <c r="E32" i="6"/>
  <c r="D32" i="6" s="1"/>
  <c r="E53" i="7"/>
  <c r="D53" i="7" s="1"/>
  <c r="E31" i="6"/>
  <c r="D31" i="6" s="1"/>
  <c r="E30" i="7"/>
  <c r="D30" i="7" s="1"/>
  <c r="E79" i="6"/>
  <c r="D79" i="6" s="1"/>
  <c r="E28" i="7"/>
  <c r="D28" i="7" s="1"/>
  <c r="E61" i="2"/>
  <c r="D61" i="2" s="1"/>
  <c r="E78" i="6"/>
  <c r="D78" i="6" s="1"/>
  <c r="E60" i="2"/>
  <c r="D60" i="2" s="1"/>
  <c r="E40" i="6"/>
  <c r="D40" i="6" s="1"/>
  <c r="E29" i="7"/>
  <c r="D29" i="7" s="1"/>
  <c r="E30" i="6"/>
  <c r="D30" i="6" s="1"/>
  <c r="E17" i="2"/>
  <c r="D17" i="2" s="1"/>
  <c r="E20" i="2"/>
  <c r="D20" i="2" s="1"/>
  <c r="E19" i="2"/>
  <c r="D19" i="2" s="1"/>
  <c r="E40" i="5"/>
  <c r="D40" i="5" s="1"/>
  <c r="E103" i="5"/>
  <c r="D103" i="5" s="1"/>
  <c r="E34" i="5"/>
  <c r="D34" i="5" s="1"/>
  <c r="E132" i="5"/>
  <c r="D132" i="5" s="1"/>
  <c r="E131" i="5"/>
  <c r="D131" i="5" s="1"/>
  <c r="E85" i="5"/>
  <c r="D85" i="5" s="1"/>
  <c r="E62" i="6"/>
  <c r="D62" i="6" s="1"/>
  <c r="E32" i="2"/>
  <c r="D32" i="2" s="1"/>
  <c r="E67" i="2"/>
  <c r="D67" i="2" s="1"/>
  <c r="E38" i="5"/>
  <c r="D38" i="5" s="1"/>
  <c r="E72" i="5"/>
  <c r="D72" i="5" s="1"/>
  <c r="E84" i="5"/>
  <c r="D84" i="5" s="1"/>
  <c r="E90" i="5"/>
  <c r="D90" i="5" s="1"/>
  <c r="E171" i="5"/>
  <c r="D171" i="5" s="1"/>
  <c r="E91" i="5"/>
  <c r="D91" i="5" s="1"/>
  <c r="E48" i="7"/>
  <c r="D48" i="7" s="1"/>
  <c r="E61" i="6"/>
  <c r="D61" i="6" s="1"/>
  <c r="E37" i="5"/>
  <c r="D37" i="5" s="1"/>
  <c r="E71" i="5"/>
  <c r="D71" i="5" s="1"/>
  <c r="E83" i="5"/>
  <c r="D83" i="5" s="1"/>
  <c r="E99" i="5"/>
  <c r="D99" i="5" s="1"/>
  <c r="E170" i="5"/>
  <c r="D170" i="5" s="1"/>
  <c r="E36" i="5"/>
  <c r="D36" i="5" s="1"/>
  <c r="E70" i="5"/>
  <c r="D70" i="5" s="1"/>
  <c r="E82" i="5"/>
  <c r="D82" i="5" s="1"/>
  <c r="E98" i="5"/>
  <c r="D98" i="5" s="1"/>
  <c r="E153" i="5"/>
  <c r="D153" i="5" s="1"/>
  <c r="E169" i="5"/>
  <c r="D169" i="5" s="1"/>
  <c r="E33" i="2"/>
  <c r="D33" i="2" s="1"/>
  <c r="E59" i="2"/>
  <c r="D59" i="2" s="1"/>
  <c r="E35" i="5"/>
  <c r="D35" i="5" s="1"/>
  <c r="E69" i="5"/>
  <c r="D69" i="5" s="1"/>
  <c r="E81" i="5"/>
  <c r="D81" i="5" s="1"/>
  <c r="E101" i="5"/>
  <c r="D101" i="5" s="1"/>
  <c r="E152" i="5"/>
  <c r="D152" i="5" s="1"/>
  <c r="E168" i="5"/>
  <c r="D168" i="5" s="1"/>
  <c r="E34" i="2"/>
  <c r="D34" i="2" s="1"/>
  <c r="E86" i="5"/>
  <c r="D86" i="5" s="1"/>
  <c r="E92" i="5"/>
  <c r="D92" i="5" s="1"/>
  <c r="E89" i="5"/>
  <c r="D89" i="5" s="1"/>
  <c r="E78" i="5"/>
  <c r="D78" i="5" s="1"/>
  <c r="E97" i="5"/>
  <c r="D97" i="5" s="1"/>
  <c r="E107" i="5"/>
  <c r="D107" i="5" s="1"/>
  <c r="E156" i="5"/>
  <c r="D156" i="5" s="1"/>
  <c r="E166" i="5"/>
  <c r="D166" i="5" s="1"/>
  <c r="E74" i="5"/>
  <c r="D74" i="5" s="1"/>
  <c r="E108" i="5"/>
  <c r="D108" i="5" s="1"/>
  <c r="E52" i="6"/>
  <c r="D52" i="6" s="1"/>
  <c r="E71" i="6"/>
  <c r="D71" i="6" s="1"/>
  <c r="E77" i="5"/>
  <c r="D77" i="5" s="1"/>
  <c r="E96" i="5"/>
  <c r="D96" i="5" s="1"/>
  <c r="E106" i="5"/>
  <c r="D106" i="5" s="1"/>
  <c r="E163" i="5"/>
  <c r="D163" i="5" s="1"/>
  <c r="E175" i="5"/>
  <c r="D175" i="5" s="1"/>
  <c r="E22" i="7"/>
  <c r="D22" i="7" s="1"/>
  <c r="E75" i="6"/>
  <c r="D75" i="6" s="1"/>
  <c r="E58" i="2"/>
  <c r="D58" i="2" s="1"/>
  <c r="E76" i="5"/>
  <c r="D76" i="5" s="1"/>
  <c r="E95" i="5"/>
  <c r="D95" i="5" s="1"/>
  <c r="E105" i="5"/>
  <c r="D105" i="5" s="1"/>
  <c r="E162" i="5"/>
  <c r="D162" i="5" s="1"/>
  <c r="E174" i="5"/>
  <c r="D174" i="5" s="1"/>
  <c r="E21" i="7"/>
  <c r="D21" i="7" s="1"/>
  <c r="E74" i="6"/>
  <c r="D74" i="6" s="1"/>
  <c r="E62" i="2"/>
  <c r="D62" i="2" s="1"/>
  <c r="E75" i="5"/>
  <c r="D75" i="5" s="1"/>
  <c r="E94" i="5"/>
  <c r="D94" i="5" s="1"/>
  <c r="E104" i="5"/>
  <c r="D104" i="5" s="1"/>
  <c r="E123" i="5"/>
  <c r="D123" i="5" s="1"/>
  <c r="E161" i="5"/>
  <c r="D161" i="5" s="1"/>
  <c r="E165" i="5"/>
  <c r="D165" i="5" s="1"/>
  <c r="E159" i="5"/>
  <c r="D159" i="5" s="1"/>
  <c r="E155" i="5"/>
  <c r="D155" i="5" s="1"/>
  <c r="E151" i="5"/>
  <c r="D151" i="5" s="1"/>
  <c r="E145" i="5"/>
  <c r="D145" i="5" s="1"/>
  <c r="E134" i="5"/>
  <c r="D134" i="5" s="1"/>
  <c r="E130" i="5"/>
  <c r="D130" i="5" s="1"/>
  <c r="E125" i="5"/>
  <c r="D125" i="5" s="1"/>
  <c r="E121" i="5"/>
  <c r="D121" i="5" s="1"/>
  <c r="E110" i="5"/>
  <c r="D110" i="5" s="1"/>
  <c r="E68" i="5"/>
  <c r="D68" i="5" s="1"/>
  <c r="E18" i="5"/>
  <c r="D18" i="5" s="1"/>
  <c r="E20" i="5"/>
  <c r="D20" i="5" s="1"/>
  <c r="E17" i="5"/>
  <c r="D17" i="5" s="1"/>
  <c r="E19" i="5"/>
  <c r="D19" i="5" s="1"/>
  <c r="E63" i="5"/>
  <c r="D63" i="5" s="1"/>
  <c r="E57" i="5"/>
  <c r="D57" i="5" s="1"/>
  <c r="E33" i="5"/>
  <c r="D33" i="5" s="1"/>
  <c r="E22" i="5"/>
  <c r="D22" i="5" s="1"/>
  <c r="E66" i="2"/>
  <c r="D66" i="2" s="1"/>
  <c r="E65" i="2"/>
  <c r="D65" i="2" s="1"/>
  <c r="E74" i="2"/>
  <c r="D74" i="2" s="1"/>
  <c r="E73" i="2"/>
  <c r="D73" i="2" s="1"/>
  <c r="E72" i="2"/>
  <c r="D72" i="2" s="1"/>
  <c r="E70" i="2"/>
  <c r="D70" i="2" s="1"/>
  <c r="E69" i="2"/>
  <c r="D69" i="2" s="1"/>
  <c r="E68" i="2"/>
  <c r="D68" i="2" s="1"/>
  <c r="E64" i="2"/>
  <c r="D64" i="2" s="1"/>
  <c r="E50" i="2"/>
  <c r="D50" i="2" s="1"/>
  <c r="E36" i="2"/>
  <c r="D36" i="2" s="1"/>
  <c r="E31" i="2"/>
  <c r="D31" i="2" s="1"/>
  <c r="E27" i="2"/>
  <c r="D27" i="2" s="1"/>
  <c r="E22" i="2"/>
  <c r="D22" i="2" s="1"/>
  <c r="E77" i="6"/>
  <c r="D77" i="6" s="1"/>
  <c r="E65" i="6"/>
  <c r="D65" i="6" s="1"/>
  <c r="E60" i="6"/>
  <c r="D60" i="6" s="1"/>
  <c r="E54" i="6"/>
  <c r="D54" i="6" s="1"/>
  <c r="E51" i="6"/>
  <c r="D51" i="6" s="1"/>
  <c r="E48" i="6"/>
  <c r="D48" i="6" s="1"/>
  <c r="E49" i="6"/>
  <c r="D49" i="6" s="1"/>
  <c r="E47" i="6"/>
  <c r="D47" i="6" s="1"/>
  <c r="E44" i="6"/>
  <c r="D44" i="6" s="1"/>
  <c r="E45" i="6"/>
  <c r="D45" i="6" s="1"/>
  <c r="E42" i="6"/>
  <c r="D42" i="6" s="1"/>
  <c r="E41" i="6"/>
  <c r="D41" i="6" s="1"/>
  <c r="E39" i="6"/>
  <c r="D39" i="6" s="1"/>
  <c r="E23" i="6"/>
  <c r="D23" i="6" s="1"/>
  <c r="E17" i="6"/>
  <c r="D17" i="6" s="1"/>
  <c r="E47" i="7"/>
  <c r="D47" i="7" s="1"/>
  <c r="E50" i="7"/>
  <c r="D50" i="7" s="1"/>
  <c r="E49" i="7"/>
  <c r="D49" i="7" s="1"/>
  <c r="E17" i="7"/>
  <c r="D17" i="7" s="1"/>
  <c r="E24" i="7"/>
  <c r="D24" i="7" s="1"/>
  <c r="E27" i="7"/>
  <c r="D27" i="7" s="1"/>
  <c r="E32" i="7"/>
  <c r="D32" i="7" s="1"/>
  <c r="E38" i="7"/>
  <c r="D38" i="7" s="1"/>
  <c r="E36" i="7"/>
  <c r="D36" i="7" s="1"/>
  <c r="E35" i="7"/>
  <c r="D35" i="7" s="1"/>
  <c r="E34" i="7"/>
  <c r="D34" i="7" s="1"/>
  <c r="E33" i="7"/>
  <c r="D33" i="7" s="1"/>
  <c r="G28" i="8"/>
  <c r="F27" i="8"/>
  <c r="G27" i="8"/>
  <c r="F28" i="8"/>
  <c r="I6" i="4"/>
  <c r="H6" i="4"/>
  <c r="I5" i="4"/>
  <c r="J4" i="2"/>
  <c r="J4" i="7"/>
  <c r="K4" i="7" s="1"/>
  <c r="H5" i="4"/>
  <c r="J4" i="6"/>
  <c r="K4" i="6" s="1"/>
  <c r="J4" i="5"/>
  <c r="K4" i="5" s="1"/>
  <c r="K4" i="2" l="1"/>
  <c r="I27" i="8" s="1"/>
  <c r="H27" i="8"/>
  <c r="J5" i="5"/>
  <c r="K5" i="5" s="1"/>
  <c r="J5" i="6"/>
  <c r="K5" i="6" s="1"/>
  <c r="J5" i="2"/>
  <c r="J5" i="4"/>
  <c r="J5" i="7"/>
  <c r="K5" i="7" s="1"/>
  <c r="K5" i="4" l="1"/>
  <c r="K5" i="2"/>
  <c r="I28" i="8" s="1"/>
  <c r="H28" i="8"/>
  <c r="J6" i="4"/>
  <c r="K6"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tc={412B9763-91AD-407A-B3C0-6C3AA7C718D9}</author>
  </authors>
  <commentList>
    <comment ref="A15" authorId="0" shapeId="0" xr:uid="{412B9763-91AD-407A-B3C0-6C3AA7C718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Production spelled out 'number'.
Reply:
    Accepted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tc={8A985611-DEBD-4FFF-9877-54CB9BDAFC2E}</author>
  </authors>
  <commentList>
    <comment ref="A15" authorId="0" shapeId="0" xr:uid="{8A985611-DEBD-4FFF-9877-54CB9BDAFC2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Production spelled out 'number'.
Reply:
    Accepted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tc={303B3E94-12AB-42AF-88C0-688F2220B8CD}</author>
  </authors>
  <commentList>
    <comment ref="A15" authorId="0" shapeId="0" xr:uid="{303B3E94-12AB-42AF-88C0-688F2220B8C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Production spelled out 'number'.
Reply:
    Accepted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tc={7B312961-00F5-419C-AD02-1D3E67233591}</author>
  </authors>
  <commentList>
    <comment ref="A15" authorId="0" shapeId="0" xr:uid="{7B312961-00F5-419C-AD02-1D3E6723359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Production spelled out 'number'.
Reply:
    Accepted</t>
        </r>
      </text>
    </comment>
  </commentList>
</comments>
</file>

<file path=xl/sharedStrings.xml><?xml version="1.0" encoding="utf-8"?>
<sst xmlns="http://schemas.openxmlformats.org/spreadsheetml/2006/main" count="1129" uniqueCount="939">
  <si>
    <r>
      <rPr>
        <b/>
        <sz val="20"/>
        <color theme="1"/>
        <rFont val="Calibri"/>
        <family val="2"/>
        <scheme val="minor"/>
      </rPr>
      <t>Software Acquisition Guide for Government Enterprise Consumers</t>
    </r>
    <r>
      <rPr>
        <sz val="20"/>
        <color theme="1"/>
        <rFont val="Calibri"/>
        <family val="2"/>
        <scheme val="minor"/>
      </rPr>
      <t>: 
Software Assurance in the Cyber-Supply Chain Risk Management (C-SCRM) Lifecycle   </t>
    </r>
  </si>
  <si>
    <t>Instructions</t>
  </si>
  <si>
    <t>If you respond "Partial" to a Control question, then it will be necessary to respond to supporting Task questions for that 
control question. Supporting task questions can be seen by clicking the + icon to the left of the Control question.</t>
  </si>
  <si>
    <t>For any Control question that you answer Partial to, you will need answer Yes or No to an associated Task question. If you are unclear on how to answer a Control question, then the Task questions can serve as a guide. The number of Task questions with Yes and No responses are summarized in the Response Status.</t>
  </si>
  <si>
    <t>Summary</t>
  </si>
  <si>
    <t>POC Completing Form:</t>
  </si>
  <si>
    <t>Contact Phone:</t>
  </si>
  <si>
    <t>Date Completed:</t>
  </si>
  <si>
    <t>Information Source POC:</t>
  </si>
  <si>
    <t>Contact Address:</t>
  </si>
  <si>
    <t>Response Status</t>
  </si>
  <si>
    <t xml:space="preserve"> </t>
  </si>
  <si>
    <t>Yes</t>
  </si>
  <si>
    <t>No</t>
  </si>
  <si>
    <t>Skipped</t>
  </si>
  <si>
    <t>Unanswered</t>
  </si>
  <si>
    <t xml:space="preserve">Governance </t>
  </si>
  <si>
    <t>N/A</t>
  </si>
  <si>
    <t>Controls</t>
  </si>
  <si>
    <t>Tasks</t>
  </si>
  <si>
    <t>Signature</t>
  </si>
  <si>
    <t>Signature:</t>
  </si>
  <si>
    <t>Name:</t>
  </si>
  <si>
    <t>Title:</t>
  </si>
  <si>
    <t>Date:</t>
  </si>
  <si>
    <t>Response progress</t>
  </si>
  <si>
    <t>Tasks/POAMs</t>
  </si>
  <si>
    <t>Instructions:</t>
  </si>
  <si>
    <r>
      <t xml:space="preserve">The </t>
    </r>
    <r>
      <rPr>
        <b/>
        <sz val="11"/>
        <color theme="1"/>
        <rFont val="Calibri"/>
        <family val="2"/>
        <scheme val="minor"/>
      </rPr>
      <t>Estimated Time for Response</t>
    </r>
    <r>
      <rPr>
        <sz val="11"/>
        <color theme="1"/>
        <rFont val="Calibri"/>
        <family val="2"/>
        <scheme val="minor"/>
      </rPr>
      <t xml:space="preserve"> represents the experience of sample users.</t>
    </r>
  </si>
  <si>
    <t>Software Acquisition Guide CONTROL Description</t>
  </si>
  <si>
    <t>Answer</t>
  </si>
  <si>
    <t>Estimated Time for Response</t>
  </si>
  <si>
    <t>CONTROL.GOV.01</t>
  </si>
  <si>
    <t>Less than 1 minute</t>
  </si>
  <si>
    <t>CONTROL.GOV.02</t>
  </si>
  <si>
    <t>Does the Supplier maintain provenance data for internal and third-party components?</t>
  </si>
  <si>
    <t>Requires research less than 1 hour</t>
  </si>
  <si>
    <t>CONTROL.GOV.03</t>
  </si>
  <si>
    <t>CONTROL.GOV.04</t>
  </si>
  <si>
    <t>CONTROL.GOV.05</t>
  </si>
  <si>
    <t>Does the supplier use industry standards or frameworks for implementing vulnerability scanning and vulnerability management, and to communicate mitigation status for any unpatched vulnerabilities using machine-readable formats, such as a Common Security Advisory Framework (CSAF) Security Advisory, a NIST defined VDR, or a VEX document, for the current version of the application and all future versions and updates?</t>
  </si>
  <si>
    <t>CONTROL.GOV.06</t>
  </si>
  <si>
    <t>Does the supplier use a secure by default approach for software deployment processes?</t>
  </si>
  <si>
    <t>CONTROL.GOV.07</t>
  </si>
  <si>
    <t xml:space="preserve">Does the supplier use secure by design tactics ensuring that their product been developed and built in secure environments using community or industry recognized frameworks, certified against those applicable standards, and tested in an environment following zero-trust principles? </t>
  </si>
  <si>
    <t>Requires research MORE than 1 hour</t>
  </si>
  <si>
    <t>CONTROL.GOV.08</t>
  </si>
  <si>
    <t>CONTROL.GOV.09</t>
  </si>
  <si>
    <t>Does the supplier provide a machine-readable SBOM meeting minimum requirements defined by National Telecommunications Information Administration (NTIA) or successor guidance as published by CISA that covers all software components of the product being delivered to the customer organization?</t>
  </si>
  <si>
    <t>CONTROL.GOV.10</t>
  </si>
  <si>
    <t>Less than 10 minutes</t>
  </si>
  <si>
    <t>CONTROL.GOV.11</t>
  </si>
  <si>
    <t xml:space="preserve">For the products or services being provided, has the supplier received a successful third-party FedRAMP High or Moderate Baseline certification? </t>
  </si>
  <si>
    <t>CONTROL.GOV.12</t>
  </si>
  <si>
    <t>CONTROL.GOV.13</t>
  </si>
  <si>
    <t>CONTROL.GOV.14</t>
  </si>
  <si>
    <t>CONTROL.GOV.15</t>
  </si>
  <si>
    <t>Does the supplier have and enforce defined policies for software security requirements, including securely storing all forms of code (for source code, executable code, binaries, and configuration-as-code), release artifacts, and associated integrity verification information for each release?</t>
  </si>
  <si>
    <t>CONTROL.GOV.16</t>
  </si>
  <si>
    <t>Does the supplier have policies and procedures that ensure the maximum use of software modules providing standardized implementations of security features and services or the reuse of well-secured software components developed in-house following SDLC processes?</t>
  </si>
  <si>
    <t>CONTROL.GOV.17</t>
  </si>
  <si>
    <t>Does the supplier have policies and procedures to use built-in checks and protections supported by programming languages or environments, both compiled and interpreted during development and in the software shipped/distributed?</t>
  </si>
  <si>
    <t>CONTROL.GOV.18</t>
  </si>
  <si>
    <t>Do software supplier’s procurement, outsourcing, and contractual agreements, such as Service Level Agreements (SLAs), stipulate that their sub-suppliers and/or service providers follow secure SDLC practices, scan for undocumented, unused, or obsolete functions, and notify the software supplier of identified vulnerabilities or security incidents?</t>
  </si>
  <si>
    <t>CONTROL.GOV.19</t>
  </si>
  <si>
    <r>
      <t xml:space="preserve">Use the </t>
    </r>
    <r>
      <rPr>
        <b/>
        <sz val="11"/>
        <color theme="1"/>
        <rFont val="Calibri"/>
        <family val="2"/>
        <scheme val="minor"/>
      </rPr>
      <t>Answer</t>
    </r>
    <r>
      <rPr>
        <sz val="11"/>
        <color theme="1"/>
        <rFont val="Calibri"/>
        <family val="2"/>
        <scheme val="minor"/>
      </rPr>
      <t xml:space="preserve"> column to answer the </t>
    </r>
    <r>
      <rPr>
        <b/>
        <sz val="11"/>
        <color theme="1"/>
        <rFont val="Calibri"/>
        <family val="2"/>
        <scheme val="minor"/>
      </rPr>
      <t>CONTROL</t>
    </r>
    <r>
      <rPr>
        <sz val="11"/>
        <color theme="1"/>
        <rFont val="Calibri"/>
        <family val="2"/>
        <scheme val="minor"/>
      </rPr>
      <t xml:space="preserve"> questions related to the software supplier's </t>
    </r>
    <r>
      <rPr>
        <b/>
        <sz val="11"/>
        <color theme="1"/>
        <rFont val="Calibri"/>
        <family val="2"/>
        <scheme val="minor"/>
      </rPr>
      <t>Supply Chain (SC)</t>
    </r>
    <r>
      <rPr>
        <sz val="11"/>
        <color theme="1"/>
        <rFont val="Calibri"/>
        <family val="2"/>
        <scheme val="minor"/>
      </rPr>
      <t xml:space="preserve">. Select the appropriate drop-down response:   </t>
    </r>
  </si>
  <si>
    <t>Total</t>
  </si>
  <si>
    <t>Partial</t>
  </si>
  <si>
    <t>Remaining Tasks</t>
  </si>
  <si>
    <r>
      <rPr>
        <b/>
        <sz val="11"/>
        <color theme="1"/>
        <rFont val="Calibri"/>
        <family val="2"/>
        <scheme val="minor"/>
      </rPr>
      <t>N/A</t>
    </r>
    <r>
      <rPr>
        <sz val="11"/>
        <color theme="1"/>
        <rFont val="Calibri"/>
        <family val="2"/>
        <scheme val="minor"/>
      </rPr>
      <t xml:space="preserve"> - indicates the supplier believes that in the operational context of their software, the </t>
    </r>
    <r>
      <rPr>
        <b/>
        <sz val="11"/>
        <color theme="1"/>
        <rFont val="Calibri"/>
        <family val="2"/>
        <scheme val="minor"/>
      </rPr>
      <t>CONTROL</t>
    </r>
    <r>
      <rPr>
        <sz val="11"/>
        <color theme="1"/>
        <rFont val="Calibri"/>
        <family val="2"/>
        <scheme val="minor"/>
      </rPr>
      <t xml:space="preserve"> question does not apply. They may be required to indicate why.</t>
    </r>
  </si>
  <si>
    <t>Software Acquisition Guide CONTROL/TASK Description</t>
  </si>
  <si>
    <t>Skip?</t>
  </si>
  <si>
    <t>GOV</t>
  </si>
  <si>
    <t>ROW</t>
  </si>
  <si>
    <t>CONTROL.SC.01</t>
  </si>
  <si>
    <t>Does the supplier have policies and procedures to validate the development of software used, including all libraries, and with the exception of Integrated Development Environment (IDE), compiler, build, packaging, and Continuous Integration/Continuous Delivery (CI/CD) tools, occurs using supplier employees or vetted contract employees?</t>
  </si>
  <si>
    <t>2, 8, 18</t>
  </si>
  <si>
    <t>14, 20, 30</t>
  </si>
  <si>
    <t>unch</t>
  </si>
  <si>
    <t>TASK.SC.01.01</t>
  </si>
  <si>
    <t>Were sub-contractors or contracted development teams used in the creation of the software?</t>
  </si>
  <si>
    <t>TASK.SC.01.02</t>
  </si>
  <si>
    <t xml:space="preserve">Does the product include or depend upon Commercial off-the-shelf/Government off-the-shelf (COTS/GOTS) or commercial libraries? </t>
  </si>
  <si>
    <t>TASK.SC.01.03</t>
  </si>
  <si>
    <t>Does the product include or depend upon open source libraries?</t>
  </si>
  <si>
    <t>TASK.SC.01.04</t>
  </si>
  <si>
    <t>Does the product include or depend upon AI generated source code or libraries?</t>
  </si>
  <si>
    <t>CONTROL.SC.02</t>
  </si>
  <si>
    <t>Does the supplier create a validated SBOM in an NTIA or CISA approved machine-readable format with NTIA or CISA defined minimum fields for all releases of the software, including updates?</t>
  </si>
  <si>
    <t>9,</t>
  </si>
  <si>
    <t>21,</t>
  </si>
  <si>
    <t>TASK.SC.02.01</t>
  </si>
  <si>
    <t>Does the supplier document its SBOM creation processes?</t>
  </si>
  <si>
    <t>TASK.SC.02.02</t>
  </si>
  <si>
    <t>Does the supplier publish its SBOM in an accessible location?</t>
  </si>
  <si>
    <t>TASK.SC.02.03</t>
  </si>
  <si>
    <t>TASK.SC.02.04</t>
  </si>
  <si>
    <t>Does the supplier provide a conformance or attestation to ensure the SBOM is accurate and complete?</t>
  </si>
  <si>
    <t>CONTROL.SC.03</t>
  </si>
  <si>
    <t>Does the supplier perform cyber risk management on outsourced, or third-party contracted, software development?</t>
  </si>
  <si>
    <t xml:space="preserve">10, </t>
  </si>
  <si>
    <t>22,</t>
  </si>
  <si>
    <t>TASK.SC.03.01</t>
  </si>
  <si>
    <t>Does the supplier review any differences in the IDE, compiler, build, packaging, and CI/CD tools used by a contractor relative to those used by internal development teams?</t>
  </si>
  <si>
    <t>TASK.SC.03.02</t>
  </si>
  <si>
    <r>
      <rPr>
        <sz val="7"/>
        <color theme="1"/>
        <rFont val="Times New Roman"/>
        <family val="1"/>
      </rPr>
      <t xml:space="preserve"> </t>
    </r>
    <r>
      <rPr>
        <sz val="11"/>
        <color theme="1"/>
        <rFont val="Calibri"/>
        <family val="2"/>
        <scheme val="minor"/>
      </rPr>
      <t>Are contractors permitted to sub-contract for contracted work?</t>
    </r>
  </si>
  <si>
    <t>TASK.SC.03.03</t>
  </si>
  <si>
    <t>Are periodic threat models performed as part of a contractor risk management effort?</t>
  </si>
  <si>
    <t>CONTROL.SC.04</t>
  </si>
  <si>
    <t xml:space="preserve">Does the supplier have a defined policy and process for open source governance as typically established by an Open Source Program Office (OSPO)? </t>
  </si>
  <si>
    <t>1, 2, 8, 18,</t>
  </si>
  <si>
    <t>13, 14, 20, 22, 30,</t>
  </si>
  <si>
    <t>update 10</t>
  </si>
  <si>
    <t>TASK.SC.04.01</t>
  </si>
  <si>
    <t>TASK.SC.04.02</t>
  </si>
  <si>
    <t>Is there a process to identify and remediate known vulnerabilities in open source components as minimally disclosed in the National Vulnerability Database (NVD)?</t>
  </si>
  <si>
    <t>TASK.SC.04.03</t>
  </si>
  <si>
    <t>Is there a process to identify abandoned, unmaintained, obsolete, or compromised open source libraries?</t>
  </si>
  <si>
    <t>TASK.SC.04.04</t>
  </si>
  <si>
    <t>CONTROL.SC.05</t>
  </si>
  <si>
    <t>Does the software supplier establish and resource a C-SCRM Program?</t>
  </si>
  <si>
    <t>13,</t>
  </si>
  <si>
    <t>25,</t>
  </si>
  <si>
    <t>TASK.SC.05.01</t>
  </si>
  <si>
    <t>Does the software supplier obtain executive leadership support for C-SCRM?</t>
  </si>
  <si>
    <t>TASK.SC.05.02</t>
  </si>
  <si>
    <t>Does the software supplier have established C-SCRM policies across enterprise-levels?</t>
  </si>
  <si>
    <t>TASK.SC.05.03</t>
  </si>
  <si>
    <t>Does the software supplier have an established C-SCRM governance structure?</t>
  </si>
  <si>
    <t>TASK.SC.05.04</t>
  </si>
  <si>
    <t>Does the software supplier have well-documented, consistent, and validated C-SCRM processes?</t>
  </si>
  <si>
    <t>TASK.SC.05.05</t>
  </si>
  <si>
    <t>Does the software supplier establish a C-SCRM threat awareness program?</t>
  </si>
  <si>
    <t>TASK.SC.05.06</t>
  </si>
  <si>
    <t>Does the software supplier have a quality and reliability program?</t>
  </si>
  <si>
    <t>TASK.SC.05.07</t>
  </si>
  <si>
    <t>Does the software supplier integrate C-SCRM into acquisition/procurement policies?</t>
  </si>
  <si>
    <t>TASK.SC.05.08</t>
  </si>
  <si>
    <t>Does the software supplier determine impact levels and categorize/assess its systems according to those impact levels (e.g., FIPS 199 impact levels)?</t>
  </si>
  <si>
    <t>TASK.SC.05.09</t>
  </si>
  <si>
    <t>Does the software supplier have defined, explicit roles for C-SCRM?</t>
  </si>
  <si>
    <t>TASK.SC.05.10</t>
  </si>
  <si>
    <t>Does the software supplier have adequate and dedicated C-SCRM resources?</t>
  </si>
  <si>
    <t>TASK.SC.05.11</t>
  </si>
  <si>
    <t>Does the software supplier have a defined C-SCRM control baseline?</t>
  </si>
  <si>
    <t>TASK.SC.05.12</t>
  </si>
  <si>
    <t>Does the software supplier have C-SCRM internal checks and balances to assure compliance?</t>
  </si>
  <si>
    <t>TASK.SC.05.13</t>
  </si>
  <si>
    <t>Does the software supplier have a supplier management program?</t>
  </si>
  <si>
    <t>CONTROL.SC.06</t>
  </si>
  <si>
    <t>TASK.SC.06.01</t>
  </si>
  <si>
    <t>Does the supplier include a review for AI generated code as part of its vendor selection process?</t>
  </si>
  <si>
    <t>TASK.SC.06.02</t>
  </si>
  <si>
    <t>Does the supplier perform a risk assessment to determine the impact of AI generated code on the security functions within the software under review?</t>
  </si>
  <si>
    <t>TASK.SC.06.03</t>
  </si>
  <si>
    <t>Does the supplier validate the software license implications covering the usage of AI generated code?</t>
  </si>
  <si>
    <t>TASK.SC.06.04</t>
  </si>
  <si>
    <t>Does the supplier review the usage of AI or cloud powered developer tools?</t>
  </si>
  <si>
    <t>TASK.SC.06.05</t>
  </si>
  <si>
    <t>TASK.SC.06.06</t>
  </si>
  <si>
    <t>Does the supplier maintain an approved list of AI code generation implementations?</t>
  </si>
  <si>
    <t>TASK.SC.06.07</t>
  </si>
  <si>
    <t>Does the supplier perform ongoing periodic reviews for data leakage associated with AI or cloud generated code?</t>
  </si>
  <si>
    <t>CONTROL.SC.07</t>
  </si>
  <si>
    <t>Does the software supplier acquire and maintain current well-secured, vetted software components (e.g., software libraries, modules, middleware) from commercial, open source, and other third-party developers for use by the organization’s software throughout the lifespan of the software?</t>
  </si>
  <si>
    <t xml:space="preserve">1, 3. 8, </t>
  </si>
  <si>
    <t>13, 15, 20,</t>
  </si>
  <si>
    <t>TASK.SC.07.01</t>
  </si>
  <si>
    <t>Does the software supplier review and evaluate third-party software components and their security aspects in the context of their expected use?</t>
  </si>
  <si>
    <t>TASK.SC.07.02</t>
  </si>
  <si>
    <t>If a third-party component is to be used in a substantially different way than when initially approved for use, does the software supplier perform the review and evaluation again with that new context in mind?</t>
  </si>
  <si>
    <t>TASK.SC.07.03</t>
  </si>
  <si>
    <t>Does the software supplier determine secure configurations for software components, and make these available (e.g., as configuration-as-code) so developers can readily use the configurations?</t>
  </si>
  <si>
    <t>TASK.SC.07.04</t>
  </si>
  <si>
    <t>Does the software supplier implement processes to update deployed software components to newer versions?</t>
  </si>
  <si>
    <t>TASK.SC.07.05</t>
  </si>
  <si>
    <t>Does the supplier update process include retaining older versions of software components until all transitions from those versions have been completed successfully?</t>
  </si>
  <si>
    <t>CONTROL.SC.08</t>
  </si>
  <si>
    <t>Does the software supplier obtain and manage provenance information (e.g., SBOM, source composition analysis, binary software composition analysis) for each software component?</t>
  </si>
  <si>
    <t xml:space="preserve">1, 2, 8, 9, </t>
  </si>
  <si>
    <t>13, 14, 20, 21,</t>
  </si>
  <si>
    <t>TASK.SC.08.01</t>
  </si>
  <si>
    <t>Does the software supplier analyze provenance information to better assess the risk that the component may introduce?</t>
  </si>
  <si>
    <t>TASK.SC.08.02</t>
  </si>
  <si>
    <t>TASK.SC.08.03</t>
  </si>
  <si>
    <t>TASK.SC.08.04</t>
  </si>
  <si>
    <t>TASK.SC.08.05</t>
  </si>
  <si>
    <t>Does the software supplier establish one or more software repositories to host sanctioned and vetted open source components?</t>
  </si>
  <si>
    <t>TASK.SC.08.06</t>
  </si>
  <si>
    <t>Does the supplier maintain a list of organization approved commercial software components and component versions along with their provenance data?</t>
  </si>
  <si>
    <t>TASK.SC.08.07</t>
  </si>
  <si>
    <t>Does the software supplier designate that only organization approved components be included in software to be developed?</t>
  </si>
  <si>
    <t>TASK.SC.08.08</t>
  </si>
  <si>
    <t>Does the software supplier update the provenance information every time any of the software’s components are updated?</t>
  </si>
  <si>
    <t>TASK.SC.08.09</t>
  </si>
  <si>
    <t>If the vendor cannot determine the integrity or provenance of acquired binaries, do they verify the source code’s integrity, security, and provenance, and rebuild the binaries from source code?</t>
  </si>
  <si>
    <t>TASK.SC.08.10</t>
  </si>
  <si>
    <t>Does the software supplier make the software component provenance data available to software acquirers in accordance with the organization’s policies?</t>
  </si>
  <si>
    <t>TASK.SC.08.11</t>
  </si>
  <si>
    <t>For commercial and cloud software, does the supplier include provenance attributes such as supplier ownership or control, or Data Universal Numbering System (DUNS) verification?</t>
  </si>
  <si>
    <t>Gov</t>
  </si>
  <si>
    <t>Row</t>
  </si>
  <si>
    <t>CONTROL.DEV.01</t>
  </si>
  <si>
    <t xml:space="preserve">7, </t>
  </si>
  <si>
    <t>TASK.DEV.01.01</t>
  </si>
  <si>
    <t>Does the software supplier have defined policies for establishing and maintaining secure software development infrastructures and the component elements of those infrastructures (such as build and staging systems) throughout the SDLC?</t>
  </si>
  <si>
    <t>TASK.DEV.01.02</t>
  </si>
  <si>
    <t>Does the software supplier have defined policies for establishing and maintaining secure software development infrastructure and processes throughout the SDLC?</t>
  </si>
  <si>
    <t>TASK.DEV.01.03</t>
  </si>
  <si>
    <t>Does the software supplier review and update security requirements at least annually?</t>
  </si>
  <si>
    <t>TASK.DEV.01.04</t>
  </si>
  <si>
    <t>Does the software supplier review and update security requirements if a major software development security incident occurs?</t>
  </si>
  <si>
    <t>CONTROL.DEV.02</t>
  </si>
  <si>
    <t>Does the software supplier identify, document, and maintain all security requirements for organization-developed software to meet?</t>
  </si>
  <si>
    <t xml:space="preserve">15, </t>
  </si>
  <si>
    <t>TASK.DEV.02.01</t>
  </si>
  <si>
    <t>Does the software supplier have defined policies that specify risk-based software architecture and design requirements (e.g., modular code, security component separation)?</t>
  </si>
  <si>
    <t>TASK.DEV.02.02</t>
  </si>
  <si>
    <t>Does the software supplier have defined policies specifying the organization’s software security requirements?</t>
  </si>
  <si>
    <t>TASK.DEV.02.03</t>
  </si>
  <si>
    <t>Does the software supplier perform risk assessments of applicable technology stacks?</t>
  </si>
  <si>
    <t>TASK.DEV.02.04</t>
  </si>
  <si>
    <t>Does the software supplier have defined policies specifying what needs to be archived for each software release?</t>
  </si>
  <si>
    <t>TASK.DEV.02.05</t>
  </si>
  <si>
    <t>Does the supplier maintain the security requirements over time?</t>
  </si>
  <si>
    <t>TASK.DEV.02.06</t>
  </si>
  <si>
    <t>Does the software supplier ensure that its policies cover the entire software life cycle?</t>
  </si>
  <si>
    <t>TASK.DEV.02.07</t>
  </si>
  <si>
    <t>Does the supplier specify how long archives need to be retained based on the SDLC model, software end-of-life, and other factors?</t>
  </si>
  <si>
    <t>TASK.DEV.02.08</t>
  </si>
  <si>
    <t>Does the supplier notify users of the impending end of software support and the date of software end-of-life?</t>
  </si>
  <si>
    <t>TASK.DEV.02.09</t>
  </si>
  <si>
    <t>Does the software supplier have established processes for handling requirement exception requests?</t>
  </si>
  <si>
    <t>TASK.DEV.02.10</t>
  </si>
  <si>
    <t>For any exceptions, does the supplier have a process to periodically review all approved exceptions?</t>
  </si>
  <si>
    <t>CONTROL.DEV.03</t>
  </si>
  <si>
    <t>Does the software supplier communicate security acceptance criteria to all third parties who will provide commercial software components to the organization for reuse by the organization’s own software?</t>
  </si>
  <si>
    <t>1, 2, 7,</t>
  </si>
  <si>
    <t>13, 14, 19,</t>
  </si>
  <si>
    <t>TASK.DEV.03.01</t>
  </si>
  <si>
    <t>TASK.DEV.03.02</t>
  </si>
  <si>
    <t>Does the supplier incorporate security requirements in all acquisition documents, software contracts, and other agreements with third parties?</t>
  </si>
  <si>
    <t>TASK.DEV.03.03</t>
  </si>
  <si>
    <t>Does the software supplier have defined security related criteria for selecting software from its sources?</t>
  </si>
  <si>
    <t>TASK.DEV.03.04</t>
  </si>
  <si>
    <t>Does the software supplier require its suppliers (third parties) to attest that their software complies with the organization’s security requirements?</t>
  </si>
  <si>
    <t>TASK.DEV.03.05</t>
  </si>
  <si>
    <t>Does the software supplier require its suppliers (third parties) to supply provenance data and integrity verification mechanisms for all components of their software?</t>
  </si>
  <si>
    <t>TASK.DEV.03.06</t>
  </si>
  <si>
    <t>Does the software supplier have exception processes to address risk when its security requirements related to acquired third party software components are not met by that supplier/source?</t>
  </si>
  <si>
    <t>TASK.DEV.03.07</t>
  </si>
  <si>
    <t>For exceptions to security requirements, does the supplier have a process to periodically review all exceptions to requirements?</t>
  </si>
  <si>
    <t>TASK.DEV.03.08</t>
  </si>
  <si>
    <t>Does the supplier require a vulnerability disclosure program and/or product security incident response capabilities from its sources?</t>
  </si>
  <si>
    <t>CONTROL.DEV.04</t>
  </si>
  <si>
    <t>Does the software supplier create and maintain new roles and alter responsibilities for existing roles as needed to encompass all parts of the SDLC?</t>
  </si>
  <si>
    <t>14,</t>
  </si>
  <si>
    <t>add 12</t>
  </si>
  <si>
    <t>TASK.DEV.04.01</t>
  </si>
  <si>
    <t>Does the software supplier integrate security roles into the software development team?</t>
  </si>
  <si>
    <t>TASK.DEV.04.02</t>
  </si>
  <si>
    <t>Does the software supplier have defined SDLC related roles and responsibilities for all members of the software development team?</t>
  </si>
  <si>
    <t>TASK.DEV.04.03</t>
  </si>
  <si>
    <t>TASK.DEV.04.04</t>
  </si>
  <si>
    <t>Does the software supplier conduct an annual review of all roles and responsibilities?</t>
  </si>
  <si>
    <t>TASK.DEV.04.05</t>
  </si>
  <si>
    <t>Does the software supplier educate impacted individuals on impending changes to roles and responsibilities?</t>
  </si>
  <si>
    <t>TASK.DEV.04.06</t>
  </si>
  <si>
    <t>TASK.DEV.04.07</t>
  </si>
  <si>
    <t>Does the software supplier designate a group of individuals or a team as the code owner for each project?</t>
  </si>
  <si>
    <t>CONTROL.DEV.05</t>
  </si>
  <si>
    <t xml:space="preserve">14, </t>
  </si>
  <si>
    <t>TASK.DEV.05.01</t>
  </si>
  <si>
    <t>TASK.DEV.05.02</t>
  </si>
  <si>
    <t>Does the software supplier periodically review personnel proficiency against their assigned role to determine whether additional training or training updates are needed?</t>
  </si>
  <si>
    <t>TASK.DEV.05.03</t>
  </si>
  <si>
    <t>Does the software supplier document the desired outcomes of training for each role?</t>
  </si>
  <si>
    <t>TASK.DEV.05.04</t>
  </si>
  <si>
    <t>Does the software supplier define the type of training or curriculum required to achieve the desired outcome for each role?</t>
  </si>
  <si>
    <t>TASK.DEV.05.05</t>
  </si>
  <si>
    <t>Does the software supplier acquire or create training for each role?</t>
  </si>
  <si>
    <t>TASK.DEV.05.06</t>
  </si>
  <si>
    <t>Does the software supplier measure outcome performance to identify areas where changes to training may be beneficial?</t>
  </si>
  <si>
    <t>CONTROL.DEV.06</t>
  </si>
  <si>
    <t xml:space="preserve">13, </t>
  </si>
  <si>
    <t>TASK.DEV.06.01</t>
  </si>
  <si>
    <t>Does the software supplier appoint a single leader or leadership team to be responsible for the entire secure software development process?</t>
  </si>
  <si>
    <t>TASK.DEV.06.02</t>
  </si>
  <si>
    <t>Does the software supplier management (at all levels) incorporate secure development support into their communications with personnel (in particular, those with development-related roles and responsibilities)?</t>
  </si>
  <si>
    <t>TASK.DEV.06.03</t>
  </si>
  <si>
    <t>Does leadership of the secure software development process include accountability for releasing software to production and delegating responsibilities as appropriate?</t>
  </si>
  <si>
    <t>TASK.DEV.06.04</t>
  </si>
  <si>
    <t>Does the software supplier educate management personnel on the importance of secure development to the organization?</t>
  </si>
  <si>
    <t>TASK.DEV.06.05</t>
  </si>
  <si>
    <t>CONTROL.DEV.07</t>
  </si>
  <si>
    <t>Does the software supplier define categories (e.g., IDE, compiler, build, and CI/CD tools) within toolchains, and specify the mandatory tools or tool types to be used for each category?</t>
  </si>
  <si>
    <t xml:space="preserve">1, </t>
  </si>
  <si>
    <t>add 7, 17</t>
  </si>
  <si>
    <t>19, 29</t>
  </si>
  <si>
    <t>TASK.DEV.07.01</t>
  </si>
  <si>
    <t>Does the software supplier identify security tools to integrate into the software developers’ toolchain?</t>
  </si>
  <si>
    <t>TASK.DEV.07.02</t>
  </si>
  <si>
    <t>Does the software supplier provide information (e.g., settings) that can be used to rebuild the software?</t>
  </si>
  <si>
    <t>TASK.DEV.07.03</t>
  </si>
  <si>
    <t>Does the software supplier evaluate tools’ capabilities to create immutable (signed) records/logs for auditability within the toolchain?</t>
  </si>
  <si>
    <t>TASK.DEV.07.04</t>
  </si>
  <si>
    <t>Does the software supplier use automated technology for toolchain management and orchestration?</t>
  </si>
  <si>
    <t>CONTROL.DEV.08</t>
  </si>
  <si>
    <t>Does the software supplier follow NIST recommended security practices to deploy, operate, and maintain tools and toolchains?</t>
  </si>
  <si>
    <t xml:space="preserve">1, 7, </t>
  </si>
  <si>
    <t>13, 19</t>
  </si>
  <si>
    <t>TASK.DEV.08.01</t>
  </si>
  <si>
    <t>Does the software supplier include cybersecurity considerations or assessments in its evaluation, selection, and acquisition of its tools?</t>
  </si>
  <si>
    <t>TASK.DEV.08.02</t>
  </si>
  <si>
    <t>Does the software supplier use code-based configuration for development toolchains (e.g., pipelines-as-code, toolchains-as-code)?</t>
  </si>
  <si>
    <t>TASK.DEV.08.03</t>
  </si>
  <si>
    <t>Does the software supplier implement software development technologies and processes needed for reproducible builds?</t>
  </si>
  <si>
    <t>TASK.DEV.08.04</t>
  </si>
  <si>
    <t>Does the software supplier update, upgrade, or replace software development tools as needed to address tool vulnerabilities or add new tool capabilities?</t>
  </si>
  <si>
    <t>TASK.DEV.08.05</t>
  </si>
  <si>
    <t>Does the software supplier continuously monitor tools and tool logs for potential operational and security issues, including policy violations and anomalous behavior?</t>
  </si>
  <si>
    <t>CONTROL.DEV.09</t>
  </si>
  <si>
    <t>Does the software supplier configure tools to generate artifacts of their compliance with secure software development practices as defined by the organization?</t>
  </si>
  <si>
    <t xml:space="preserve">1, 3, 7, </t>
  </si>
  <si>
    <t>13, 15, 19,</t>
  </si>
  <si>
    <t>TASK.DEV.09.01</t>
  </si>
  <si>
    <t>Does the software supplier use automated workflow tooling (e.g., workflow tracking, issue tracking, value stream mapping) to create an audit trail of the secure development-related actions that are performed for continuous improvement purposes?</t>
  </si>
  <si>
    <t>TASK.DEV.09.02</t>
  </si>
  <si>
    <t>Does the software supplier determine how often the collected information should be audited, and implement the necessary processes?</t>
  </si>
  <si>
    <t>TASK.DEV.09.03</t>
  </si>
  <si>
    <t>Does the software supplier establish and enforce security and retention policies for software development artifact data?</t>
  </si>
  <si>
    <t>TASK.DEV.09.04</t>
  </si>
  <si>
    <t>Does the software supplier assign responsibility for creating and managing any needed artifacts that tools cannot generate?</t>
  </si>
  <si>
    <t>TASK.DEV.09.05</t>
  </si>
  <si>
    <t>Does the supplier encrypt build-related artifacts at rest and in transit?</t>
  </si>
  <si>
    <t>CONTROL.DEV.10</t>
  </si>
  <si>
    <t>Does the software supplier define, gather, and use software security criteria and measures throughout the SDLC?</t>
  </si>
  <si>
    <t>add 8, 15</t>
  </si>
  <si>
    <t>20, 27</t>
  </si>
  <si>
    <t>TASK.DEV.10.01</t>
  </si>
  <si>
    <t>Does the software supplier ensure that the software development security criteria adequately indicate how effectively security risk is being managed?</t>
  </si>
  <si>
    <t>TASK.DEV.10.02</t>
  </si>
  <si>
    <r>
      <rPr>
        <sz val="7"/>
        <color theme="1"/>
        <rFont val="Times New Roman"/>
        <family val="1"/>
      </rPr>
      <t xml:space="preserve"> </t>
    </r>
    <r>
      <rPr>
        <sz val="11"/>
        <color theme="1"/>
        <rFont val="Calibri"/>
        <family val="2"/>
        <scheme val="minor"/>
      </rPr>
      <t>Does the software supplier define key performance indicators (KPIs), key risk indicators (KRIs), vulnerability severity scores, and other measures for software security?</t>
    </r>
  </si>
  <si>
    <t>TASK.DEV.10.03</t>
  </si>
  <si>
    <t>Does the software supplier review the artifacts generated as part of the software development workflow system to determine if they meet the criteria?</t>
  </si>
  <si>
    <t>TASK.DEV.10.04</t>
  </si>
  <si>
    <t>Does the software supplier use the software development toolchain to automatically gather information that informs security decision-making?</t>
  </si>
  <si>
    <t>TASK.DEV.10.05</t>
  </si>
  <si>
    <t>Does the software supplier deploy additional tools if needed to support the generation and collection of information supporting the criteria?</t>
  </si>
  <si>
    <t>TASK.DEV.10.06</t>
  </si>
  <si>
    <t>Does the software supplier automate decision-making processes using the security criteria, and periodically review these processes?</t>
  </si>
  <si>
    <t>TASK.DEV.10.07</t>
  </si>
  <si>
    <t>Does the software supplier only allow authorized personnel to access the gathered information?</t>
  </si>
  <si>
    <t>TASK.DEV.10.08</t>
  </si>
  <si>
    <t>Does the software supplier prevent any alteration or deletion of the gathered information?</t>
  </si>
  <si>
    <t>CONTROL.DEV.11</t>
  </si>
  <si>
    <t>Does the software supplier separate and protect each environment used in a phase of software development (build system, staging, and production)?</t>
  </si>
  <si>
    <t>13, 19,</t>
  </si>
  <si>
    <t>TASK.DEV.11.01</t>
  </si>
  <si>
    <t>Does the software supplier use multi-factor, risk-based authentication, and conditional access for each environment?</t>
  </si>
  <si>
    <t>TASK.DEV.11.02</t>
  </si>
  <si>
    <t>TASK.DEV.11.03</t>
  </si>
  <si>
    <t>Does the software supplier enforce authentication and tightly restrict connections entering and exiting each software development environment, including minimizing access to the internet to only what is necessary?</t>
  </si>
  <si>
    <t>TASK.DEV.11.04</t>
  </si>
  <si>
    <t>Does the software supplier minimize direct human access to toolchain systems such as build services?</t>
  </si>
  <si>
    <t>TASK.DEV.11.05</t>
  </si>
  <si>
    <t>Does the software supplier continuously monitor and audit all access attempts and all use of privileged access?</t>
  </si>
  <si>
    <t>TASK.DEV.11.06</t>
  </si>
  <si>
    <t>Does the software supplier isolate the use of production environment software and services from non-production environments?</t>
  </si>
  <si>
    <t>TASK.DEV.11.07</t>
  </si>
  <si>
    <t>Does the software supplier regularly log, monitor, and audit trust relationships for authorization and access between the environments and between the components within each environment?</t>
  </si>
  <si>
    <t>TASK.DEV.11.08</t>
  </si>
  <si>
    <t>Does the software supplier continuously log and monitor operations and alerts across all components of the development environment to detect, respond, and recover from attempted and actual cyber incidents?</t>
  </si>
  <si>
    <t>TASK.DEV.11.09</t>
  </si>
  <si>
    <t>Does the software supplier configure security controls and other tools involved in separating and protecting the environments to generate artifacts for their activities?</t>
  </si>
  <si>
    <t>TASK.DEV.11.10</t>
  </si>
  <si>
    <t>Does the software supplier continuously monitor all software deployed in each environment for new vulnerabilities?</t>
  </si>
  <si>
    <t>TASK.DEV.11.11</t>
  </si>
  <si>
    <t>Does the software supplier follow a risk-based approach to respond to vulnerabilities?</t>
  </si>
  <si>
    <t>CONTROL.DEV.12</t>
  </si>
  <si>
    <t>Does the software supplier secure its development endpoints (i.e., endpoints for software designers, developers, testers, builders, etc.) to perform development-related tasks using a risk-based approach?</t>
  </si>
  <si>
    <t xml:space="preserve">1, 2, 7, </t>
  </si>
  <si>
    <t>13, 14, ,19</t>
  </si>
  <si>
    <t>TASK.DEV.12.01</t>
  </si>
  <si>
    <t>Does the software supplier configure each development endpoint based on approved hardening guides, checklists, etc.?</t>
  </si>
  <si>
    <t>TASK.DEV.12.02</t>
  </si>
  <si>
    <t>Does the software supplier configure each development endpoint and the development resources to provide the least functionality needed by users and services and to enforce the principle of least privilege?</t>
  </si>
  <si>
    <t>TASK.DEV.12.03</t>
  </si>
  <si>
    <t>Does the software supplier continuously monitor the security posture of all development endpoints, including monitoring and auditing all use of privileged access?</t>
  </si>
  <si>
    <t>TASK.DEV.12.04</t>
  </si>
  <si>
    <t>Does the software supplier configure security controls and other tools involved in securing and hardening development endpoints to generate artifacts for their activities?</t>
  </si>
  <si>
    <t>TASK.DEV.12.05</t>
  </si>
  <si>
    <t>Does the software supplier require multi-factor authentication (MFA) for all access to development endpoints and development resources?</t>
  </si>
  <si>
    <t>TASK.DEV.12.06</t>
  </si>
  <si>
    <t>Does the software supplier provide dedicated development endpoints on non-production networks for performing all development-related tasks?</t>
  </si>
  <si>
    <t>TASK.DEV.12.07</t>
  </si>
  <si>
    <t>Does the software supplier also provide separate endpoints on production networks for non-development related tasks, such as system administration tasks?</t>
  </si>
  <si>
    <t>TASK.DEV.12.08</t>
  </si>
  <si>
    <t>Does the software supplier follow a zero-trust architecture to configure each development endpoint?</t>
  </si>
  <si>
    <t>CONTROL.DEV.13</t>
  </si>
  <si>
    <t>Does the software supplier have defined policies for securely storing all forms of code (including source code, executable code, and configuration-as-code), release artifacts, and associated integrity verification information for each release?</t>
  </si>
  <si>
    <t>27,</t>
  </si>
  <si>
    <t>TASK.DEV.13.01</t>
  </si>
  <si>
    <t>Does the software supplier store all source code and configuration-as-code in a version controlled code repository to track all changes?</t>
  </si>
  <si>
    <t>TASK.DEV.13.02</t>
  </si>
  <si>
    <t>Does the software supplier use commit signing for code repositories?</t>
  </si>
  <si>
    <t>TASK.DEV.13.03</t>
  </si>
  <si>
    <t>Does the software supplier have the code owner review and approve all changes made to the code by others?</t>
  </si>
  <si>
    <t>TASK.DEV.13.04</t>
  </si>
  <si>
    <t>Does the software supplier use code signing to help protect the integrity of executables?</t>
  </si>
  <si>
    <t>TASK.DEV.13.05</t>
  </si>
  <si>
    <t>Does the software supplier use cryptography (e.g., cryptographic hashes) to help protect file integrity?</t>
  </si>
  <si>
    <t>TASK.DEV.13.06</t>
  </si>
  <si>
    <t>Does the software supplier securely store the necessary files and supporting data (e.g., integrity verification information) to be retained for each software release (e.g., by keeping it in a separate location from the release files or by signing the data)?</t>
  </si>
  <si>
    <t>TASK.DEV.13.07</t>
  </si>
  <si>
    <t>Does the software supplier store all forms of code and associated integrity verification information for each release based on the principle of least privilege (including read-only access for release files) so that only authorized personnel, tools, services, etc. have access?</t>
  </si>
  <si>
    <t>TASK.DEV.13.08</t>
  </si>
  <si>
    <t>Does the supplier automatically revoke access to development and/or release repositories when an authorized user is no longer an active member of the development team associated with the repository?</t>
  </si>
  <si>
    <t>TASK.DEV.13.09</t>
  </si>
  <si>
    <t>Does the software supplier securely archive the necessary files and supporting data (e.g., integrity verification information) to be retained for each software release?</t>
  </si>
  <si>
    <t>TASK.DEV.13.10</t>
  </si>
  <si>
    <t>Does the supplier periodically review source code and integrity verification information access logs for attempted access and compare such access to the list of authorized accounts?</t>
  </si>
  <si>
    <t>CONTROL.DEV.14</t>
  </si>
  <si>
    <t>Does the software supplier make software authenticity and integrity verification information available to software acquirers?</t>
  </si>
  <si>
    <t>TASK.DEV.14.01</t>
  </si>
  <si>
    <t>Does the software supplier post cryptographic hashes for release files on a well-secured website?</t>
  </si>
  <si>
    <t>TASK.DEV.14.02</t>
  </si>
  <si>
    <t>Does the software supplier use an established certificate authority or trusted signing keys for code signing so that consumers’ operating systems or other tools and services can confirm the validity of signatures before use?</t>
  </si>
  <si>
    <t>TASK.DEV.14.03</t>
  </si>
  <si>
    <t>Does the software supplier periodically review the code signing processes, including signing keys renewal, rotation, revocation, and protection?</t>
  </si>
  <si>
    <t>CONTROL.DEV.15</t>
  </si>
  <si>
    <t>TASK.DEV.15.01</t>
  </si>
  <si>
    <t>Does the software supplier train the development team how to use a risk-based approach to communicate the risks and determine how to address them, including implementing mitigations?</t>
  </si>
  <si>
    <t>TASK.DEV.15.02</t>
  </si>
  <si>
    <t>Does the software supplier apply additional rigor in performing assessments for high-risk areas, such as protecting sensitive data and safeguarding identification, authentication, and access control including credential management?</t>
  </si>
  <si>
    <t>TASK.DEV.15.03</t>
  </si>
  <si>
    <t>Does the software supplier review vulnerability reports and statistics for previous software versions to inform the security risk assessment?</t>
  </si>
  <si>
    <t>TASK.DEV.15.04</t>
  </si>
  <si>
    <t xml:space="preserve">Does the software supplier use data classification methods to identify and characterize each type of data that the software will interact with? </t>
  </si>
  <si>
    <t>CONTROL.DEV.16</t>
  </si>
  <si>
    <t>Does the software supplier track and maintain the software’s security requirements, risks, and design decisions?</t>
  </si>
  <si>
    <t xml:space="preserve">2, </t>
  </si>
  <si>
    <t>add 7</t>
  </si>
  <si>
    <t>TASK.DEV.16.01</t>
  </si>
  <si>
    <t>Does the software supplier record the response to each identified risk, including mitigations performed, the rationale for any approved exceptions to the security requirements, and any mitigation additions to the software’s security requirements?</t>
  </si>
  <si>
    <t>TASK.DEV.16.02</t>
  </si>
  <si>
    <t>Does the software supplier maintain records of design decisions, risk responses, and approved exceptions that can be used for auditing and maintenance purposes throughout the rest of the software life cycle?</t>
  </si>
  <si>
    <t>TASK.DEV.16.03</t>
  </si>
  <si>
    <t>Does the software supplier periodically re-evaluate all approved exceptions to the security requirements and implement changes as needed?</t>
  </si>
  <si>
    <t>CONTROL.DEV.17</t>
  </si>
  <si>
    <t>Does the software supplier take advantage of modules providing standardized implementations of security features and services where appropriate instead of creating customized implementations of security features and services?</t>
  </si>
  <si>
    <t xml:space="preserve">16, </t>
  </si>
  <si>
    <t>28,</t>
  </si>
  <si>
    <t>TASK.DEV.17.01</t>
  </si>
  <si>
    <t>Does the software supplier maintain one or more software repositories of modules for supporting standardized security features and services?</t>
  </si>
  <si>
    <t>TASK.DEV.17.02</t>
  </si>
  <si>
    <t>Does the software supplier determine secure configurations for modules for supporting standardized security features and services, and make these configurations available (e.g., as configuration-as-code) so developers can readily use them?</t>
  </si>
  <si>
    <t>TASK.DEV.17.03</t>
  </si>
  <si>
    <t>Does the software supplier define criteria for which security features and services must be supported by software to be developed?</t>
  </si>
  <si>
    <t>CONTROL.DEV.18</t>
  </si>
  <si>
    <t>Does the software supplier have qualified personnel and/or automated processes to review alignment between the software design and security requirements?</t>
  </si>
  <si>
    <t>26,</t>
  </si>
  <si>
    <t>TASK.DEV.18.01</t>
  </si>
  <si>
    <t>Does the software supplier review the software design to confirm that it addresses applicable security requirements?</t>
  </si>
  <si>
    <t>TASK.DEV.18.02</t>
  </si>
  <si>
    <t>Does the software supplier review the risk models created during software design to determine if they appear to adequately identify the risks?</t>
  </si>
  <si>
    <t>TASK.DEV.18.03</t>
  </si>
  <si>
    <t>Does the software supplier review the software design to confirm that it satisfactorily addresses the risks identified by the risk models?</t>
  </si>
  <si>
    <t>TASK.DEV.18.04</t>
  </si>
  <si>
    <t>Does the software supplier have the software architect correct failures to meet the requirements?</t>
  </si>
  <si>
    <t>TASK.DEV.18.05</t>
  </si>
  <si>
    <t>Does the software supplier change the design and/or the risk response strategy if the security requirements cannot be met?</t>
  </si>
  <si>
    <t>TASK.DEV.18.06</t>
  </si>
  <si>
    <t>Does the software supplier record the findings of design reviews to serve as artifacts?</t>
  </si>
  <si>
    <t>CONTROL.DEV.19</t>
  </si>
  <si>
    <t>Does the software supplier create, maintain, and reuse well-secured software components developed in-house following SDLC processes to meet shared internal software development?</t>
  </si>
  <si>
    <t>TASK.DEV.19.01</t>
  </si>
  <si>
    <t>Does the software supplier follow organization-established security practices for secure software development when creating and maintaining software components?</t>
  </si>
  <si>
    <t>TASK.DEV.19.02</t>
  </si>
  <si>
    <t>Does the software supplier maintain one or more software repositories for these components?</t>
  </si>
  <si>
    <t>TASK.DEV.19.03</t>
  </si>
  <si>
    <t>Does the software supplier promote the use of preexisting and vetted software components?</t>
  </si>
  <si>
    <t>TASK.DEV.19.04</t>
  </si>
  <si>
    <t>Does the software supplier maintain vetted software components?</t>
  </si>
  <si>
    <t>TASK.DEV.19.05</t>
  </si>
  <si>
    <t>Does the software supplier promote the creation of reusable components by their internal software development teams?</t>
  </si>
  <si>
    <t>CONTROL.DEV.20</t>
  </si>
  <si>
    <t>Does the software supplier verify that third-party software components, including open source and commercial components, comply with the requirements, as defined by the supplier for the software, throughout the lifecycle of the component in the application?</t>
  </si>
  <si>
    <t>TASK.DEV.20.01</t>
  </si>
  <si>
    <t>Does the supplier review component patches and updates for functional changes that might impact runtime requirements for the software?</t>
  </si>
  <si>
    <t>TASK.DEV.20.02</t>
  </si>
  <si>
    <t>If a component patch or update implements changes to security functions, does the supplier perform a threat analysis to determine if those changes impact other security functions or the ability to perform forensic analysis on the software?</t>
  </si>
  <si>
    <t>TASK.DEV.20.03</t>
  </si>
  <si>
    <t>Does the supplier define a policy handling end-of-life and end-of-support conditions for third-party components?</t>
  </si>
  <si>
    <t>CONTROL.DEV.21</t>
  </si>
  <si>
    <t>Prior to component usage, does the software supplier check whether there are publicly known vulnerabilities in the software modules and services that they (or their component sources) have not yet fixed?</t>
  </si>
  <si>
    <t xml:space="preserve">1, 4, </t>
  </si>
  <si>
    <t>13, 16,</t>
  </si>
  <si>
    <t>add 8</t>
  </si>
  <si>
    <t>TASK.DEV.21.01</t>
  </si>
  <si>
    <t>Does the supplier identify where their software suppliers publish vulnerability information?</t>
  </si>
  <si>
    <t>TASK.DEV.21.02</t>
  </si>
  <si>
    <t>If a component or module supplier publishes their vulnerability information in a location other than the NVD, does the supplier have a process to automatically process that vulnerability data source?</t>
  </si>
  <si>
    <t>TASK.DEV.21.03</t>
  </si>
  <si>
    <t>If a software service provider discloses a vulnerability, does the supplier perform a risk-based review of all points of usage for that software supplier to determine the impact of the vulnerability on the software?</t>
  </si>
  <si>
    <t>CONTROL.DEV.22</t>
  </si>
  <si>
    <t>Does the software supplier build into the toolchain automatic detection of known vulnerabilities in software components?</t>
  </si>
  <si>
    <t>TASK.DEV.22.01</t>
  </si>
  <si>
    <t>Does the software supplier use existing results from commercial services for vetting the software modules and services?</t>
  </si>
  <si>
    <t>TASK.DEV.22.02</t>
  </si>
  <si>
    <t>Does the software supplier ensure that each software component is still actively maintained and has not reached end-of-life (this should include ensuring no new vulnerabilities have been found in the software being remediated)?</t>
  </si>
  <si>
    <t>TASK.DEV.22.03</t>
  </si>
  <si>
    <t>Does the software supplier determine a plan of action for each software component that is no longer being maintained or that will not be available in the near future?</t>
  </si>
  <si>
    <t>TASK.DEV.22.04</t>
  </si>
  <si>
    <t>Does the software supplier confirm the integrity of software components through digital signatures or other mechanisms?</t>
  </si>
  <si>
    <t>TASK.DEV.22.05</t>
  </si>
  <si>
    <t>Does the software supplier review, analyze, and/or test code?</t>
  </si>
  <si>
    <t>CONTROL.DEV.23</t>
  </si>
  <si>
    <t>Does the software supplier follow all secure coding practices that are appropriate to the development languages and environment to meet the organization’s requirements?</t>
  </si>
  <si>
    <t>TASK.DEV.23.01</t>
  </si>
  <si>
    <t>Does the software supplier follow secure coding practices to validate all inputs?</t>
  </si>
  <si>
    <t>TASK.DEV.23.02</t>
  </si>
  <si>
    <t>Does the software supplier validate and properly encode all outputs?</t>
  </si>
  <si>
    <t>TASK.DEV.23.03</t>
  </si>
  <si>
    <t>Does the software supplier follow secure coding practices to avoid using known unsafe functions and calls?</t>
  </si>
  <si>
    <t>TASK.DEV.23.04</t>
  </si>
  <si>
    <t>Does the software supplier follow secure coding practices to detect and handle errors?</t>
  </si>
  <si>
    <t>TASK.DEV.23.05</t>
  </si>
  <si>
    <t>Does the software supplier follow secure coding practices to provide logging and tracing capabilities?</t>
  </si>
  <si>
    <t>TASK.DEV.23.06</t>
  </si>
  <si>
    <t>Does the software supplier use development environments with automated features that encourage or require the use of secure coding practices?</t>
  </si>
  <si>
    <t>TASK.DEV.23.07</t>
  </si>
  <si>
    <t>Does the software supplier employ just-in-time training in its secure coding practices?</t>
  </si>
  <si>
    <t>TASK.DEV.23.08</t>
  </si>
  <si>
    <t>Does the software supplier follow procedures for manually ensuring compliance with secure coding practices when automated methods are insufficient or unavailable?</t>
  </si>
  <si>
    <t>TASK.DEV.23.09</t>
  </si>
  <si>
    <t>Does the software supplier use tools (e.g., linters, formatters) to standardize the style and formatting of the source code?</t>
  </si>
  <si>
    <t>TASK.DEV.23.10</t>
  </si>
  <si>
    <t>TASK.DEV.23.11</t>
  </si>
  <si>
    <t>Does the software supplier have the developer review their own human-readable code to complement (not replace) code review performed by other people or tools?</t>
  </si>
  <si>
    <t>CONTROL.DEV.24</t>
  </si>
  <si>
    <t>Does the software supplier use compiler, interpreter, and build tools that offer features to improve executable security?</t>
  </si>
  <si>
    <t xml:space="preserve">17, </t>
  </si>
  <si>
    <t>29,</t>
  </si>
  <si>
    <t>add 3, 17</t>
  </si>
  <si>
    <t>15, 29</t>
  </si>
  <si>
    <t>TASK.DEV.24.01</t>
  </si>
  <si>
    <t>Does the software supplier use up-to-date versions of compiler, interpreter, and build tools?</t>
  </si>
  <si>
    <t>TASK.DEV.24.02</t>
  </si>
  <si>
    <t>Does the software supplier follow change management processes when deploying or updating compiler, interpreter, and build tools and audit all unexpected changes to tools?</t>
  </si>
  <si>
    <t>TASK.DEV.24.03</t>
  </si>
  <si>
    <t>Does the software supplier regularly validate the authenticity and integrity of compiler, interpreter, and build tools?</t>
  </si>
  <si>
    <t>CONTROL.DEV.25</t>
  </si>
  <si>
    <t>Does the software supplier determine which compiler, interpreter, and build tool features should be used and how each should be configured, then implement and use the approved configurations?</t>
  </si>
  <si>
    <t>TASK.DEV.25.01</t>
  </si>
  <si>
    <t>Does the software supplier determine and implement optimum compiler, interpreter, and build tool feature configurations for the build tools based on its risk strategy and security policies?</t>
  </si>
  <si>
    <t>TASK.DEV.25.02</t>
  </si>
  <si>
    <t>Does the software supplier enable compiler features that produce warnings for poorly secured code during the compilation process?</t>
  </si>
  <si>
    <t>TASK.DEV.25.03</t>
  </si>
  <si>
    <t>Does the software supplier implement the “clean build” concept, where all compiler warnings are treated as errors and eliminated except those clearly determined to be false positives or irrelevant?</t>
  </si>
  <si>
    <t>TASK.DEV.25.04</t>
  </si>
  <si>
    <t>Does the software supplier perform all builds in a dedicated, highly controlled build environment?</t>
  </si>
  <si>
    <t>TASK.DEV.25.05</t>
  </si>
  <si>
    <t>Does the software supplier enable compiler features that randomize or obfuscate execution characteristics (such as memory location usage) that would otherwise be predictable and thus potentially exploitable?</t>
  </si>
  <si>
    <t>TASK.DEV.25.06</t>
  </si>
  <si>
    <t>Does the software supplier test to ensure that the features are working as expected and are not inadvertently causing any operational issues or other problems?</t>
  </si>
  <si>
    <t>TASK.DEV.25.07</t>
  </si>
  <si>
    <t>Does the software supplier make the approved tool configurations available as configuration-as-code so developers can readily use them?</t>
  </si>
  <si>
    <t>TASK.DEV.25.08</t>
  </si>
  <si>
    <t>Does the software supplier continuously verify that the approved configurations are being used?</t>
  </si>
  <si>
    <t>CONTROL.DEV.26</t>
  </si>
  <si>
    <t>Does the software supplier have established policies and procedures to determine when and how to perform code reviews, code analysis, and/or testing methodologies?</t>
  </si>
  <si>
    <t>TASK.DEV.26.01</t>
  </si>
  <si>
    <t>Does the software supplier mandate the organization’s policies or guidelines for when code review (human looking at code) vs. code analysis (using tools to find coding issues) vs. testing should be performed, and how it should be conducted for all code whether developed in-house or via third party?</t>
  </si>
  <si>
    <t>TASK.DEV.26.02</t>
  </si>
  <si>
    <t>Does the software supplier prescribe code review, analysis methods, and/or testing methods based on the stage of the software?</t>
  </si>
  <si>
    <t>TASK.DEV.26.03</t>
  </si>
  <si>
    <t>Does the software supplier perform the code review code analysis and/or testing based on the organization’s secure coding standards?</t>
  </si>
  <si>
    <t>TASK.DEV.26.04</t>
  </si>
  <si>
    <t>Does the software supplier perform peer review of code, and review any existing code review, analysis, or testing results as part of the peer review?</t>
  </si>
  <si>
    <t>TASK.DEV.26.05</t>
  </si>
  <si>
    <t>Does the software supplier use peer reviewing tools that facilitate the peer review process, and document all discussions and feedback?</t>
  </si>
  <si>
    <t>TASK.DEV.26.06</t>
  </si>
  <si>
    <t>Does the software supplier use a static analysis tool to automatically check code for vulnerabilities and compliance with the organization’s secure coding standards with a human reviewing the issues reported by the tool?</t>
  </si>
  <si>
    <t>TASK.DEV.26.07</t>
  </si>
  <si>
    <t>Does the software supplier use review checklists to verify that the code complies with the requirements?</t>
  </si>
  <si>
    <t>TASK.DEV.26.08</t>
  </si>
  <si>
    <t>Does the software supplier use expert reviewers to check code for backdoors and other malicious content?</t>
  </si>
  <si>
    <t>TASK.DEV.26.09</t>
  </si>
  <si>
    <r>
      <rPr>
        <sz val="7"/>
        <color theme="1"/>
        <rFont val="Times New Roman"/>
        <family val="1"/>
      </rPr>
      <t xml:space="preserve"> </t>
    </r>
    <r>
      <rPr>
        <sz val="11"/>
        <color theme="1"/>
        <rFont val="Calibri"/>
        <family val="2"/>
        <scheme val="minor"/>
      </rPr>
      <t>Does the software supplier use automated tools to identify and verify unsafe software practices on a continuous basis as human-readable code is checked into the code repository?</t>
    </r>
  </si>
  <si>
    <t>TASK.DEV.26.10</t>
  </si>
  <si>
    <t>Does the software supplier identify and document the root causes of discovered issues?</t>
  </si>
  <si>
    <t>TASK.DEV.26.11</t>
  </si>
  <si>
    <t>Does the software supplier record, triage, and address all discovered issues and recommended remediations in the development team’s workflow or issue tracking system?</t>
  </si>
  <si>
    <t>TASK.DEV.26.12</t>
  </si>
  <si>
    <t>Does the software supplier follow up to capture metrics on error rates, remediation time, and resolution types to ensure issues are properly resolved?</t>
  </si>
  <si>
    <t>TASK.DEV.26.13</t>
  </si>
  <si>
    <t xml:space="preserve">Does the software supplier document lessons learned from code review and analysis and make the lessons available to developers? </t>
  </si>
  <si>
    <t>CONTROL.DEV.27</t>
  </si>
  <si>
    <t>Does the software supplier determine whether executable code testing should be performed to find vulnerabilities not identified by previous reviews, analysis, or testing?</t>
  </si>
  <si>
    <t>add 4</t>
  </si>
  <si>
    <t>CONTROL.DEV.28</t>
  </si>
  <si>
    <t>TASK.DEV.28.01</t>
  </si>
  <si>
    <t>TASK.DEV.28.02</t>
  </si>
  <si>
    <t>Does the software supplier ensure that its policies and guidelines for code testing are followed for third-party executable code and reusable executable code modules written in-house?</t>
  </si>
  <si>
    <t>TASK.DEV.28.03</t>
  </si>
  <si>
    <t>Does the software supplier perform robust functional testing of security features?</t>
  </si>
  <si>
    <t>TASK.DEV.28.04</t>
  </si>
  <si>
    <t>Does the software supplier integrate dynamic vulnerability testing into the project’s automated test suite?</t>
  </si>
  <si>
    <t>TASK.DEV.28.05</t>
  </si>
  <si>
    <t>Does the software supplier incorporate tests for previously reported vulnerabilities into the project’s test suite to ensure that errors are not reintroduced?</t>
  </si>
  <si>
    <t>TASK.DEV.28.06</t>
  </si>
  <si>
    <t>Does the software supplier take into consideration the infrastructures and technology stacks the software will be used with when developing test plans in production?</t>
  </si>
  <si>
    <t>TASK.DEV.28.07</t>
  </si>
  <si>
    <t>Does the software supplier use fuzz testing tools to find issues with input handling?</t>
  </si>
  <si>
    <t>TASK.DEV.28.08</t>
  </si>
  <si>
    <t>Does the software supplier review, analyze, and/or test the software’s code to identify or confirm the presence of previously undetected vulnerabilities?</t>
  </si>
  <si>
    <t>TASK.DEV.28.09</t>
  </si>
  <si>
    <t xml:space="preserve">Does the software supplier configure the toolchain to perform automated code analysis and testing on a regular or continuous basis for all supported releases?  </t>
  </si>
  <si>
    <t>TASK.DEV.28.10</t>
  </si>
  <si>
    <t>Does the software supplier use penetration testing to simulate how an attacker might attempt to compromise the software in high-risk scenarios?</t>
  </si>
  <si>
    <t>TASK.DEV.28.11</t>
  </si>
  <si>
    <t>Does the software supplier identify and record the root causes of discovered issues?</t>
  </si>
  <si>
    <t>TASK.DEV.28.12</t>
  </si>
  <si>
    <t>Does the software supplier document lessons learned from code testing with lessons provided to developers?</t>
  </si>
  <si>
    <t>TASK.DEV.28.13</t>
  </si>
  <si>
    <t>Does the software supplier use source code, design records, and other resources when developing test plans?</t>
  </si>
  <si>
    <t>TASK.DEV.28.14</t>
  </si>
  <si>
    <t>Does the software supplier conduct testing to ensure that the settings, including the default settings, are working as expected and are not inadvertently causing any security weaknesses, operational issues, or other problems?</t>
  </si>
  <si>
    <t>CONTROL.DEV.29</t>
  </si>
  <si>
    <t>Does the software supplier implement the default settings (or groups of default settings, if applicable), and document each setting for software administrators?</t>
  </si>
  <si>
    <t xml:space="preserve">6, </t>
  </si>
  <si>
    <t>18,</t>
  </si>
  <si>
    <t>TASK.DEV.29.01</t>
  </si>
  <si>
    <t>Does the software supplier verify that the approved configuration is in place for the software?</t>
  </si>
  <si>
    <t>TASK.DEV.29.02</t>
  </si>
  <si>
    <t>Does the software supplier document each setting’s purpose, options, default value, security relevance, potential operational impact, and relationships with other settings?</t>
  </si>
  <si>
    <t>TASK.DEV.29.03</t>
  </si>
  <si>
    <t>Does the software supplier use authoritative programmatic technical mechanisms to record how each setting can be implemented and assessed by software administrators?</t>
  </si>
  <si>
    <t>TASK.DEV.29.04</t>
  </si>
  <si>
    <t>Does the software supplier store the default configuration in a usable format? If so, does the software supplier follow change control practices for modifying it (e.g., configuration-as-code)?</t>
  </si>
  <si>
    <t>CONTROL.DEV.30</t>
  </si>
  <si>
    <t xml:space="preserve">1, 2, 4, </t>
  </si>
  <si>
    <t>13, 14, 16,</t>
  </si>
  <si>
    <t>add 5</t>
  </si>
  <si>
    <t>TASK.DEV.30.01</t>
  </si>
  <si>
    <t>Does the software supplier monitor vulnerability databases, security mailing lists, and other sources of vulnerability reports through manual or automated means?</t>
  </si>
  <si>
    <t>TASK.DEV.30.02</t>
  </si>
  <si>
    <t>Does the software supplier use threat intelligence sources to better understand how vulnerabilities in general are being exploited?</t>
  </si>
  <si>
    <t>TASK.DEV.30.03</t>
  </si>
  <si>
    <t>Does the software supplier investigate all credible vulnerability reports?</t>
  </si>
  <si>
    <t>TASK.DEV.30.04</t>
  </si>
  <si>
    <t>Does the software supplier automatically review provenance and software composition data for all software components to identify any new vulnerabilities they have?</t>
  </si>
  <si>
    <t>CONTROL.DEP.01</t>
  </si>
  <si>
    <t>Has the software supplier implemented multi-factor authentication (MFA) for all login access to accounts for both local and remote access?</t>
  </si>
  <si>
    <t xml:space="preserve">6, 11, </t>
  </si>
  <si>
    <t xml:space="preserve">18, 23, </t>
  </si>
  <si>
    <t>TASK.DEP.01.01</t>
  </si>
  <si>
    <t>Do all user interactive administrative and privileged functions within the product require MFA?</t>
  </si>
  <si>
    <t>TASK.DEP.01.02</t>
  </si>
  <si>
    <t>Is MFA required for local account access?</t>
  </si>
  <si>
    <t>TASK.DEP.01.03</t>
  </si>
  <si>
    <t>Is MFA required for all user accounts by default?</t>
  </si>
  <si>
    <t>TASK.DEP.01.04</t>
  </si>
  <si>
    <t>If the product supports application program interface (API) access, is MFA required for any user to generate an API access token?</t>
  </si>
  <si>
    <t>TASK.DEP.01.05</t>
  </si>
  <si>
    <t>Does the supplier employ toolsets that are verifier impersonation-resistant for authenticating login access?</t>
  </si>
  <si>
    <t>CONTROL.DEP.02</t>
  </si>
  <si>
    <t>Does the software supplier’s organization maintain updated cybersecurity incident response plans related to operating the software and development of the software?</t>
  </si>
  <si>
    <t xml:space="preserve">11, 13. 18, </t>
  </si>
  <si>
    <t>23, 25, 30</t>
  </si>
  <si>
    <t>TASK.DEP.02.01</t>
  </si>
  <si>
    <t>Does the supplier provide details of the cybersecurity incident response communication process for its customers?</t>
  </si>
  <si>
    <t>TASK.DEP.02.02</t>
  </si>
  <si>
    <t>Does the supplier provide details of patch or other mitigation steps required as part of a cybersecurity incident or vulnerability response process?</t>
  </si>
  <si>
    <t>TASK.DEP.02.03</t>
  </si>
  <si>
    <t>Does the supplier communicate the occurrence of a cybersecurity incident to its customers?</t>
  </si>
  <si>
    <t>TASK.DEP.02.04</t>
  </si>
  <si>
    <t>Does the supplier have a Business Continuity Plan that is regularly exercised?</t>
  </si>
  <si>
    <t>TASK.DEP.02.05</t>
  </si>
  <si>
    <t>For SaaS or cloud-based services, does the supplier provide written SLAs related to restoration of service because of an incident?</t>
  </si>
  <si>
    <t>TASK.DEP.02.06</t>
  </si>
  <si>
    <t>For SaaS or cloud-based services, are all backups of the software supplier’s systems that are necessary for operations regularly checked/exercised for restoration?</t>
  </si>
  <si>
    <t>CONTROL.DEP.03</t>
  </si>
  <si>
    <t>Does the software supplier follow best practices for log management as defined in NIST SP800-92 or OMB M-21-31?</t>
  </si>
  <si>
    <t xml:space="preserve">3, 11, </t>
  </si>
  <si>
    <t xml:space="preserve">15, 23, </t>
  </si>
  <si>
    <t>TASK.DEP.03.01</t>
  </si>
  <si>
    <t>Does the product support centralized logging?</t>
  </si>
  <si>
    <t>TASK.DEP.03.02</t>
  </si>
  <si>
    <t>Does the product generate log files in a consistent manner supporting automated analysis for unexpected events?</t>
  </si>
  <si>
    <t>TASK.DEP.03.03</t>
  </si>
  <si>
    <t>Does the product support policy-based configuration of log content?</t>
  </si>
  <si>
    <t>TASK.DEP.03.04</t>
  </si>
  <si>
    <t>If the product is deployed in a distributed manner, does the product synchronize timestamps between components of the product?</t>
  </si>
  <si>
    <t>TASK.DEP.03.05</t>
  </si>
  <si>
    <t>If the software supplier provides a SaaS solution, does the software supplier meet Event Logging Tier 1 (EL1) for low assurance environments?</t>
  </si>
  <si>
    <t>TASK.DEP.03.06</t>
  </si>
  <si>
    <t>If the software supplier provides a SaaS solution, does the supplier have a plan to meet higher logging tier levels consistent with the timelines outlined in M-21-31?</t>
  </si>
  <si>
    <t>TASK.DEP.03.07</t>
  </si>
  <si>
    <t>If the software supplier provides a SaaS solution, is the software supplier monitoring log activity on a regular basis for anomalous or suspicious events?</t>
  </si>
  <si>
    <t>TASK.DEP.03.08</t>
  </si>
  <si>
    <t>If the software supplier provides a SaaS solution, does the supplier retain log information consistent with the retention timelines outlined in M-21-31?</t>
  </si>
  <si>
    <t>CONTROL.DEP.04</t>
  </si>
  <si>
    <t>Does the supplier have a defined patch process for all software, tools, and systems used in the delivery of the software?</t>
  </si>
  <si>
    <t>TASK.DEP.04.01</t>
  </si>
  <si>
    <t>Does the patch process focus on response to vulnerabilities in a timely manner to reduce the cyberattack susceptibility window timeframe?</t>
  </si>
  <si>
    <t>TASK.DEP.04.02</t>
  </si>
  <si>
    <t>Does the software supplier maintain a patch history for all software, tools, and systems used in the delivery of the software?</t>
  </si>
  <si>
    <t>TASK.DEP.04.03</t>
  </si>
  <si>
    <t>Does the software supplier maintain a log of when patches are applied to all software, tools, and systems used in the delivery of the software?</t>
  </si>
  <si>
    <t>TASK.DEP.04.04</t>
  </si>
  <si>
    <t>If the supplier provides a SaaS solution, does the software supplier provide a documented SLA for patch application?</t>
  </si>
  <si>
    <t>CONTROL.DEP.05</t>
  </si>
  <si>
    <t>Does the supplier require its suppliers to have a process in place, such as scanning, to address undocumented or obsolete code or functions that might allow unauthorized access or use of the software product, or cause the software product to behave outside of the specified requirements or in an unreliable manner?</t>
  </si>
  <si>
    <t xml:space="preserve">11, 18, </t>
  </si>
  <si>
    <t>23, 30,</t>
  </si>
  <si>
    <t>TASK.DEP.05.01</t>
  </si>
  <si>
    <t>Does the software supplier require sub-suppliers to have a process to account for hidden functions and vulnerable features embedded in the code, describing their purpose and their impact on the integrity and reliability of software product?</t>
  </si>
  <si>
    <t>TASK.DEP.05.02</t>
  </si>
  <si>
    <t>Does the software supplier require sub-suppliers to have hidden functions removed or (as a minimum as part of security hardening procedures) addressed (e.g., as part of the failure modes and effects analysis of the software) to prevent any unauthorized access or degradation of the reliability of the software?</t>
  </si>
  <si>
    <t>CONTROL.DEP.06</t>
  </si>
  <si>
    <t>Does the supplier have protections in place between software supplier’s network and cloud service providers, including protections associated with contractually specified government protection levels and personnel background checks if applicable?</t>
  </si>
  <si>
    <t xml:space="preserve">11, 12, </t>
  </si>
  <si>
    <t>23, 24,</t>
  </si>
  <si>
    <t>TASK.DEP.06.01</t>
  </si>
  <si>
    <t>If the supplier has connectivity to a government system requiring special protection levels, does the supplier have established policies in place requiring background checks and screening for personnel and requisite information handling procedures (including clearance levels and formal access approvals) appropriate to the protection level associated with the interconnected government system?</t>
  </si>
  <si>
    <t>TASK.DEP.06.02</t>
  </si>
  <si>
    <t>Does the supplier enforce the screening and formal access approval process for its personnel and subcontractors (including service providers) that have access to the government system requiring special protection levels?</t>
  </si>
  <si>
    <t>TASK.DEP.06.03</t>
  </si>
  <si>
    <t>Does the software supplier convey cloud security requirements to sub-suppliers and sub-contractors?</t>
  </si>
  <si>
    <t>CONTROL.DEP.07</t>
  </si>
  <si>
    <t>Does the software supplier’s product support hardened security configurations that enforce the principles of least privilege, separation of duties, and least functionality?</t>
  </si>
  <si>
    <t xml:space="preserve">1, 6, 11, </t>
  </si>
  <si>
    <t>13, 18, 23,</t>
  </si>
  <si>
    <t>TASK.DEP.07.01</t>
  </si>
  <si>
    <t>TASK.DEP.07.02</t>
  </si>
  <si>
    <t>Does the software supplier provide accessible documentation on hardening the security configurations?</t>
  </si>
  <si>
    <t>CONTROL.DEP.08</t>
  </si>
  <si>
    <t>Does the software supplier have methods to verify the trust relationship between a product supplier and the party identified within a digital signature for a product installation package?</t>
  </si>
  <si>
    <t>TASK.DEP.08.01</t>
  </si>
  <si>
    <t>Does every party in the supply chain ensure that software received from their suppliers is validated, trusted, and authorized by an electronic certificate?</t>
  </si>
  <si>
    <t>TASK.DEP.08.02</t>
  </si>
  <si>
    <t>Does the supplier verify that the certification used to sign any software from each supplier is authorized by their supplier?</t>
  </si>
  <si>
    <t>TASK.DEP.08.03</t>
  </si>
  <si>
    <t>Does the supplier provide a means to verify that their certificate should be used to sign this software?</t>
  </si>
  <si>
    <t>TASK.DEP.08.04</t>
  </si>
  <si>
    <t>TASK.DEP.08.05</t>
  </si>
  <si>
    <t>Does the supplier audit the use of their code signing certificates?</t>
  </si>
  <si>
    <t>CONTROL.DEP.09</t>
  </si>
  <si>
    <t>Do the binary packages distributed by the software supplier implement cryptographic signatures to ensure they are not manipulated or tainted?</t>
  </si>
  <si>
    <t xml:space="preserve">1, 11, </t>
  </si>
  <si>
    <t>13, 23,</t>
  </si>
  <si>
    <t>add 3, 12</t>
  </si>
  <si>
    <t>15, 24</t>
  </si>
  <si>
    <t>TASK.DEP.09.01</t>
  </si>
  <si>
    <t>Do the signatures also provide means to assure authenticity and ownership of the publisher for each individual component in the distribution?</t>
  </si>
  <si>
    <t>TASK.DEP.09.02</t>
  </si>
  <si>
    <t>Do the binary packages distributed by the software supplier implement verification of the integrity of the individual components in the distribution (e.g., Hash files representing checksum, cryptographically signed packages, and individual components included in the distribution and listed in the SBOM)?</t>
  </si>
  <si>
    <t>TASK.DEP.09.03</t>
  </si>
  <si>
    <t>Do software updates and upgrades verify the authenticity and ownership of the individual components included in the distribution through cryptographic signatures prior to installing the binary files (e.g., Trusted boot, Verified boot, or Secure boot)?</t>
  </si>
  <si>
    <t>TASK.DEP.09.04</t>
  </si>
  <si>
    <t>Are the binary packages distributed by the software supplier cryptographically signed using a valid public certificate authority for code signing so that consumers’ operating systems or other tools and services can confirm the validity of signatures before use?</t>
  </si>
  <si>
    <t>CONTROL.DEP.10</t>
  </si>
  <si>
    <t>Does the software supplier certify their software against applicable standards and maintain that certification?</t>
  </si>
  <si>
    <t xml:space="preserve">7, 11, </t>
  </si>
  <si>
    <t>19, 23</t>
  </si>
  <si>
    <t>TASK.DEP.10.01</t>
  </si>
  <si>
    <t>TASK.DEP.10.02</t>
  </si>
  <si>
    <t>Is the software provided by the supplier certified against Common Criteria Protection Profile Tracks?</t>
  </si>
  <si>
    <t>TASK.DEP.10.03</t>
  </si>
  <si>
    <t>TASK.DEP.10.04</t>
  </si>
  <si>
    <t>Does the software supplier follow an industry standard or framework such as NIST Risk Management Framework (RMF) for supplier’s internal or third-party cloud deployments, as applicable?</t>
  </si>
  <si>
    <t>TASK.DEP.10.05</t>
  </si>
  <si>
    <t>Does the software supplier use a third-party auditing function or certifier?</t>
  </si>
  <si>
    <t>CONTROL.DEP.11</t>
  </si>
  <si>
    <t>Does the supplier provide detailed deployment guidance for the software?</t>
  </si>
  <si>
    <t>TASK.DEP.11.01</t>
  </si>
  <si>
    <t>Does the provided deployment guidance, and any associated deployment scripts or installers, follow secure by default principles?</t>
  </si>
  <si>
    <t>TASK.DEP.11.02</t>
  </si>
  <si>
    <t>Does the supplier document the expected network configuration, including any requirements for network isolation?</t>
  </si>
  <si>
    <t>TASK.DEP.11.03</t>
  </si>
  <si>
    <t>If the software is deployable in a distributed manner, including via the use of containers, are interdependencies between components in distributed systems documented?</t>
  </si>
  <si>
    <t>TASK.DEP.11.04</t>
  </si>
  <si>
    <t>If the software requires the use of a service provider, are service provider configuration requirements documented?</t>
  </si>
  <si>
    <t>TASK.DEP.11.05</t>
  </si>
  <si>
    <t>If the software requires the use of user downloaded components (e.g., a mobile application), are the deployment requirements for the product documented, including any required security configuration of the user device?</t>
  </si>
  <si>
    <t>CONTROL.DEP.12</t>
  </si>
  <si>
    <t>If the software requires the use of a service provider, does the supplier perform any pre-installation integrity or validation checks to ensure that the software continues to meet deployment or acceptance criteria associated with an authority to operate?</t>
  </si>
  <si>
    <t>15, 23,</t>
  </si>
  <si>
    <t>TASK.DEP.12.01</t>
  </si>
  <si>
    <t>Does the supplier require vulnerability scanning of all software prior to installation?</t>
  </si>
  <si>
    <t>TASK.DEP.12.02</t>
  </si>
  <si>
    <t>Does the supplier have a process in place to identify and mitigate any inadvertent or inappropriate alterations of the software package that is delivered to consumers for installation?</t>
  </si>
  <si>
    <t>TASK.DEP.12.03</t>
  </si>
  <si>
    <t>Does the supplier perform a pre-installation review of configuration requirements to ensure that any deployment dependencies meet deployment or acceptance criteria associated with an authority to operate?</t>
  </si>
  <si>
    <t>CONTROL.VULN.01</t>
  </si>
  <si>
    <t>Does the supplier provide a NIST-defined vulnerability disclosure report for the current version of the product and all future versions, including updates?</t>
  </si>
  <si>
    <t>1, 5,</t>
  </si>
  <si>
    <t>13, 17,</t>
  </si>
  <si>
    <t>add 11</t>
  </si>
  <si>
    <t>TASK.VULN.01.01</t>
  </si>
  <si>
    <t>Are software operators expected to directly update individual components from suppliers providing patches for the identified vulnerability or update the product directly from the supplier?</t>
  </si>
  <si>
    <t>TASK.VULN.01.02</t>
  </si>
  <si>
    <t>TASK.VULN.01.03</t>
  </si>
  <si>
    <t>Does the mitigation guidance allow software operators to effectively remove or reduce the vulnerability risk?</t>
  </si>
  <si>
    <t>TASK.VULN.01.04</t>
  </si>
  <si>
    <t>Does the supplier include descriptions of mitigations performed by the supplier to address vulnerabilities?</t>
  </si>
  <si>
    <t>TASK.VULN.01.05</t>
  </si>
  <si>
    <t>Does the supplier have established remediation time thresholds for levels of severity/criticality in software vulnerabilities?</t>
  </si>
  <si>
    <t>TASK.VULN.01.06</t>
  </si>
  <si>
    <t>Do acceptance teams implement a trust but verify model where the product is analyzed by a software composition analysis or risk assessment tool capable of performing a binary analysis?</t>
  </si>
  <si>
    <t>CONTROL.VULN.02</t>
  </si>
  <si>
    <t>Does the supplier scan for and mitigate potential vulnerabilities at the component level within the product?</t>
  </si>
  <si>
    <t xml:space="preserve">3, </t>
  </si>
  <si>
    <t>15,</t>
  </si>
  <si>
    <t>TASK.VULN.02.01</t>
  </si>
  <si>
    <t>Has the supplier ensured these processes operate on an ongoing basis and, at a minimum, prior to product, version, or update releases?</t>
  </si>
  <si>
    <t>TASK.VULN.02.02</t>
  </si>
  <si>
    <t>Has the supplier remediated or mitigated material security relevant vulnerabilities prior to product release?</t>
  </si>
  <si>
    <t>CONTROL.VULN.03</t>
  </si>
  <si>
    <t>Does the software supplier provide a notification process for vulnerability disclosures?</t>
  </si>
  <si>
    <t xml:space="preserve">5, </t>
  </si>
  <si>
    <t>17,</t>
  </si>
  <si>
    <t>add 3, 11</t>
  </si>
  <si>
    <t>15, 23</t>
  </si>
  <si>
    <t>TASK.VULN.03.01</t>
  </si>
  <si>
    <t>Does vulnerability notification occur in advance of patch availability or only upon release of a patch?</t>
  </si>
  <si>
    <t>TASK.VULN.03.02</t>
  </si>
  <si>
    <t>Does vulnerability notification include mitigation options?</t>
  </si>
  <si>
    <t>TASK.VULN.03.03</t>
  </si>
  <si>
    <t>Does vulnerability notification include root cause and/or impact analysis via a Common Weakness Enumeration (CWE)?</t>
  </si>
  <si>
    <t>TASK.VULN.03.04</t>
  </si>
  <si>
    <t>Does the supplier provide both a human-readable and machine-readable security advisory, such as CSAF formatted Security Advisory (profile 4)?</t>
  </si>
  <si>
    <t>CONTROL.VULN.04</t>
  </si>
  <si>
    <t>Does the supplier have documented policies or procedures for internal identification and management of vulnerabilities within their networks and enterprise systems?</t>
  </si>
  <si>
    <t>add 3,</t>
  </si>
  <si>
    <t>TASK.VULN.04.01</t>
  </si>
  <si>
    <t>Are automated mechanisms employed to detect and notify authorized personnel of the presence of unauthorized software on networks and enterprise systems?</t>
  </si>
  <si>
    <t>TASK.VULN.04.02</t>
  </si>
  <si>
    <r>
      <rPr>
        <sz val="7"/>
        <color theme="1"/>
        <rFont val="Times New Roman"/>
        <family val="1"/>
      </rPr>
      <t xml:space="preserve"> </t>
    </r>
    <r>
      <rPr>
        <sz val="11"/>
        <color theme="1"/>
        <rFont val="Calibri"/>
        <family val="2"/>
        <scheme val="minor"/>
      </rPr>
      <t>Are automated mechanisms employed to compare the results of vulnerability scans over time to determine trends in networks and enterprise systems vulnerabilities and mitigation/flaw remediation activities?</t>
    </r>
  </si>
  <si>
    <t>TASK.VULN.04.03</t>
  </si>
  <si>
    <t>Does the supplier discern and document what information associated with the networks and enterprise systems is discoverable publicly over the internet?</t>
  </si>
  <si>
    <t>TASK.VULN.04.04</t>
  </si>
  <si>
    <t>Does the supplier employ vulnerability scanning tools and techniques that promote interoperability among tools and vulnerability management automation?</t>
  </si>
  <si>
    <t>TASK.VULN.04.05</t>
  </si>
  <si>
    <t>Does the supplier have established remediation time thresholds for levels of severity/criticality in networks and enterprise systems?</t>
  </si>
  <si>
    <t>CONTROL.VULN.05</t>
  </si>
  <si>
    <t>Does the supplier employ vulnerability scanning procedures that maximize the breadth and depth of coverage within their own digital ecosystem, especially software development and build environments (i.e., networks and enterprise system components scanned, and vulnerabilities checked)?</t>
  </si>
  <si>
    <t xml:space="preserve">add 4, </t>
  </si>
  <si>
    <t>TASK.VULN.05.01</t>
  </si>
  <si>
    <t>Does the supplier analyze vulnerability scan reports regularly (at least weekly)?</t>
  </si>
  <si>
    <t>TASK.VULN.05.02</t>
  </si>
  <si>
    <t>Does the supplier employ vulnerability scanning tools that include the capability to update the list of cyber vulnerabilities scanned?</t>
  </si>
  <si>
    <t>TASK.VULN.05.03</t>
  </si>
  <si>
    <t>Does the supplier update the list of vulnerabilities scanned regularly (at least weekly) and when new vulnerabilities are identified and reported?</t>
  </si>
  <si>
    <t>TASK.VULN.05.04</t>
  </si>
  <si>
    <t>Does the supplier include privileged access authorization to networks and enterprise systems for selected vulnerability scanning activities to facilitate more thorough scanning?</t>
  </si>
  <si>
    <t>TASK.VULN.05.05</t>
  </si>
  <si>
    <t>Does the supplier perform security testing to determine the level of difficulty in circumventing the security controls of the networks and enterprise systems? 
Note: Testing methods include penetration testing, malicious user testing, and independent verification and validation.</t>
  </si>
  <si>
    <t>CONTROL.VULN.06</t>
  </si>
  <si>
    <t>Does the software supplier have a policy and program to monitor for vulnerabilities within the supplier’s running ecosystem and remediate such security-relevant vulnerabilities?</t>
  </si>
  <si>
    <t>add 11,4</t>
  </si>
  <si>
    <t>16, 23</t>
  </si>
  <si>
    <t>TASK.VULN.06.01</t>
  </si>
  <si>
    <t>TASK.VULN.06.02</t>
  </si>
  <si>
    <t>CONTROL.VULN.07</t>
  </si>
  <si>
    <t>Does the supplier implement industry standards or frameworks for vulnerability management?</t>
  </si>
  <si>
    <t xml:space="preserve">1, 5, </t>
  </si>
  <si>
    <t>13, 17</t>
  </si>
  <si>
    <t>TASK.VULN.07.01</t>
  </si>
  <si>
    <t>Does the software supplier have an intrusion detection and monitoring system in place to detect unauthorized activities?</t>
  </si>
  <si>
    <t>TASK.VULN.07.02</t>
  </si>
  <si>
    <t>TASK.VULN.07.03</t>
  </si>
  <si>
    <t>Does the supplier's organization scan for vulnerabilities in externally obtained software (e.g., pen testing of enterprise and non-enterprise software)?</t>
  </si>
  <si>
    <t>TASK.VULN.07.04</t>
  </si>
  <si>
    <t>Does the supplier conduct threat hunting exercises and pen testing on a reasonable cadence?</t>
  </si>
  <si>
    <t>CONTROL.VULN.08</t>
  </si>
  <si>
    <t>Does the supplier implement a documented process to resolve and disclose identified vulnerabilities in a software product?</t>
  </si>
  <si>
    <t>3, 8</t>
  </si>
  <si>
    <t>15, 20,</t>
  </si>
  <si>
    <t>make 5 not 8</t>
  </si>
  <si>
    <t>TASK.VULN.08.01</t>
  </si>
  <si>
    <t>Does the supplier have a reasonable policy and process to disclose security-relevant vulnerabilities?</t>
  </si>
  <si>
    <t>TASK.VULN.08.02</t>
  </si>
  <si>
    <t>Does the software supplier have processes to ensure sub-suppliers disclose vulnerabilities?</t>
  </si>
  <si>
    <t>Please start by answering the questions on the Governance tab. If you are able to respond in the affirmative to the Governance 
questions, then you will have responded in the affirmative to all remaining questions in the Supply Chain (SC), Secure 
Development (Dev), Secure Deployment (Dep), and Vulnerability (Vuln) tabs.</t>
  </si>
  <si>
    <t>Has the supplier's product(s) or product line employed automated tools or comparable processes including, but not limited to, log management and patch management to maintain integrity of software supply chains and to check for and mitigate security-relevant vulnerabilities in binary, source code, development, and build systems?</t>
  </si>
  <si>
    <t>Does the supplier define and enforce policies controlling the use of open source libraries and software, AI generated code, and AI powered toolchains?</t>
  </si>
  <si>
    <t>Does the supplier have protections and verification methods in place with third-party suppliers (for software, network, and cloud services) for products or services provided to the customer that are commensurate with contractually specified government protection levels and trust relationships?</t>
  </si>
  <si>
    <t>Does the software supplier establish and resource a Cyber Supply Chain Risk Management (C-SCRM) Program that includes attack and risk modeling and incident management and response?</t>
  </si>
  <si>
    <t>Does the software supplier provide role-based SDLC-related training and have qualified personnel and/or automated processes that contribute to all parts of the SDLC, including secure architecture, development, testing, and threat modeling?</t>
  </si>
  <si>
    <t>Does the supplier provide license terms that permit the using enterprise, agency, organization, or a trusted third party to scan the delivered software relative to provenance and security?</t>
  </si>
  <si>
    <t>Has all the software (including third-party and open source) to be delivered undergone rigorous code analysis and multi-level testing according to the supplier's documented testing procedures? Foremost in this testing is the identification of code weaknesses and software vulnerabilities, including those listed in the DHS CISA Known Exploited Vulnerabilities (KEV) Catalog with vulnerable components either patched, rebuilt, or otherwise mitigated.</t>
  </si>
  <si>
    <t>Does the software supplier identify, document, and maintain all security requirements for the organization’s software development infrastructures and processes?</t>
  </si>
  <si>
    <t>Does the software supplier provide periodically updated role-based, SDLC-related training for all personnel with responsibilities that contribute to secure architecture, development, testing, and threat modeling?</t>
  </si>
  <si>
    <t>Does the software supplier obtain upper management or authorizing official commitment to secure development practices, and convey that commitment to all with SDLC-related roles and responsibilities?</t>
  </si>
  <si>
    <t>Does the software supplier use forms of risk modeling–such as threat modeling, attack modeling, or attack surface mapping–to help assess the security risk for the software?</t>
  </si>
  <si>
    <t>Does the software supplier have a rigorous testing process that includes functional and dynamic testing, documenting of test results to include functional and dynamic types of testing, recording, and triaging all discovered issues in a workflow or issue tracking system?</t>
  </si>
  <si>
    <t>Does the software supplier use a vulnerability disclosure program that gathers information on potential vulnerabilities in the software and its third-party components?</t>
  </si>
  <si>
    <t>Is the SBOM provided in an NTIA or CISA approved machine-readable format?</t>
  </si>
  <si>
    <t>Is there a process to perform ongoing security testing on open source libraries used within the software?</t>
  </si>
  <si>
    <t>Does the software supplier verify, safeguard, and maintain provenance data for all components of each software release (e.g., in a SBOM)?</t>
  </si>
  <si>
    <t>Does the software supplier make the software component provenance data available to the organization’s operations and response teams to aid them in mitigating software vulnerabilities?</t>
  </si>
  <si>
    <t>Does the software supplier protect the integrity of provenance data, and provide a way for recipients to verify provenance data integrity?</t>
  </si>
  <si>
    <t>Software Acquisition Guide TASK/CONTROL Number</t>
  </si>
  <si>
    <t>Software Acquisition Guide Control Number</t>
  </si>
  <si>
    <t>Is the software provided by the supplier certified against any U.S. federal government approved products list?</t>
  </si>
  <si>
    <t>Does the software supplier have a defined set of core security requirements for third-party software components?</t>
  </si>
  <si>
    <t>Does the software supplier have defined roles and responsibilities for other cybersecurity staff and points of contact associated with the SDLC (e.g., security champions, project managers and leads, senior management, software testers, software assurance leads and staff, product owners)?</t>
  </si>
  <si>
    <t>Does the software supplier use tools and processes to promote communication and engagement among individuals with SDLC-related roles and responsibilities?</t>
  </si>
  <si>
    <t>Does the software supplier use network segmentation and access controls consistent with zero-trust principles to separate each environment from others and from production environments, and to separate components from each other within each non-production environment?</t>
  </si>
  <si>
    <t>Does the software supplier periodically review role-based training and update the training as needed?</t>
  </si>
  <si>
    <t>Does the software supplier educate all personnel with development-related roles and responsibilities on upper management’s commitment to secure development and the importance of secure development to the organization?</t>
  </si>
  <si>
    <t xml:space="preserve">Does the software supplier check for other vulnerabilities that are common to the development languages and environment it uses? </t>
  </si>
  <si>
    <t>Does the vendor’s testers follow the organization’s policies or guidelines for when code testing should be performed and how it should be conducted (e.g., within a sandboxed environment)?</t>
  </si>
  <si>
    <r>
      <rPr>
        <sz val="7"/>
        <color theme="1"/>
        <rFont val="Times New Roman"/>
        <family val="1"/>
      </rPr>
      <t xml:space="preserve"> </t>
    </r>
    <r>
      <rPr>
        <sz val="11"/>
        <color theme="1"/>
        <rFont val="Calibri"/>
        <family val="2"/>
        <scheme val="minor"/>
      </rPr>
      <t>Is there a defined review process for any new usage of an open source component prior to its first usage in the software?</t>
    </r>
  </si>
  <si>
    <t>Does the software supplier’s organization maintain updated indicators of compromise?</t>
  </si>
  <si>
    <t>Is hardened security configuration implemented as default, out-of-box behavior in the software supplier’s product?</t>
  </si>
  <si>
    <r>
      <rPr>
        <b/>
        <sz val="11"/>
        <color theme="1"/>
        <rFont val="Calibri"/>
        <family val="2"/>
        <scheme val="minor"/>
      </rPr>
      <t>Yes</t>
    </r>
    <r>
      <rPr>
        <sz val="11"/>
        <color theme="1"/>
        <rFont val="Calibri"/>
        <family val="2"/>
        <scheme val="minor"/>
      </rPr>
      <t xml:space="preserve"> - The supplier believes they have appropriate controls in place to meet the expectations of the </t>
    </r>
    <r>
      <rPr>
        <b/>
        <sz val="11"/>
        <color theme="1"/>
        <rFont val="Calibri"/>
        <family val="2"/>
        <scheme val="minor"/>
      </rPr>
      <t>CONTROL</t>
    </r>
    <r>
      <rPr>
        <sz val="11"/>
        <color theme="1"/>
        <rFont val="Calibri"/>
        <family val="2"/>
        <scheme val="minor"/>
      </rPr>
      <t xml:space="preserve"> question, and they are prepared to provide supporting documentation if requested. The supporting </t>
    </r>
    <r>
      <rPr>
        <b/>
        <sz val="11"/>
        <color theme="1"/>
        <rFont val="Calibri"/>
        <family val="2"/>
        <scheme val="minor"/>
      </rPr>
      <t>TASK</t>
    </r>
    <r>
      <rPr>
        <sz val="11"/>
        <color theme="1"/>
        <rFont val="Calibri"/>
        <family val="2"/>
        <scheme val="minor"/>
      </rPr>
      <t xml:space="preserve"> questions do not need to be answered; however, the </t>
    </r>
    <r>
      <rPr>
        <b/>
        <sz val="11"/>
        <color theme="1"/>
        <rFont val="Calibri"/>
        <family val="2"/>
        <scheme val="minor"/>
      </rPr>
      <t>TASK</t>
    </r>
    <r>
      <rPr>
        <sz val="11"/>
        <color theme="1"/>
        <rFont val="Calibri"/>
        <family val="2"/>
        <scheme val="minor"/>
      </rPr>
      <t xml:space="preserve"> questions may be reviewed  to determine full compliance with the expectations of a </t>
    </r>
    <r>
      <rPr>
        <b/>
        <sz val="11"/>
        <color theme="1"/>
        <rFont val="Calibri"/>
        <family val="2"/>
        <scheme val="minor"/>
      </rPr>
      <t>Yes</t>
    </r>
    <r>
      <rPr>
        <sz val="11"/>
        <color theme="1"/>
        <rFont val="Calibri"/>
        <family val="2"/>
        <scheme val="minor"/>
      </rPr>
      <t xml:space="preserve"> answer to the </t>
    </r>
    <r>
      <rPr>
        <b/>
        <sz val="11"/>
        <color theme="1"/>
        <rFont val="Calibri"/>
        <family val="2"/>
        <scheme val="minor"/>
      </rPr>
      <t>CONTROL</t>
    </r>
    <r>
      <rPr>
        <sz val="11"/>
        <color theme="1"/>
        <rFont val="Calibri"/>
        <family val="2"/>
        <scheme val="minor"/>
      </rPr>
      <t xml:space="preserve"> question.</t>
    </r>
  </si>
  <si>
    <r>
      <rPr>
        <b/>
        <sz val="11"/>
        <color theme="1"/>
        <rFont val="Calibri"/>
        <family val="2"/>
        <scheme val="minor"/>
      </rPr>
      <t>No</t>
    </r>
    <r>
      <rPr>
        <sz val="11"/>
        <color theme="1"/>
        <rFont val="Calibri"/>
        <family val="2"/>
        <scheme val="minor"/>
      </rPr>
      <t xml:space="preserve"> - Implies that the supplier believes they do not have appropriate controls in place to meet the expectations of the </t>
    </r>
    <r>
      <rPr>
        <b/>
        <sz val="11"/>
        <color theme="1"/>
        <rFont val="Calibri"/>
        <family val="2"/>
        <scheme val="minor"/>
      </rPr>
      <t>CONTROL</t>
    </r>
    <r>
      <rPr>
        <sz val="11"/>
        <color theme="1"/>
        <rFont val="Calibri"/>
        <family val="2"/>
        <scheme val="minor"/>
      </rPr>
      <t xml:space="preserve"> question. The </t>
    </r>
    <r>
      <rPr>
        <b/>
        <sz val="11"/>
        <color theme="1"/>
        <rFont val="Calibri"/>
        <family val="2"/>
        <scheme val="minor"/>
      </rPr>
      <t>TASK</t>
    </r>
    <r>
      <rPr>
        <sz val="11"/>
        <color theme="1"/>
        <rFont val="Calibri"/>
        <family val="2"/>
        <scheme val="minor"/>
      </rPr>
      <t xml:space="preserve"> questions can be used to determine whether the supplier lacks the appropriate controls or can indicated that they partially comply with the requirement.</t>
    </r>
  </si>
  <si>
    <r>
      <rPr>
        <b/>
        <sz val="11"/>
        <color theme="1"/>
        <rFont val="Calibri"/>
        <family val="2"/>
        <scheme val="minor"/>
      </rPr>
      <t>Note:</t>
    </r>
    <r>
      <rPr>
        <sz val="11"/>
        <color theme="1"/>
        <rFont val="Calibri"/>
        <family val="2"/>
        <scheme val="minor"/>
      </rPr>
      <t xml:space="preserve"> The </t>
    </r>
    <r>
      <rPr>
        <b/>
        <sz val="11"/>
        <color theme="1"/>
        <rFont val="Calibri"/>
        <family val="2"/>
        <scheme val="minor"/>
      </rPr>
      <t>TASK</t>
    </r>
    <r>
      <rPr>
        <sz val="11"/>
        <color theme="1"/>
        <rFont val="Calibri"/>
        <family val="2"/>
        <scheme val="minor"/>
      </rPr>
      <t xml:space="preserve"> questions are accessed by clicking on the </t>
    </r>
    <r>
      <rPr>
        <b/>
        <sz val="11"/>
        <color theme="1"/>
        <rFont val="Calibri"/>
        <family val="2"/>
        <scheme val="minor"/>
      </rPr>
      <t>+ (plus)</t>
    </r>
    <r>
      <rPr>
        <sz val="11"/>
        <color theme="1"/>
        <rFont val="Calibri"/>
        <family val="2"/>
        <scheme val="minor"/>
      </rPr>
      <t xml:space="preserve"> icon </t>
    </r>
    <r>
      <rPr>
        <u/>
        <sz val="11"/>
        <color theme="1"/>
        <rFont val="Calibri"/>
        <family val="2"/>
        <scheme val="minor"/>
      </rPr>
      <t xml:space="preserve">to the left </t>
    </r>
    <r>
      <rPr>
        <sz val="11"/>
        <color theme="1"/>
        <rFont val="Calibri"/>
        <family val="2"/>
        <scheme val="minor"/>
      </rPr>
      <t xml:space="preserve">of the </t>
    </r>
    <r>
      <rPr>
        <b/>
        <sz val="11"/>
        <color theme="1"/>
        <rFont val="Calibri"/>
        <family val="2"/>
        <scheme val="minor"/>
      </rPr>
      <t>CONTROL</t>
    </r>
    <r>
      <rPr>
        <sz val="11"/>
        <color theme="1"/>
        <rFont val="Calibri"/>
        <family val="2"/>
        <scheme val="minor"/>
      </rPr>
      <t xml:space="preserve"> question. Selecting the </t>
    </r>
    <r>
      <rPr>
        <b/>
        <sz val="11"/>
        <color theme="1"/>
        <rFont val="Calibri"/>
        <family val="2"/>
        <scheme val="minor"/>
      </rPr>
      <t>number 2</t>
    </r>
    <r>
      <rPr>
        <sz val="11"/>
        <color theme="1"/>
        <rFont val="Calibri"/>
        <family val="2"/>
        <scheme val="minor"/>
      </rPr>
      <t xml:space="preserve"> at </t>
    </r>
    <r>
      <rPr>
        <u/>
        <sz val="11"/>
        <color theme="1"/>
        <rFont val="Calibri"/>
        <family val="2"/>
        <scheme val="minor"/>
      </rPr>
      <t>the top left corner</t>
    </r>
    <r>
      <rPr>
        <b/>
        <sz val="11"/>
        <color theme="1"/>
        <rFont val="Calibri"/>
        <family val="2"/>
        <scheme val="minor"/>
      </rPr>
      <t xml:space="preserve"> expands the form</t>
    </r>
    <r>
      <rPr>
        <sz val="11"/>
        <color theme="1"/>
        <rFont val="Calibri"/>
        <family val="2"/>
        <scheme val="minor"/>
      </rPr>
      <t xml:space="preserve"> to </t>
    </r>
    <r>
      <rPr>
        <b/>
        <i/>
        <sz val="11"/>
        <color theme="1"/>
        <rFont val="Calibri"/>
        <family val="2"/>
        <scheme val="minor"/>
      </rPr>
      <t>show all</t>
    </r>
    <r>
      <rPr>
        <sz val="11"/>
        <color theme="1"/>
        <rFont val="Calibri"/>
        <family val="2"/>
        <scheme val="minor"/>
      </rPr>
      <t xml:space="preserve"> of the </t>
    </r>
    <r>
      <rPr>
        <b/>
        <sz val="11"/>
        <color theme="1"/>
        <rFont val="Calibri"/>
        <family val="2"/>
        <scheme val="minor"/>
      </rPr>
      <t>TASK</t>
    </r>
    <r>
      <rPr>
        <sz val="11"/>
        <color theme="1"/>
        <rFont val="Calibri"/>
        <family val="2"/>
        <scheme val="minor"/>
      </rPr>
      <t xml:space="preserve"> questions. Conversely, selecting the </t>
    </r>
    <r>
      <rPr>
        <b/>
        <sz val="11"/>
        <color theme="1"/>
        <rFont val="Calibri"/>
        <family val="2"/>
        <scheme val="minor"/>
      </rPr>
      <t xml:space="preserve">number 1 </t>
    </r>
    <r>
      <rPr>
        <b/>
        <i/>
        <sz val="11"/>
        <color theme="1"/>
        <rFont val="Calibri"/>
        <family val="2"/>
        <scheme val="minor"/>
      </rPr>
      <t>hides all</t>
    </r>
    <r>
      <rPr>
        <sz val="11"/>
        <color theme="1"/>
        <rFont val="Calibri"/>
        <family val="2"/>
        <scheme val="minor"/>
      </rPr>
      <t xml:space="preserve"> the </t>
    </r>
    <r>
      <rPr>
        <b/>
        <sz val="11"/>
        <color theme="1"/>
        <rFont val="Calibri"/>
        <family val="2"/>
        <scheme val="minor"/>
      </rPr>
      <t>TASK</t>
    </r>
    <r>
      <rPr>
        <sz val="11"/>
        <color theme="1"/>
        <rFont val="Calibri"/>
        <family val="2"/>
        <scheme val="minor"/>
      </rPr>
      <t xml:space="preserve"> questions.</t>
    </r>
  </si>
  <si>
    <r>
      <rPr>
        <b/>
        <sz val="11"/>
        <color theme="1"/>
        <rFont val="Calibri"/>
        <family val="2"/>
        <scheme val="minor"/>
      </rPr>
      <t>Partial</t>
    </r>
    <r>
      <rPr>
        <sz val="11"/>
        <color theme="1"/>
        <rFont val="Calibri"/>
        <family val="2"/>
        <scheme val="minor"/>
      </rPr>
      <t xml:space="preserve"> - The supplier complies with some of the requirements indicated in the </t>
    </r>
    <r>
      <rPr>
        <b/>
        <sz val="11"/>
        <color theme="1"/>
        <rFont val="Calibri"/>
        <family val="2"/>
        <scheme val="minor"/>
      </rPr>
      <t>CONTROL</t>
    </r>
    <r>
      <rPr>
        <sz val="11"/>
        <color theme="1"/>
        <rFont val="Calibri"/>
        <family val="2"/>
        <scheme val="minor"/>
      </rPr>
      <t xml:space="preserve"> question. If the supplier indicates </t>
    </r>
    <r>
      <rPr>
        <b/>
        <sz val="11"/>
        <color theme="1"/>
        <rFont val="Calibri"/>
        <family val="2"/>
        <scheme val="minor"/>
      </rPr>
      <t xml:space="preserve">Partial </t>
    </r>
    <r>
      <rPr>
        <sz val="11"/>
        <color theme="1"/>
        <rFont val="Calibri"/>
        <family val="2"/>
        <scheme val="minor"/>
      </rPr>
      <t xml:space="preserve">compliance, use the </t>
    </r>
    <r>
      <rPr>
        <b/>
        <sz val="11"/>
        <color theme="1"/>
        <rFont val="Calibri"/>
        <family val="2"/>
        <scheme val="minor"/>
      </rPr>
      <t>TASK</t>
    </r>
    <r>
      <rPr>
        <sz val="11"/>
        <color theme="1"/>
        <rFont val="Calibri"/>
        <family val="2"/>
        <scheme val="minor"/>
      </rPr>
      <t xml:space="preserve"> questions to identify the areas in which they comply and the areas that are potential recommendations for improvement or represent factors to consider in comparing the security posture of competing suppliers. </t>
    </r>
  </si>
  <si>
    <r>
      <t>Answer the Governance (</t>
    </r>
    <r>
      <rPr>
        <b/>
        <sz val="11"/>
        <color theme="1"/>
        <rFont val="Calibri"/>
        <family val="2"/>
        <scheme val="minor"/>
      </rPr>
      <t>GOV</t>
    </r>
    <r>
      <rPr>
        <sz val="11"/>
        <color theme="1"/>
        <rFont val="Calibri"/>
        <family val="2"/>
        <scheme val="minor"/>
      </rPr>
      <t xml:space="preserve">) questions below first to determine whether additional information is needed for the subsequent sections. Use the Answer column to select </t>
    </r>
    <r>
      <rPr>
        <b/>
        <sz val="11"/>
        <color theme="1"/>
        <rFont val="Calibri"/>
        <family val="2"/>
        <scheme val="minor"/>
      </rPr>
      <t>Yes</t>
    </r>
    <r>
      <rPr>
        <sz val="11"/>
        <color theme="1"/>
        <rFont val="Calibri"/>
        <family val="2"/>
        <scheme val="minor"/>
      </rPr>
      <t xml:space="preserve"> or </t>
    </r>
    <r>
      <rPr>
        <b/>
        <sz val="11"/>
        <color theme="1"/>
        <rFont val="Calibri"/>
        <family val="2"/>
        <scheme val="minor"/>
      </rPr>
      <t>No</t>
    </r>
    <r>
      <rPr>
        <sz val="11"/>
        <color theme="1"/>
        <rFont val="Calibri"/>
        <family val="2"/>
        <scheme val="minor"/>
      </rPr>
      <t xml:space="preserve"> for each of the 19 questions.  </t>
    </r>
  </si>
  <si>
    <t>Does the software supplier have and enforce policies covering the usage of AI generated code (e.g., ChatGPT or GitHub CoPilot) or code otherwise generated by a third-party tool or service (e.g. Low-Code or No-Code) within its software supply chain?</t>
  </si>
  <si>
    <t>Does the supplier use automated tooling to identify where AI or cloud generated code is used within the software?</t>
  </si>
  <si>
    <t xml:space="preserve">If the software supplier provides a SaaS solution, is the supplier’s service examined by an accredited third-party certified to audit data protection and cybersecurity controls such as against the Association of International Certified Professional Accountants SOC 2 Trust Services Criteria for service organizations? </t>
  </si>
  <si>
    <t xml:space="preserve">Does the supplier provide a CISA Secure Software Development Attestation Form, or equivalent such as the GSA 7700 Secure Software Development Attestation Form, without need for a POA&amp;M, signed by the supplier’s designated employee (Chief Executive Officer or designee that can bind the supplier)? </t>
  </si>
  <si>
    <t>Prior to incorporating any third-party components in its software components, products or services provided to customers, does the software supplier require third-party software suppliers to produce a software bill of materials (SBOMs), to establish a vulnerability disclosure policy, and to follow “NIST Guidance” as specified in OMB M-22-18?</t>
  </si>
  <si>
    <t>Does the software supplier restrict access to code signing certificates?</t>
  </si>
  <si>
    <t>Does the supplier provide mitigation guidance following "NIST Guidance" per OMB memo M-22-18?</t>
  </si>
  <si>
    <t>This questionnaire is organized into five sections, each with their own tab, and detailed guidance on the usage of this 
questionnaire can be found in the companion document titled "Software Acquisition Guide for Government 
Enterprise Consumers: Software Assurance in the Cyber-Supply Chain Risk Management (C-SCRM) Lifecycle."</t>
  </si>
  <si>
    <t>For any Governance questions where a negative response was provided, additional responses will be required on the 
other tabs, which this questionnaire refers to as Control questions. If a question on a subsequent tab was grayed out, 
then no response was needed.</t>
  </si>
  <si>
    <t>Once all questions have been answered, then an authorized representative may sign this question and submit it. Please note that for any question with an explicit negative response, i.e. the question wasn't skipped due to prior affirmative answer and an explicit No was provided, a POA&amp;M may be required by the procurement team.</t>
  </si>
  <si>
    <t>Dick Brooks</t>
  </si>
  <si>
    <t>dick@businesscyberguardian.com</t>
  </si>
  <si>
    <t>s/Richard Brooks/</t>
  </si>
  <si>
    <t>Richard Brooks</t>
  </si>
  <si>
    <t>Co-Founder and Lead Software Engineer, Business Cyber  Guardian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</si>
</sst>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8"/>
      <name val="Calibri"/>
      <family val="2"/>
      <scheme val="minor"/>
    </font>
    <font>
      <b/>
      <sz val="12"/>
      <color theme="1"/>
      <name val="Calibri"/>
      <family val="2"/>
      <scheme val="minor"/>
    </font>
    <font>
      <sz val="7"/>
      <color theme="1"/>
      <name val="Times New Roman"/>
      <family val="1"/>
    </font>
    <font>
      <sz val="11"/>
      <color theme="1"/>
      <name val="Calibri"/>
      <family val="2"/>
      <scheme val="minor"/>
    </font>
    <font>
      <b/>
      <sz val="11"/>
      <color theme="0"/>
      <name val="Calibri"/>
      <family val="2"/>
      <scheme val="minor"/>
    </font>
    <font>
      <b/>
      <sz val="11"/>
      <name val="Calibri"/>
      <family val="2"/>
      <scheme val="minor"/>
    </font>
    <font>
      <sz val="11"/>
      <name val="Calibri"/>
      <family val="2"/>
      <scheme val="minor"/>
    </font>
    <font>
      <u/>
      <sz val="11"/>
      <color theme="1"/>
      <name val="Calibri"/>
      <family val="2"/>
      <scheme val="minor"/>
    </font>
    <font>
      <b/>
      <i/>
      <sz val="11"/>
      <color theme="1"/>
      <name val="Calibri"/>
      <family val="2"/>
      <scheme val="minor"/>
    </font>
    <font>
      <sz val="11"/>
      <color rgb="FF006100"/>
      <name val="Calibri"/>
      <family val="2"/>
      <scheme val="minor"/>
    </font>
    <font>
      <sz val="20"/>
      <color theme="1"/>
      <name val="Calibri"/>
      <family val="2"/>
      <scheme val="minor"/>
    </font>
    <font>
      <b/>
      <sz val="20"/>
      <color theme="1"/>
      <name val="Calibri"/>
      <family val="2"/>
      <scheme val="minor"/>
    </font>
    <font>
      <b/>
      <sz val="14"/>
      <color theme="1"/>
      <name val="Calibri"/>
      <family val="2"/>
      <scheme val="minor"/>
    </font>
    <font>
      <sz val="11"/>
      <color theme="1"/>
      <name val="Calibri"/>
      <family val="1"/>
      <scheme val="minor"/>
    </font>
    <font>
      <u/>
      <sz val="11"/>
      <color theme="10"/>
      <name val="Calibri"/>
      <family val="2"/>
      <scheme val="minor"/>
    </font>
  </fonts>
  <fills count="14">
    <fill>
      <patternFill patternType="none"/>
    </fill>
    <fill>
      <patternFill patternType="gray125"/>
    </fill>
    <fill>
      <patternFill patternType="solid">
        <fgColor theme="4" tint="0.39997558519241921"/>
        <bgColor indexed="65"/>
      </patternFill>
    </fill>
    <fill>
      <patternFill patternType="solid">
        <fgColor theme="4" tint="0.79998168889431442"/>
        <bgColor indexed="64"/>
      </patternFill>
    </fill>
    <fill>
      <patternFill patternType="solid">
        <fgColor theme="0"/>
        <bgColor indexed="64"/>
      </patternFill>
    </fill>
    <fill>
      <patternFill patternType="solid">
        <fgColor rgb="FF0070C0"/>
        <bgColor indexed="64"/>
      </patternFill>
    </fill>
    <fill>
      <patternFill patternType="solid">
        <fgColor rgb="FFC6EFCE"/>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4" tint="0.59996337778862885"/>
        <bgColor theme="4" tint="0.79995117038483843"/>
      </patternFill>
    </fill>
    <fill>
      <patternFill patternType="solid">
        <fgColor theme="4" tint="0.39997558519241921"/>
        <bgColor indexed="64"/>
      </patternFill>
    </fill>
    <fill>
      <patternFill patternType="solid">
        <fgColor theme="4" tint="0.39997558519241921"/>
        <bgColor theme="4"/>
      </patternFill>
    </fill>
    <fill>
      <patternFill patternType="solid">
        <fgColor theme="4" tint="0.79998168889431442"/>
        <bgColor theme="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diagonal/>
    </border>
  </borders>
  <cellStyleXfs count="5">
    <xf numFmtId="0" fontId="0" fillId="0" borderId="0"/>
    <xf numFmtId="0" fontId="1" fillId="0" borderId="0" applyNumberFormat="0" applyFill="0" applyBorder="0" applyAlignment="0" applyProtection="0"/>
    <xf numFmtId="0" fontId="5" fillId="2" borderId="0" applyNumberFormat="0" applyBorder="0" applyAlignment="0" applyProtection="0"/>
    <xf numFmtId="0" fontId="11" fillId="6" borderId="0" applyNumberFormat="0" applyBorder="0" applyAlignment="0" applyProtection="0"/>
    <xf numFmtId="0" fontId="16" fillId="0" borderId="0" applyNumberFormat="0" applyFill="0" applyBorder="0" applyAlignment="0" applyProtection="0"/>
  </cellStyleXfs>
  <cellXfs count="117">
    <xf numFmtId="0" fontId="0" fillId="0" borderId="0" xfId="0"/>
    <xf numFmtId="0" fontId="0" fillId="0" borderId="0" xfId="0" applyAlignment="1" applyProtection="1">
      <alignment horizontal="left" vertical="top" wrapText="1"/>
      <protection locked="0"/>
    </xf>
    <xf numFmtId="49" fontId="0" fillId="0" borderId="5" xfId="0" applyNumberFormat="1" applyBorder="1"/>
    <xf numFmtId="0" fontId="1" fillId="2" borderId="3" xfId="2" applyFont="1" applyBorder="1" applyAlignment="1">
      <alignment horizontal="center" vertical="center" wrapText="1"/>
    </xf>
    <xf numFmtId="0" fontId="1" fillId="0" borderId="1" xfId="0" applyFont="1" applyBorder="1" applyAlignment="1">
      <alignment horizontal="left" indent="1"/>
    </xf>
    <xf numFmtId="0" fontId="3" fillId="3" borderId="1" xfId="0" applyFont="1" applyFill="1" applyBorder="1" applyAlignment="1">
      <alignment vertical="center"/>
    </xf>
    <xf numFmtId="0" fontId="3" fillId="3" borderId="1" xfId="0" applyFont="1" applyFill="1" applyBorder="1" applyAlignment="1">
      <alignment horizontal="left" vertical="center"/>
    </xf>
    <xf numFmtId="0" fontId="1" fillId="2" borderId="7" xfId="2" applyFont="1" applyBorder="1" applyAlignment="1">
      <alignment horizontal="center" vertical="center" wrapText="1"/>
    </xf>
    <xf numFmtId="0" fontId="0" fillId="0" borderId="1" xfId="0" applyBorder="1" applyAlignment="1">
      <alignment horizontal="left" wrapText="1"/>
    </xf>
    <xf numFmtId="49" fontId="0" fillId="4" borderId="5" xfId="0" applyNumberFormat="1" applyFill="1" applyBorder="1"/>
    <xf numFmtId="0" fontId="7" fillId="3" borderId="1" xfId="0" applyFont="1" applyFill="1" applyBorder="1" applyAlignment="1">
      <alignment horizontal="left" wrapText="1"/>
    </xf>
    <xf numFmtId="0" fontId="6" fillId="5" borderId="0" xfId="0" applyFont="1" applyFill="1"/>
    <xf numFmtId="0" fontId="1" fillId="3" borderId="1" xfId="0" applyFont="1" applyFill="1" applyBorder="1" applyAlignment="1">
      <alignment horizontal="center" wrapText="1"/>
    </xf>
    <xf numFmtId="49" fontId="0" fillId="4" borderId="11" xfId="0" applyNumberFormat="1" applyFill="1" applyBorder="1"/>
    <xf numFmtId="49" fontId="0" fillId="4" borderId="12" xfId="0" applyNumberFormat="1" applyFill="1" applyBorder="1"/>
    <xf numFmtId="0" fontId="1" fillId="0" borderId="0" xfId="0" applyFont="1"/>
    <xf numFmtId="49" fontId="0" fillId="3" borderId="15" xfId="0" applyNumberFormat="1" applyFill="1" applyBorder="1" applyAlignment="1">
      <alignment horizontal="left" wrapText="1"/>
    </xf>
    <xf numFmtId="49" fontId="0" fillId="3" borderId="1" xfId="0" applyNumberFormat="1" applyFill="1" applyBorder="1" applyAlignment="1">
      <alignment horizontal="left" wrapText="1"/>
    </xf>
    <xf numFmtId="0" fontId="1" fillId="2" borderId="18" xfId="2" applyFont="1" applyBorder="1" applyAlignment="1">
      <alignment horizontal="center" vertical="center" wrapText="1"/>
    </xf>
    <xf numFmtId="49" fontId="1" fillId="2" borderId="19" xfId="2" applyNumberFormat="1" applyFont="1" applyBorder="1" applyAlignment="1">
      <alignment horizontal="center" vertical="center" wrapText="1"/>
    </xf>
    <xf numFmtId="0" fontId="0" fillId="0" borderId="20" xfId="0" applyBorder="1"/>
    <xf numFmtId="0" fontId="0" fillId="0" borderId="21" xfId="0" applyBorder="1"/>
    <xf numFmtId="0" fontId="1" fillId="2" borderId="24" xfId="2" applyFont="1" applyBorder="1" applyAlignment="1">
      <alignment horizontal="center" vertical="center" wrapText="1"/>
    </xf>
    <xf numFmtId="0" fontId="0" fillId="0" borderId="25" xfId="0" applyBorder="1"/>
    <xf numFmtId="0" fontId="0" fillId="0" borderId="26" xfId="0" applyBorder="1"/>
    <xf numFmtId="0" fontId="0" fillId="0" borderId="23" xfId="0" applyBorder="1"/>
    <xf numFmtId="0" fontId="1" fillId="2" borderId="19" xfId="2" applyFont="1" applyBorder="1" applyAlignment="1">
      <alignment horizontal="center" vertical="center" wrapText="1"/>
    </xf>
    <xf numFmtId="0" fontId="1" fillId="0" borderId="0" xfId="1"/>
    <xf numFmtId="49" fontId="0" fillId="4" borderId="6" xfId="0" applyNumberFormat="1" applyFill="1" applyBorder="1"/>
    <xf numFmtId="0" fontId="0" fillId="0" borderId="1" xfId="0" applyBorder="1" applyAlignment="1">
      <alignment horizontal="center" wrapText="1"/>
    </xf>
    <xf numFmtId="0" fontId="1" fillId="2" borderId="0" xfId="2" applyFont="1" applyBorder="1" applyAlignment="1">
      <alignment horizontal="center" vertical="center" wrapText="1"/>
    </xf>
    <xf numFmtId="49" fontId="0" fillId="0" borderId="0" xfId="0" applyNumberFormat="1"/>
    <xf numFmtId="49" fontId="5" fillId="4" borderId="5" xfId="1" applyNumberFormat="1" applyFont="1" applyFill="1" applyBorder="1"/>
    <xf numFmtId="0" fontId="11" fillId="6" borderId="0" xfId="3"/>
    <xf numFmtId="0" fontId="0" fillId="0" borderId="0" xfId="0" applyProtection="1">
      <protection locked="0"/>
    </xf>
    <xf numFmtId="0" fontId="6" fillId="7" borderId="1" xfId="0" applyFont="1" applyFill="1" applyBorder="1" applyProtection="1">
      <protection locked="0"/>
    </xf>
    <xf numFmtId="0" fontId="0" fillId="8" borderId="1" xfId="0" applyFill="1" applyBorder="1" applyAlignment="1" applyProtection="1">
      <alignment horizontal="right"/>
      <protection locked="0"/>
    </xf>
    <xf numFmtId="0" fontId="0" fillId="8" borderId="1" xfId="0" applyFill="1" applyBorder="1" applyProtection="1">
      <protection locked="0"/>
    </xf>
    <xf numFmtId="0" fontId="0" fillId="9" borderId="1" xfId="0" applyFill="1" applyBorder="1" applyProtection="1">
      <protection locked="0"/>
    </xf>
    <xf numFmtId="0" fontId="0" fillId="10" borderId="1" xfId="0" applyFill="1" applyBorder="1" applyProtection="1">
      <protection locked="0"/>
    </xf>
    <xf numFmtId="0" fontId="14" fillId="0" borderId="0" xfId="0" applyFont="1" applyProtection="1">
      <protection locked="0"/>
    </xf>
    <xf numFmtId="0" fontId="0" fillId="0" borderId="15" xfId="0" applyBorder="1" applyAlignment="1">
      <alignment horizontal="left" wrapText="1"/>
    </xf>
    <xf numFmtId="0" fontId="0" fillId="3" borderId="1" xfId="0" applyFill="1" applyBorder="1" applyAlignment="1">
      <alignment vertical="top" wrapText="1"/>
    </xf>
    <xf numFmtId="0" fontId="0" fillId="3" borderId="4" xfId="0" applyFill="1" applyBorder="1" applyAlignment="1">
      <alignment vertical="top" wrapText="1"/>
    </xf>
    <xf numFmtId="0" fontId="0" fillId="3" borderId="9" xfId="0" applyFill="1" applyBorder="1" applyAlignment="1">
      <alignment vertical="top" wrapText="1"/>
    </xf>
    <xf numFmtId="0" fontId="8" fillId="3" borderId="9" xfId="0" applyFont="1" applyFill="1" applyBorder="1" applyAlignment="1">
      <alignment vertical="top" wrapText="1"/>
    </xf>
    <xf numFmtId="0" fontId="0" fillId="3" borderId="32" xfId="0" applyFill="1" applyBorder="1" applyAlignment="1">
      <alignment vertical="top" wrapText="1"/>
    </xf>
    <xf numFmtId="0" fontId="0" fillId="0" borderId="4" xfId="0" applyBorder="1" applyAlignment="1">
      <alignment horizontal="left" vertical="top" wrapText="1"/>
    </xf>
    <xf numFmtId="0" fontId="0" fillId="0" borderId="8" xfId="0" applyBorder="1" applyAlignment="1">
      <alignment horizontal="left" vertical="top" wrapText="1"/>
    </xf>
    <xf numFmtId="0" fontId="0" fillId="3" borderId="2" xfId="0" applyFill="1" applyBorder="1" applyAlignment="1">
      <alignment horizontal="left" vertical="top" wrapText="1"/>
    </xf>
    <xf numFmtId="0" fontId="0" fillId="3" borderId="2" xfId="0" applyFill="1" applyBorder="1" applyAlignment="1">
      <alignment vertical="top" wrapText="1"/>
    </xf>
    <xf numFmtId="0" fontId="8" fillId="3" borderId="1" xfId="0" applyFont="1" applyFill="1" applyBorder="1" applyAlignment="1">
      <alignment vertical="top" wrapText="1"/>
    </xf>
    <xf numFmtId="0" fontId="0" fillId="0" borderId="1" xfId="0" applyBorder="1" applyAlignment="1">
      <alignment horizontal="left" vertical="top" wrapText="1"/>
    </xf>
    <xf numFmtId="0" fontId="0" fillId="3" borderId="1" xfId="0" applyFill="1" applyBorder="1" applyAlignment="1">
      <alignment horizontal="left" vertical="top" wrapText="1"/>
    </xf>
    <xf numFmtId="0" fontId="15" fillId="0" borderId="4" xfId="0" applyFont="1" applyBorder="1" applyAlignment="1">
      <alignment horizontal="left" vertical="top" wrapText="1"/>
    </xf>
    <xf numFmtId="0" fontId="0" fillId="0" borderId="0" xfId="0" applyAlignment="1">
      <alignment vertical="top" wrapText="1"/>
    </xf>
    <xf numFmtId="0" fontId="7" fillId="11" borderId="1" xfId="0" applyFont="1" applyFill="1" applyBorder="1" applyProtection="1">
      <protection locked="0"/>
    </xf>
    <xf numFmtId="0" fontId="0" fillId="0" borderId="1" xfId="0" applyBorder="1" applyAlignment="1" applyProtection="1">
      <alignment horizontal="left" vertical="top"/>
      <protection locked="0"/>
    </xf>
    <xf numFmtId="0" fontId="7" fillId="3" borderId="1" xfId="0" applyFont="1" applyFill="1" applyBorder="1" applyProtection="1">
      <protection locked="0"/>
    </xf>
    <xf numFmtId="0" fontId="6" fillId="0" borderId="1" xfId="0" applyFont="1" applyBorder="1" applyAlignment="1" applyProtection="1">
      <alignment horizontal="left" vertical="top"/>
      <protection locked="0"/>
    </xf>
    <xf numFmtId="0" fontId="7" fillId="12" borderId="1" xfId="0" applyFont="1" applyFill="1" applyBorder="1" applyAlignment="1" applyProtection="1">
      <alignment horizontal="left" vertical="top"/>
      <protection locked="0"/>
    </xf>
    <xf numFmtId="0" fontId="7" fillId="13" borderId="1" xfId="0" applyFont="1" applyFill="1" applyBorder="1" applyAlignment="1" applyProtection="1">
      <alignment horizontal="left" vertical="top"/>
      <protection locked="0"/>
    </xf>
    <xf numFmtId="0" fontId="0" fillId="8" borderId="1" xfId="0" applyFill="1" applyBorder="1" applyAlignment="1" applyProtection="1">
      <alignment horizontal="left" vertical="top" indent="1"/>
      <protection locked="0"/>
    </xf>
    <xf numFmtId="0" fontId="0" fillId="9" borderId="1" xfId="0" applyFill="1" applyBorder="1" applyAlignment="1" applyProtection="1">
      <alignment horizontal="left" vertical="top" indent="1"/>
      <protection locked="0"/>
    </xf>
    <xf numFmtId="0" fontId="7" fillId="11" borderId="4" xfId="0" applyFont="1" applyFill="1" applyBorder="1" applyAlignment="1" applyProtection="1">
      <alignment horizontal="left" vertical="top"/>
      <protection locked="0"/>
    </xf>
    <xf numFmtId="0" fontId="7" fillId="11" borderId="17" xfId="0" applyFont="1" applyFill="1" applyBorder="1" applyAlignment="1" applyProtection="1">
      <alignment horizontal="left" vertical="top"/>
      <protection locked="0"/>
    </xf>
    <xf numFmtId="0" fontId="7" fillId="11" borderId="15" xfId="0" applyFont="1" applyFill="1" applyBorder="1" applyAlignment="1" applyProtection="1">
      <alignment horizontal="left" vertical="top"/>
      <protection locked="0"/>
    </xf>
    <xf numFmtId="0" fontId="0" fillId="0" borderId="1" xfId="0" applyBorder="1" applyAlignment="1" applyProtection="1">
      <alignment horizontal="center" vertical="top"/>
      <protection locked="0"/>
    </xf>
    <xf numFmtId="14" fontId="0" fillId="0" borderId="1" xfId="0" applyNumberFormat="1" applyBorder="1" applyAlignment="1" applyProtection="1">
      <alignment horizontal="center" vertical="top"/>
      <protection locked="0"/>
    </xf>
    <xf numFmtId="0" fontId="7" fillId="3" borderId="4" xfId="0" applyFont="1" applyFill="1" applyBorder="1" applyAlignment="1" applyProtection="1">
      <alignment horizontal="left" vertical="top"/>
      <protection locked="0"/>
    </xf>
    <xf numFmtId="0" fontId="7" fillId="3" borderId="17" xfId="0" applyFont="1" applyFill="1" applyBorder="1" applyAlignment="1" applyProtection="1">
      <alignment horizontal="left" vertical="top"/>
      <protection locked="0"/>
    </xf>
    <xf numFmtId="0" fontId="7" fillId="3" borderId="15" xfId="0" applyFont="1" applyFill="1" applyBorder="1" applyAlignment="1" applyProtection="1">
      <alignment horizontal="left" vertical="top"/>
      <protection locked="0"/>
    </xf>
    <xf numFmtId="0" fontId="0" fillId="0" borderId="4" xfId="0" applyBorder="1" applyAlignment="1" applyProtection="1">
      <alignment horizontal="left" vertical="top"/>
      <protection locked="0"/>
    </xf>
    <xf numFmtId="0" fontId="0" fillId="0" borderId="17" xfId="0" applyBorder="1" applyAlignment="1" applyProtection="1">
      <alignment horizontal="left" vertical="top"/>
      <protection locked="0"/>
    </xf>
    <xf numFmtId="0" fontId="0" fillId="0" borderId="15" xfId="0" applyBorder="1" applyAlignment="1" applyProtection="1">
      <alignment horizontal="left" vertical="top"/>
      <protection locked="0"/>
    </xf>
    <xf numFmtId="0" fontId="16" fillId="0" borderId="4" xfId="4" applyBorder="1" applyAlignment="1" applyProtection="1">
      <alignment horizontal="left" vertical="top"/>
      <protection locked="0"/>
    </xf>
    <xf numFmtId="14" fontId="0" fillId="0" borderId="4" xfId="0" applyNumberFormat="1" applyBorder="1" applyAlignment="1" applyProtection="1">
      <alignment horizontal="left" vertical="top"/>
      <protection locked="0"/>
    </xf>
    <xf numFmtId="0" fontId="14" fillId="0" borderId="0" xfId="0" applyFont="1" applyAlignment="1" applyProtection="1">
      <alignment vertical="top"/>
      <protection locked="0"/>
    </xf>
    <xf numFmtId="0" fontId="7" fillId="11" borderId="4" xfId="0" applyFont="1" applyFill="1" applyBorder="1" applyProtection="1">
      <protection locked="0"/>
    </xf>
    <xf numFmtId="0" fontId="7" fillId="11" borderId="17" xfId="0" applyFont="1" applyFill="1" applyBorder="1" applyProtection="1">
      <protection locked="0"/>
    </xf>
    <xf numFmtId="0" fontId="7" fillId="11" borderId="15" xfId="0" applyFont="1" applyFill="1" applyBorder="1" applyProtection="1">
      <protection locked="0"/>
    </xf>
    <xf numFmtId="0" fontId="7" fillId="3" borderId="4" xfId="0" applyFont="1" applyFill="1" applyBorder="1" applyProtection="1">
      <protection locked="0"/>
    </xf>
    <xf numFmtId="0" fontId="7" fillId="3" borderId="17" xfId="0" applyFont="1" applyFill="1" applyBorder="1" applyProtection="1">
      <protection locked="0"/>
    </xf>
    <xf numFmtId="0" fontId="7" fillId="3" borderId="15" xfId="0" applyFont="1" applyFill="1" applyBorder="1" applyProtection="1">
      <protection locked="0"/>
    </xf>
    <xf numFmtId="0" fontId="0" fillId="0" borderId="0" xfId="0" applyAlignment="1" applyProtection="1">
      <alignment horizontal="center"/>
      <protection locked="0"/>
    </xf>
    <xf numFmtId="0" fontId="12" fillId="0" borderId="0" xfId="0" applyFont="1" applyAlignment="1" applyProtection="1">
      <alignment horizontal="left" wrapText="1"/>
      <protection locked="0"/>
    </xf>
    <xf numFmtId="0" fontId="0" fillId="0" borderId="0" xfId="0" applyAlignment="1" applyProtection="1">
      <alignment vertical="top" wrapText="1"/>
      <protection locked="0"/>
    </xf>
    <xf numFmtId="0" fontId="1" fillId="0" borderId="21" xfId="0" applyFont="1" applyBorder="1" applyAlignment="1">
      <alignment horizontal="left" vertical="center"/>
    </xf>
    <xf numFmtId="0" fontId="1" fillId="0" borderId="0" xfId="0" applyFont="1" applyAlignment="1">
      <alignment horizontal="left" vertical="center"/>
    </xf>
    <xf numFmtId="0" fontId="0" fillId="0" borderId="0" xfId="0" applyAlignment="1">
      <alignment horizontal="center" wrapText="1"/>
    </xf>
    <xf numFmtId="0" fontId="0" fillId="0" borderId="27" xfId="0" applyBorder="1" applyAlignment="1">
      <alignment horizontal="left" wrapText="1"/>
    </xf>
    <xf numFmtId="0" fontId="0" fillId="0" borderId="28" xfId="0" applyBorder="1" applyAlignment="1">
      <alignment horizontal="left" wrapText="1"/>
    </xf>
    <xf numFmtId="0" fontId="0" fillId="0" borderId="20" xfId="0" applyBorder="1" applyAlignment="1">
      <alignment horizontal="left" wrapText="1"/>
    </xf>
    <xf numFmtId="0" fontId="0" fillId="0" borderId="0" xfId="0" applyAlignment="1">
      <alignment horizontal="left" wrapText="1"/>
    </xf>
    <xf numFmtId="0" fontId="6" fillId="5" borderId="30" xfId="2" applyFont="1" applyFill="1" applyBorder="1" applyAlignment="1">
      <alignment horizontal="center" vertical="center" wrapText="1"/>
    </xf>
    <xf numFmtId="0" fontId="6" fillId="5" borderId="31" xfId="2" applyFont="1" applyFill="1" applyBorder="1" applyAlignment="1">
      <alignment horizontal="center" vertical="center" wrapText="1"/>
    </xf>
    <xf numFmtId="0" fontId="6" fillId="5" borderId="33" xfId="2" applyFont="1" applyFill="1" applyBorder="1" applyAlignment="1">
      <alignment horizontal="center" vertical="center" wrapText="1"/>
    </xf>
    <xf numFmtId="0" fontId="6" fillId="5" borderId="13" xfId="2" applyFont="1" applyFill="1" applyBorder="1" applyAlignment="1">
      <alignment horizontal="center" vertical="center" wrapText="1"/>
    </xf>
    <xf numFmtId="0" fontId="6" fillId="5" borderId="10" xfId="2" applyFont="1" applyFill="1" applyBorder="1" applyAlignment="1">
      <alignment horizontal="center" vertical="center" wrapText="1"/>
    </xf>
    <xf numFmtId="0" fontId="6" fillId="5" borderId="14" xfId="2" applyFont="1" applyFill="1" applyBorder="1" applyAlignment="1">
      <alignment horizontal="center" vertical="center" wrapText="1"/>
    </xf>
    <xf numFmtId="0" fontId="0" fillId="0" borderId="20" xfId="0" applyBorder="1" applyAlignment="1">
      <alignment horizontal="left"/>
    </xf>
    <xf numFmtId="0" fontId="0" fillId="0" borderId="0" xfId="0" applyAlignment="1">
      <alignment horizontal="left"/>
    </xf>
    <xf numFmtId="0" fontId="0" fillId="0" borderId="20"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27" xfId="0" applyBorder="1" applyAlignment="1">
      <alignment horizontal="left" vertical="top" wrapText="1" indent="2"/>
    </xf>
    <xf numFmtId="0" fontId="0" fillId="0" borderId="28" xfId="0" applyBorder="1" applyAlignment="1">
      <alignment horizontal="left" vertical="top" wrapText="1" indent="2"/>
    </xf>
    <xf numFmtId="0" fontId="0" fillId="0" borderId="29" xfId="0" applyBorder="1" applyAlignment="1">
      <alignment horizontal="left" vertical="top" wrapText="1" indent="2"/>
    </xf>
    <xf numFmtId="0" fontId="0" fillId="0" borderId="20" xfId="0" applyBorder="1" applyAlignment="1">
      <alignment horizontal="left" vertical="top" wrapText="1" indent="2"/>
    </xf>
    <xf numFmtId="0" fontId="0" fillId="0" borderId="0" xfId="0" applyAlignment="1">
      <alignment horizontal="left" vertical="top" wrapText="1" indent="2"/>
    </xf>
    <xf numFmtId="0" fontId="0" fillId="0" borderId="21" xfId="0" applyBorder="1" applyAlignment="1">
      <alignment horizontal="left" vertical="top" wrapText="1" indent="2"/>
    </xf>
    <xf numFmtId="0" fontId="0" fillId="0" borderId="8" xfId="0" applyBorder="1" applyAlignment="1">
      <alignment horizontal="left" vertical="top" wrapText="1" indent="2"/>
    </xf>
    <xf numFmtId="0" fontId="0" fillId="0" borderId="16" xfId="0" applyBorder="1" applyAlignment="1">
      <alignment horizontal="left" vertical="top" wrapText="1" indent="2"/>
    </xf>
    <xf numFmtId="0" fontId="0" fillId="0" borderId="22" xfId="0" applyBorder="1" applyAlignment="1">
      <alignment horizontal="left" vertical="top" wrapText="1" indent="2"/>
    </xf>
    <xf numFmtId="0" fontId="0" fillId="0" borderId="4" xfId="0" applyBorder="1" applyAlignment="1">
      <alignment horizontal="left" vertical="top" wrapText="1" indent="2"/>
    </xf>
    <xf numFmtId="0" fontId="0" fillId="0" borderId="17" xfId="0" applyBorder="1" applyAlignment="1">
      <alignment horizontal="left" vertical="top" wrapText="1" indent="2"/>
    </xf>
    <xf numFmtId="0" fontId="0" fillId="0" borderId="15" xfId="0" applyBorder="1" applyAlignment="1">
      <alignment horizontal="left" vertical="top" wrapText="1" indent="2"/>
    </xf>
  </cellXfs>
  <cellStyles count="5">
    <cellStyle name="60% - Accent1" xfId="2" builtinId="32"/>
    <cellStyle name="Good" xfId="3" builtinId="26"/>
    <cellStyle name="Hyperlink" xfId="4" builtinId="8"/>
    <cellStyle name="Normal" xfId="0" builtinId="0"/>
    <cellStyle name="RowLevel_1" xfId="1" builtinId="1" iLevel="0"/>
  </cellStyles>
  <dxfs count="135">
    <dxf>
      <font>
        <color theme="4"/>
      </font>
      <fill>
        <patternFill>
          <bgColor theme="4" tint="0.79998168889431442"/>
        </patternFill>
      </fill>
    </dxf>
    <dxf>
      <font>
        <color theme="5"/>
      </font>
      <fill>
        <patternFill>
          <bgColor theme="7" tint="0.7999816888943144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auto="1"/>
      </font>
      <fill>
        <patternFill>
          <bgColor theme="0" tint="-0.14996795556505021"/>
        </patternFill>
      </fill>
    </dxf>
    <dxf>
      <font>
        <color rgb="FF006100"/>
      </font>
      <fill>
        <patternFill>
          <bgColor rgb="FFC6EFCE"/>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006100"/>
      </font>
      <fill>
        <patternFill>
          <bgColor rgb="FFC6EFCE"/>
        </patternFill>
      </fill>
    </dxf>
    <dxf>
      <fill>
        <patternFill patternType="darkGrid">
          <bgColor theme="0" tint="-0.14993743705557422"/>
        </patternFill>
      </fill>
    </dxf>
    <dxf>
      <font>
        <color rgb="FF0070C0"/>
      </font>
      <fill>
        <patternFill>
          <bgColor theme="8" tint="0.79998168889431442"/>
        </patternFill>
      </fill>
    </dxf>
    <dxf>
      <font>
        <color rgb="FFC00000"/>
      </font>
      <fill>
        <patternFill>
          <bgColor theme="5" tint="0.79998168889431442"/>
        </patternFill>
      </fill>
    </dxf>
    <dxf>
      <font>
        <color theme="4"/>
      </font>
      <fill>
        <patternFill>
          <bgColor theme="4" tint="0.79998168889431442"/>
        </patternFill>
      </fill>
    </dxf>
    <dxf>
      <font>
        <color theme="5"/>
      </font>
      <fill>
        <patternFill>
          <bgColor theme="7" tint="0.7999816888943144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auto="1"/>
      </font>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006100"/>
      </font>
      <fill>
        <patternFill>
          <bgColor rgb="FFC6EFCE"/>
        </patternFill>
      </fill>
    </dxf>
    <dxf>
      <fill>
        <patternFill patternType="darkGrid">
          <bgColor theme="0" tint="-0.14993743705557422"/>
        </patternFill>
      </fill>
    </dxf>
    <dxf>
      <font>
        <color rgb="FF0070C0"/>
      </font>
      <fill>
        <patternFill>
          <bgColor theme="8" tint="0.79998168889431442"/>
        </patternFill>
      </fill>
    </dxf>
    <dxf>
      <font>
        <color rgb="FFC00000"/>
      </font>
      <fill>
        <patternFill>
          <bgColor theme="5" tint="0.79998168889431442"/>
        </patternFill>
      </fill>
    </dxf>
    <dxf>
      <font>
        <color rgb="FF006100"/>
      </font>
      <fill>
        <patternFill>
          <bgColor rgb="FFC6EFCE"/>
        </patternFill>
      </fill>
    </dxf>
    <dxf>
      <font>
        <color rgb="FFC00000"/>
      </font>
      <fill>
        <patternFill>
          <bgColor theme="5" tint="0.79998168889431442"/>
        </patternFill>
      </fill>
    </dxf>
    <dxf>
      <fill>
        <patternFill patternType="darkGrid">
          <bgColor theme="0" tint="-0.14993743705557422"/>
        </patternFill>
      </fill>
    </dxf>
    <dxf>
      <font>
        <color rgb="FF0070C0"/>
      </font>
      <fill>
        <patternFill>
          <bgColor theme="8" tint="0.79998168889431442"/>
        </patternFill>
      </fill>
    </dxf>
    <dxf>
      <font>
        <color rgb="FF006100"/>
      </font>
      <fill>
        <patternFill>
          <bgColor rgb="FFC6EFCE"/>
        </patternFill>
      </fill>
    </dxf>
    <dxf>
      <font>
        <color rgb="FFC00000"/>
      </font>
      <fill>
        <patternFill>
          <bgColor theme="5" tint="0.79998168889431442"/>
        </patternFill>
      </fill>
    </dxf>
    <dxf>
      <font>
        <color rgb="FF0070C0"/>
      </font>
      <fill>
        <patternFill>
          <bgColor theme="8" tint="0.79998168889431442"/>
        </patternFill>
      </fill>
    </dxf>
    <dxf>
      <fill>
        <patternFill patternType="darkGrid">
          <bgColor theme="0" tint="-0.14993743705557422"/>
        </patternFill>
      </fill>
    </dxf>
    <dxf>
      <font>
        <color rgb="FF006100"/>
      </font>
      <fill>
        <patternFill>
          <bgColor rgb="FFC6EFCE"/>
        </patternFill>
      </fill>
    </dxf>
    <dxf>
      <font>
        <color rgb="FFC00000"/>
      </font>
      <fill>
        <patternFill>
          <bgColor theme="5" tint="0.79998168889431442"/>
        </patternFill>
      </fill>
    </dxf>
    <dxf>
      <font>
        <color rgb="FF0070C0"/>
      </font>
      <fill>
        <patternFill>
          <bgColor theme="8" tint="0.79998168889431442"/>
        </patternFill>
      </fill>
    </dxf>
    <dxf>
      <fill>
        <patternFill patternType="darkGrid">
          <bgColor theme="0" tint="-0.14993743705557422"/>
        </patternFill>
      </fill>
    </dxf>
    <dxf>
      <font>
        <color rgb="FF006100"/>
      </font>
      <fill>
        <patternFill>
          <bgColor rgb="FFC6EFCE"/>
        </patternFill>
      </fill>
    </dxf>
    <dxf>
      <font>
        <color rgb="FFC00000"/>
      </font>
      <fill>
        <patternFill>
          <bgColor theme="5" tint="0.79998168889431442"/>
        </patternFill>
      </fill>
    </dxf>
    <dxf>
      <font>
        <color rgb="FF0070C0"/>
      </font>
      <fill>
        <patternFill>
          <bgColor theme="8" tint="0.79998168889431442"/>
        </patternFill>
      </fill>
    </dxf>
    <dxf>
      <fill>
        <patternFill patternType="darkGrid">
          <bgColor theme="0" tint="-0.14993743705557422"/>
        </patternFill>
      </fill>
    </dxf>
    <dxf>
      <font>
        <color rgb="FF006100"/>
      </font>
      <fill>
        <patternFill>
          <bgColor rgb="FFC6EFCE"/>
        </patternFill>
      </fill>
    </dxf>
    <dxf>
      <fill>
        <patternFill patternType="darkGrid">
          <bgColor theme="0" tint="-0.14993743705557422"/>
        </patternFill>
      </fill>
    </dxf>
    <dxf>
      <font>
        <color rgb="FF0070C0"/>
      </font>
      <fill>
        <patternFill>
          <bgColor theme="8" tint="0.79998168889431442"/>
        </patternFill>
      </fill>
    </dxf>
    <dxf>
      <font>
        <color rgb="FFC00000"/>
      </font>
      <fill>
        <patternFill>
          <bgColor theme="5" tint="0.79998168889431442"/>
        </patternFill>
      </fill>
    </dxf>
    <dxf>
      <font>
        <color rgb="FF006100"/>
      </font>
      <fill>
        <patternFill>
          <bgColor rgb="FFC6EFCE"/>
        </patternFill>
      </fill>
    </dxf>
    <dxf>
      <font>
        <color rgb="FFC00000"/>
      </font>
      <fill>
        <patternFill>
          <bgColor theme="5" tint="0.79998168889431442"/>
        </patternFill>
      </fill>
    </dxf>
    <dxf>
      <font>
        <color rgb="FF0070C0"/>
      </font>
      <fill>
        <patternFill>
          <bgColor theme="8" tint="0.79998168889431442"/>
        </patternFill>
      </fill>
    </dxf>
    <dxf>
      <fill>
        <patternFill patternType="darkGrid">
          <bgColor theme="0" tint="-0.14993743705557422"/>
        </patternFill>
      </fill>
    </dxf>
    <dxf>
      <font>
        <color theme="4"/>
      </font>
      <fill>
        <patternFill>
          <bgColor theme="4" tint="0.79998168889431442"/>
        </patternFill>
      </fill>
    </dxf>
    <dxf>
      <font>
        <color theme="5"/>
      </font>
      <fill>
        <patternFill>
          <bgColor theme="7" tint="0.7999816888943144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auto="1"/>
      </font>
      <fill>
        <patternFill>
          <bgColor theme="0" tint="-0.14996795556505021"/>
        </patternFill>
      </fill>
    </dxf>
    <dxf>
      <font>
        <color rgb="FF006100"/>
      </font>
      <fill>
        <patternFill>
          <bgColor rgb="FFC6EFCE"/>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darkGrid">
          <bgColor theme="0" tint="-0.14993743705557422"/>
        </patternFill>
      </fill>
    </dxf>
    <dxf>
      <font>
        <color rgb="FF006100"/>
      </font>
      <fill>
        <patternFill>
          <bgColor rgb="FFC6EFCE"/>
        </patternFill>
      </fill>
    </dxf>
    <dxf>
      <font>
        <color rgb="FF0070C0"/>
      </font>
      <fill>
        <patternFill>
          <bgColor theme="8" tint="0.79998168889431442"/>
        </patternFill>
      </fill>
    </dxf>
    <dxf>
      <fill>
        <patternFill patternType="darkGrid">
          <bgColor theme="0" tint="-0.14993743705557422"/>
        </patternFill>
      </fill>
    </dxf>
    <dxf>
      <font>
        <color rgb="FFC00000"/>
      </font>
      <fill>
        <patternFill>
          <bgColor theme="5" tint="0.79998168889431442"/>
        </patternFill>
      </fill>
    </dxf>
    <dxf>
      <font>
        <color rgb="FF006100"/>
      </font>
      <fill>
        <patternFill>
          <bgColor rgb="FFC6EFCE"/>
        </patternFill>
      </fill>
    </dxf>
    <dxf>
      <font>
        <color theme="4"/>
      </font>
      <fill>
        <patternFill>
          <bgColor theme="4" tint="0.79998168889431442"/>
        </patternFill>
      </fill>
    </dxf>
    <dxf>
      <font>
        <color theme="5"/>
      </font>
      <fill>
        <patternFill>
          <bgColor theme="7" tint="0.7999816888943144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auto="1"/>
      </font>
      <fill>
        <patternFill>
          <bgColor theme="0" tint="-0.14996795556505021"/>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patternType="darkGrid">
          <bgColor theme="0" tint="-0.14993743705557422"/>
        </patternFill>
      </fill>
    </dxf>
    <dxf>
      <font>
        <color theme="4" tint="-0.24994659260841701"/>
      </font>
      <fill>
        <patternFill>
          <bgColor theme="8" tint="0.79998168889431442"/>
        </patternFill>
      </fill>
    </dxf>
    <dxf>
      <font>
        <color rgb="FFC00000"/>
      </font>
      <fill>
        <patternFill>
          <bgColor theme="5" tint="0.79998168889431442"/>
        </patternFill>
      </fill>
    </dxf>
    <dxf>
      <font>
        <color theme="4"/>
      </font>
      <fill>
        <patternFill>
          <bgColor theme="4"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C00000"/>
      </font>
      <fill>
        <patternFill>
          <bgColor theme="5"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61B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12</xdr:col>
      <xdr:colOff>490917</xdr:colOff>
      <xdr:row>0</xdr:row>
      <xdr:rowOff>9525</xdr:rowOff>
    </xdr:from>
    <xdr:to>
      <xdr:col>16</xdr:col>
      <xdr:colOff>304800</xdr:colOff>
      <xdr:row>0</xdr:row>
      <xdr:rowOff>446062</xdr:rowOff>
    </xdr:to>
    <xdr:pic>
      <xdr:nvPicPr>
        <xdr:cNvPr id="3" name="Picture 2" descr="Three logos that represent the co-chairs of the Information and Communications Technology Supply Risk Management Task Force. From left to right: logo of Communications Sector Coordinating Council, also known as CSCC; logo of Cybersecurity and Infrastructure Security Agency, also known as CISA; and logo of Information Technology Sector Coordinating Council, also known as ITSCC.">
          <a:extLst>
            <a:ext uri="{FF2B5EF4-FFF2-40B4-BE49-F238E27FC236}">
              <a16:creationId xmlns:a16="http://schemas.microsoft.com/office/drawing/2014/main" id="{22277132-6A12-41A7-AC58-14FEC4EB8D5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053642" y="9525"/>
          <a:ext cx="2557083" cy="436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195642</xdr:colOff>
      <xdr:row>0</xdr:row>
      <xdr:rowOff>0</xdr:rowOff>
    </xdr:from>
    <xdr:to>
      <xdr:col>5</xdr:col>
      <xdr:colOff>0</xdr:colOff>
      <xdr:row>8</xdr:row>
      <xdr:rowOff>55537</xdr:rowOff>
    </xdr:to>
    <xdr:pic>
      <xdr:nvPicPr>
        <xdr:cNvPr id="2" name="Picture 1" descr="Three logos that represent the co-chairs of the Information and Communications Technology Supply Risk Management Task Force. From left to right: logo of Communications Sector Coordinating Council, also known as CSCC; logo of Cybersecurity and Infrastructure Security Agency, also known as CISA; and logo of Information Technology Sector Coordinating Council, also known as ITSCC.">
          <a:extLst>
            <a:ext uri="{FF2B5EF4-FFF2-40B4-BE49-F238E27FC236}">
              <a16:creationId xmlns:a16="http://schemas.microsoft.com/office/drawing/2014/main" id="{86FC7EA5-367E-4514-8234-39468EB6BEB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167942" y="0"/>
          <a:ext cx="2557083" cy="4365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176592</xdr:colOff>
      <xdr:row>0</xdr:row>
      <xdr:rowOff>0</xdr:rowOff>
    </xdr:from>
    <xdr:to>
      <xdr:col>6</xdr:col>
      <xdr:colOff>0</xdr:colOff>
      <xdr:row>0</xdr:row>
      <xdr:rowOff>436537</xdr:rowOff>
    </xdr:to>
    <xdr:pic>
      <xdr:nvPicPr>
        <xdr:cNvPr id="3" name="Picture 2" descr="Three logos that represent the co-chairs of the Information and Communications Technology Supply Risk Management Task Force. From left to right: logo of Communications Sector Coordinating Council, also known as CSCC; logo of Cybersecurity and Infrastructure Security Agency, also known as CISA; and logo of Information Technology Sector Coordinating Council, also known as ITSCC.">
          <a:extLst>
            <a:ext uri="{FF2B5EF4-FFF2-40B4-BE49-F238E27FC236}">
              <a16:creationId xmlns:a16="http://schemas.microsoft.com/office/drawing/2014/main" id="{CCF4C96C-41F9-4C8A-A240-9DD6D819F3C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9282492" y="0"/>
          <a:ext cx="2557083" cy="43653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4</xdr:col>
      <xdr:colOff>176592</xdr:colOff>
      <xdr:row>0</xdr:row>
      <xdr:rowOff>0</xdr:rowOff>
    </xdr:from>
    <xdr:to>
      <xdr:col>6</xdr:col>
      <xdr:colOff>0</xdr:colOff>
      <xdr:row>0</xdr:row>
      <xdr:rowOff>436537</xdr:rowOff>
    </xdr:to>
    <xdr:pic>
      <xdr:nvPicPr>
        <xdr:cNvPr id="2" name="Picture 1" descr="Three logos that represent the co-chairs of the Information and Communications Technology Supply Risk Management Task Force. From left to right: logo of Communications Sector Coordinating Council, also known as CSCC; logo of Cybersecurity and Infrastructure Security Agency, also known as CISA; and logo of Information Technology Sector Coordinating Council, also known as ITSCC.">
          <a:extLst>
            <a:ext uri="{FF2B5EF4-FFF2-40B4-BE49-F238E27FC236}">
              <a16:creationId xmlns:a16="http://schemas.microsoft.com/office/drawing/2014/main" id="{D0A1B4D1-4EF9-47A8-B6A8-B03EDCE9756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9282492" y="0"/>
          <a:ext cx="2557083" cy="43653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4</xdr:col>
      <xdr:colOff>176592</xdr:colOff>
      <xdr:row>0</xdr:row>
      <xdr:rowOff>0</xdr:rowOff>
    </xdr:from>
    <xdr:to>
      <xdr:col>6</xdr:col>
      <xdr:colOff>0</xdr:colOff>
      <xdr:row>0</xdr:row>
      <xdr:rowOff>436537</xdr:rowOff>
    </xdr:to>
    <xdr:pic>
      <xdr:nvPicPr>
        <xdr:cNvPr id="2" name="Picture 1" descr="Three logos that represent the co-chairs of the Information and Communications Technology Supply Risk Management Task Force. From left to right: logo of Communications Sector Coordinating Council, also known as CSCC; logo of Cybersecurity and Infrastructure Security Agency, also known as CISA; and logo of Information Technology Sector Coordinating Council, also known as ITSCC.">
          <a:extLst>
            <a:ext uri="{FF2B5EF4-FFF2-40B4-BE49-F238E27FC236}">
              <a16:creationId xmlns:a16="http://schemas.microsoft.com/office/drawing/2014/main" id="{A7403B20-3E42-4137-B157-8E8DF3DFB51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9282492" y="0"/>
          <a:ext cx="2557083" cy="43653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4</xdr:col>
      <xdr:colOff>176592</xdr:colOff>
      <xdr:row>0</xdr:row>
      <xdr:rowOff>0</xdr:rowOff>
    </xdr:from>
    <xdr:to>
      <xdr:col>6</xdr:col>
      <xdr:colOff>0</xdr:colOff>
      <xdr:row>0</xdr:row>
      <xdr:rowOff>436537</xdr:rowOff>
    </xdr:to>
    <xdr:pic>
      <xdr:nvPicPr>
        <xdr:cNvPr id="2" name="Picture 1" descr="Three logos that represent the co-chairs of the Information and Communications Technology Supply Risk Management Task Force. From left to right: logo of Communications Sector Coordinating Council, also known as CSCC; logo of Cybersecurity and Infrastructure Security Agency, also known as CISA; and logo of Information Technology Sector Coordinating Council, also known as ITSCC.">
          <a:extLst>
            <a:ext uri="{FF2B5EF4-FFF2-40B4-BE49-F238E27FC236}">
              <a16:creationId xmlns:a16="http://schemas.microsoft.com/office/drawing/2014/main" id="{E9523EDB-9D35-4E50-B654-3FA9BF013EB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9282492" y="0"/>
          <a:ext cx="2557083" cy="4365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NRMC Production" id="{32C71C0E-BD9A-4808-9FC8-8EE6A0564BBA}" userId="NRMC Production" providerId="None"/>
  <person displayName="Tim Mackey" id="{E894DEF1-C028-4FC5-872A-0146A426331B}" userId="S::tmackey@synopsys.com::77f2739a-d38c-42b2-ac22-a6445cb7f38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BA2296-662A-4B1C-9E3E-05A132F8677C}" name="Table1" displayName="Table1" ref="G3:K6" totalsRowShown="0">
  <autoFilter ref="G3:K6" xr:uid="{7BBA2296-662A-4B1C-9E3E-05A132F8677C}">
    <filterColumn colId="0" hiddenButton="1"/>
    <filterColumn colId="1" hiddenButton="1"/>
    <filterColumn colId="2" hiddenButton="1"/>
    <filterColumn colId="3" hiddenButton="1"/>
    <filterColumn colId="4" hiddenButton="1"/>
  </autoFilter>
  <tableColumns count="5">
    <tableColumn id="1" xr3:uid="{D112BE05-0514-4006-B4DE-ABA086F49B47}" name=" "/>
    <tableColumn id="2" xr3:uid="{734DD768-D330-48CE-AA0C-043688A54E53}" name="Yes">
      <calculatedColumnFormula>SUM('Supply Chain'!L3+'Secure Development'!L3+'Secure Deployment'!L3+Vulnerability!L3)</calculatedColumnFormula>
    </tableColumn>
    <tableColumn id="3" xr3:uid="{71DFD259-ECFE-4721-8F51-9196F3651FB7}" name="No"/>
    <tableColumn id="4" xr3:uid="{92F2324D-95B6-45E0-992B-3F8AB8AD61A5}" name="Skipped">
      <calculatedColumnFormula>SUM('Supply Chain'!J3+'Secure Development'!J3+'Secure Deployment'!J3+Vulnerability!J3)</calculatedColumnFormula>
    </tableColumn>
    <tableColumn id="5" xr3:uid="{85B03FCE-C9E0-4159-91AA-DF3AA521A880}" name="Unanswered">
      <calculatedColumnFormula>SUM('Supply Chain'!K3+'Secure Development'!K3+'Secure Deployment'!K3+Vulnerability!K3)</calculatedColumnFormula>
    </tableColumn>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5" dT="2024-04-22T20:21:50.70" personId="{32C71C0E-BD9A-4808-9FC8-8EE6A0564BBA}" id="{412B9763-91AD-407A-B3C0-6C3AA7C718D9}" done="1">
    <text>Production spelled out 'number'.</text>
  </threadedComment>
  <threadedComment ref="A15" dT="2024-04-25T13:11:43.27" personId="{E894DEF1-C028-4FC5-872A-0146A426331B}" id="{30D25B19-5F01-482F-A4EB-582B38C33520}" parentId="{412B9763-91AD-407A-B3C0-6C3AA7C718D9}">
    <text>Accepted</text>
  </threadedComment>
</ThreadedComments>
</file>

<file path=xl/threadedComments/threadedComment2.xml><?xml version="1.0" encoding="utf-8"?>
<ThreadedComments xmlns="http://schemas.microsoft.com/office/spreadsheetml/2018/threadedcomments" xmlns:x="http://schemas.openxmlformats.org/spreadsheetml/2006/main">
  <threadedComment ref="A15" dT="2024-04-22T20:22:00.29" personId="{32C71C0E-BD9A-4808-9FC8-8EE6A0564BBA}" id="{8A985611-DEBD-4FFF-9877-54CB9BDAFC2E}" done="1">
    <text xml:space="preserve">Production spelled out 'number'.
</text>
  </threadedComment>
  <threadedComment ref="A15" dT="2024-04-25T13:15:45.38" personId="{E894DEF1-C028-4FC5-872A-0146A426331B}" id="{B14BA361-B4E4-41A2-8336-A74054BBBA38}" parentId="{8A985611-DEBD-4FFF-9877-54CB9BDAFC2E}">
    <text>Accepted</text>
  </threadedComment>
</ThreadedComments>
</file>

<file path=xl/threadedComments/threadedComment3.xml><?xml version="1.0" encoding="utf-8"?>
<ThreadedComments xmlns="http://schemas.microsoft.com/office/spreadsheetml/2018/threadedcomments" xmlns:x="http://schemas.openxmlformats.org/spreadsheetml/2006/main">
  <threadedComment ref="A15" dT="2024-04-22T20:22:10.57" personId="{32C71C0E-BD9A-4808-9FC8-8EE6A0564BBA}" id="{303B3E94-12AB-42AF-88C0-688F2220B8CD}" done="1">
    <text>Production spelled out 'number'.</text>
  </threadedComment>
  <threadedComment ref="A15" dT="2024-04-25T13:18:55.73" personId="{E894DEF1-C028-4FC5-872A-0146A426331B}" id="{A9D7E5A9-F2B8-4E4C-B3D9-237391D2CECA}" parentId="{303B3E94-12AB-42AF-88C0-688F2220B8CD}">
    <text>Accepted</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4-04-22T20:22:21.19" personId="{32C71C0E-BD9A-4808-9FC8-8EE6A0564BBA}" id="{7B312961-00F5-419C-AD02-1D3E67233591}" done="1">
    <text>Production spelled out 'number'.</text>
  </threadedComment>
  <threadedComment ref="A15" dT="2024-04-25T13:19:25.09" personId="{E894DEF1-C028-4FC5-872A-0146A426331B}" id="{6EF03AA6-876F-471F-AD66-8834BC8629EF}" parentId="{7B312961-00F5-419C-AD02-1D3E67233591}">
    <text>Accepted</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ick@businesscyberguardian.com"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78E86-6CD3-44CC-B8D0-64CC255AEBC6}">
  <sheetPr codeName="Sheet6">
    <tabColor theme="1" tint="0.499984740745262"/>
  </sheetPr>
  <dimension ref="A1:T57"/>
  <sheetViews>
    <sheetView tabSelected="1" topLeftCell="A17" zoomScaleNormal="100" zoomScaleSheetLayoutView="86" workbookViewId="0">
      <selection activeCell="O28" sqref="O28"/>
    </sheetView>
  </sheetViews>
  <sheetFormatPr defaultColWidth="0" defaultRowHeight="14.4" zeroHeight="1" x14ac:dyDescent="0.3"/>
  <cols>
    <col min="1" max="1" width="4" customWidth="1"/>
    <col min="2" max="2" width="3.77734375" customWidth="1"/>
    <col min="3" max="4" width="9.21875" customWidth="1"/>
    <col min="5" max="5" width="8.21875" customWidth="1"/>
    <col min="6" max="15" width="9.21875" customWidth="1"/>
    <col min="16" max="16" width="13.77734375" customWidth="1"/>
    <col min="17" max="17" width="9.21875" customWidth="1"/>
    <col min="18" max="20" width="0" hidden="1" customWidth="1"/>
    <col min="21" max="16384" width="9.21875" hidden="1"/>
  </cols>
  <sheetData>
    <row r="1" spans="1:17" ht="40.5" customHeight="1" x14ac:dyDescent="0.3">
      <c r="A1" s="34"/>
      <c r="B1" s="34"/>
      <c r="C1" s="34"/>
      <c r="D1" s="34"/>
      <c r="E1" s="34"/>
      <c r="F1" s="34"/>
      <c r="G1" s="34"/>
      <c r="H1" s="34"/>
      <c r="I1" s="34"/>
      <c r="J1" s="34"/>
      <c r="K1" s="34"/>
      <c r="L1" s="34"/>
      <c r="M1" s="84"/>
      <c r="N1" s="84"/>
      <c r="O1" s="84"/>
      <c r="P1" s="84"/>
      <c r="Q1" s="84"/>
    </row>
    <row r="2" spans="1:17" ht="49.5" customHeight="1" x14ac:dyDescent="0.5">
      <c r="A2" s="34"/>
      <c r="B2" s="85" t="s">
        <v>0</v>
      </c>
      <c r="C2" s="85"/>
      <c r="D2" s="85"/>
      <c r="E2" s="85"/>
      <c r="F2" s="85"/>
      <c r="G2" s="85"/>
      <c r="H2" s="85"/>
      <c r="I2" s="85"/>
      <c r="J2" s="85"/>
      <c r="K2" s="85"/>
      <c r="L2" s="85"/>
      <c r="M2" s="85"/>
      <c r="N2" s="85"/>
      <c r="O2" s="85"/>
      <c r="P2" s="85"/>
      <c r="Q2" s="34"/>
    </row>
    <row r="3" spans="1:17" x14ac:dyDescent="0.3">
      <c r="A3" s="34"/>
      <c r="B3" s="34"/>
      <c r="C3" s="34"/>
      <c r="D3" s="34"/>
      <c r="E3" s="34"/>
      <c r="F3" s="34"/>
      <c r="G3" s="34"/>
      <c r="H3" s="34"/>
      <c r="I3" s="34"/>
      <c r="J3" s="34"/>
      <c r="K3" s="34"/>
      <c r="L3" s="34"/>
      <c r="M3" s="34"/>
      <c r="N3" s="34"/>
      <c r="O3" s="34"/>
      <c r="P3" s="34"/>
      <c r="Q3" s="34"/>
    </row>
    <row r="4" spans="1:17" ht="18" x14ac:dyDescent="0.3">
      <c r="A4" s="34"/>
      <c r="B4" s="77" t="s">
        <v>1</v>
      </c>
      <c r="C4" s="77"/>
      <c r="D4" s="77"/>
      <c r="E4" s="34"/>
      <c r="F4" s="34"/>
      <c r="G4" s="34"/>
      <c r="H4" s="34"/>
      <c r="I4" s="34"/>
      <c r="J4" s="34"/>
      <c r="K4" s="34"/>
      <c r="L4" s="34"/>
      <c r="M4" s="34"/>
      <c r="N4" s="34"/>
      <c r="O4" s="34"/>
      <c r="P4" s="34"/>
      <c r="Q4" s="34"/>
    </row>
    <row r="5" spans="1:17" ht="46.5" customHeight="1" x14ac:dyDescent="0.3">
      <c r="A5" s="34"/>
      <c r="B5" s="34"/>
      <c r="C5" s="86" t="s">
        <v>931</v>
      </c>
      <c r="D5" s="86"/>
      <c r="E5" s="86"/>
      <c r="F5" s="86"/>
      <c r="G5" s="86"/>
      <c r="H5" s="86"/>
      <c r="I5" s="86"/>
      <c r="J5" s="86"/>
      <c r="K5" s="86"/>
      <c r="L5" s="86"/>
      <c r="M5" s="86"/>
      <c r="N5" s="86"/>
      <c r="O5" s="86"/>
      <c r="P5" s="86"/>
      <c r="Q5" s="34"/>
    </row>
    <row r="6" spans="1:17" x14ac:dyDescent="0.3">
      <c r="A6" s="34"/>
      <c r="B6" s="34"/>
      <c r="C6" s="34"/>
      <c r="D6" s="34"/>
      <c r="E6" s="34"/>
      <c r="F6" s="34"/>
      <c r="G6" s="34"/>
      <c r="H6" s="34"/>
      <c r="I6" s="34"/>
      <c r="J6" s="34"/>
      <c r="K6" s="34"/>
      <c r="L6" s="34"/>
      <c r="M6" s="34"/>
      <c r="N6" s="34"/>
      <c r="O6" s="34"/>
      <c r="P6" s="34"/>
      <c r="Q6" s="34"/>
    </row>
    <row r="7" spans="1:17" ht="48.75" customHeight="1" x14ac:dyDescent="0.3">
      <c r="A7" s="34"/>
      <c r="B7" s="34"/>
      <c r="C7" s="86" t="s">
        <v>886</v>
      </c>
      <c r="D7" s="86"/>
      <c r="E7" s="86"/>
      <c r="F7" s="86"/>
      <c r="G7" s="86"/>
      <c r="H7" s="86"/>
      <c r="I7" s="86"/>
      <c r="J7" s="86"/>
      <c r="K7" s="86"/>
      <c r="L7" s="86"/>
      <c r="M7" s="86"/>
      <c r="N7" s="86"/>
      <c r="O7" s="86"/>
      <c r="P7" s="86"/>
      <c r="Q7" s="34"/>
    </row>
    <row r="8" spans="1:17" x14ac:dyDescent="0.3">
      <c r="A8" s="34"/>
      <c r="B8" s="34"/>
      <c r="C8" s="34"/>
      <c r="D8" s="34"/>
      <c r="E8" s="34"/>
      <c r="F8" s="34"/>
      <c r="G8" s="34"/>
      <c r="H8" s="34"/>
      <c r="I8" s="34"/>
      <c r="J8" s="34"/>
      <c r="K8" s="34"/>
      <c r="L8" s="34"/>
      <c r="M8" s="34"/>
      <c r="N8" s="34"/>
      <c r="O8" s="34"/>
      <c r="P8" s="34"/>
      <c r="Q8" s="34"/>
    </row>
    <row r="9" spans="1:17" ht="47.25" customHeight="1" x14ac:dyDescent="0.3">
      <c r="A9" s="34"/>
      <c r="B9" s="34"/>
      <c r="C9" s="86" t="s">
        <v>932</v>
      </c>
      <c r="D9" s="86"/>
      <c r="E9" s="86"/>
      <c r="F9" s="86"/>
      <c r="G9" s="86"/>
      <c r="H9" s="86"/>
      <c r="I9" s="86"/>
      <c r="J9" s="86"/>
      <c r="K9" s="86"/>
      <c r="L9" s="86"/>
      <c r="M9" s="86"/>
      <c r="N9" s="86"/>
      <c r="O9" s="86"/>
      <c r="P9" s="86"/>
      <c r="Q9" s="34"/>
    </row>
    <row r="10" spans="1:17" x14ac:dyDescent="0.3">
      <c r="A10" s="34"/>
      <c r="B10" s="34"/>
      <c r="C10" s="34"/>
      <c r="D10" s="34"/>
      <c r="E10" s="34"/>
      <c r="F10" s="34"/>
      <c r="G10" s="34"/>
      <c r="H10" s="34"/>
      <c r="I10" s="34"/>
      <c r="J10" s="34"/>
      <c r="K10" s="34"/>
      <c r="L10" s="34"/>
      <c r="M10" s="34"/>
      <c r="N10" s="34"/>
      <c r="O10" s="34"/>
      <c r="P10" s="34"/>
      <c r="Q10" s="34"/>
    </row>
    <row r="11" spans="1:17" ht="36" customHeight="1" x14ac:dyDescent="0.3">
      <c r="A11" s="34"/>
      <c r="B11" s="34"/>
      <c r="C11" s="86" t="s">
        <v>2</v>
      </c>
      <c r="D11" s="86"/>
      <c r="E11" s="86"/>
      <c r="F11" s="86"/>
      <c r="G11" s="86"/>
      <c r="H11" s="86"/>
      <c r="I11" s="86"/>
      <c r="J11" s="86"/>
      <c r="K11" s="86"/>
      <c r="L11" s="86"/>
      <c r="M11" s="86"/>
      <c r="N11" s="86"/>
      <c r="O11" s="86"/>
      <c r="P11" s="86"/>
      <c r="Q11" s="34"/>
    </row>
    <row r="12" spans="1:17" ht="48" customHeight="1" x14ac:dyDescent="0.3">
      <c r="A12" s="34"/>
      <c r="B12" s="34"/>
      <c r="C12" s="1" t="s">
        <v>3</v>
      </c>
      <c r="D12" s="1"/>
      <c r="E12" s="1"/>
      <c r="F12" s="1"/>
      <c r="G12" s="1"/>
      <c r="H12" s="1"/>
      <c r="I12" s="1"/>
      <c r="J12" s="1"/>
      <c r="K12" s="1"/>
      <c r="L12" s="1"/>
      <c r="M12" s="1"/>
      <c r="N12" s="1"/>
      <c r="O12" s="1"/>
      <c r="P12" s="1"/>
      <c r="Q12" s="34"/>
    </row>
    <row r="13" spans="1:17" x14ac:dyDescent="0.3">
      <c r="A13" s="34"/>
      <c r="B13" s="34"/>
      <c r="C13" s="34"/>
      <c r="D13" s="34"/>
      <c r="E13" s="34"/>
      <c r="F13" s="34"/>
      <c r="G13" s="34"/>
      <c r="H13" s="34"/>
      <c r="I13" s="34"/>
      <c r="J13" s="34"/>
      <c r="K13" s="34"/>
      <c r="L13" s="34"/>
      <c r="M13" s="34"/>
      <c r="N13" s="34"/>
      <c r="O13" s="34"/>
      <c r="P13" s="34"/>
      <c r="Q13" s="34"/>
    </row>
    <row r="14" spans="1:17" ht="51" customHeight="1" x14ac:dyDescent="0.3">
      <c r="A14" s="34"/>
      <c r="B14" s="34"/>
      <c r="C14" s="1" t="s">
        <v>933</v>
      </c>
      <c r="D14" s="1"/>
      <c r="E14" s="1"/>
      <c r="F14" s="1"/>
      <c r="G14" s="1"/>
      <c r="H14" s="1"/>
      <c r="I14" s="1"/>
      <c r="J14" s="1"/>
      <c r="K14" s="1"/>
      <c r="L14" s="1"/>
      <c r="M14" s="1"/>
      <c r="N14" s="1"/>
      <c r="O14" s="1"/>
      <c r="P14" s="1"/>
      <c r="Q14" s="34"/>
    </row>
    <row r="15" spans="1:17" x14ac:dyDescent="0.3">
      <c r="A15" s="34"/>
      <c r="B15" s="34"/>
      <c r="C15" s="34"/>
      <c r="D15" s="34"/>
      <c r="E15" s="34"/>
      <c r="F15" s="34"/>
      <c r="G15" s="34"/>
      <c r="H15" s="34"/>
      <c r="I15" s="34"/>
      <c r="J15" s="34"/>
      <c r="K15" s="34"/>
      <c r="L15" s="34"/>
      <c r="M15" s="34"/>
      <c r="N15" s="34"/>
      <c r="O15" s="34"/>
      <c r="P15" s="34"/>
      <c r="Q15" s="34"/>
    </row>
    <row r="16" spans="1:17" ht="18" x14ac:dyDescent="0.3">
      <c r="A16" s="34"/>
      <c r="B16" s="77" t="s">
        <v>4</v>
      </c>
      <c r="C16" s="77"/>
      <c r="D16" s="77"/>
      <c r="E16" s="34"/>
      <c r="F16" s="34"/>
      <c r="G16" s="34"/>
      <c r="H16" s="34"/>
      <c r="I16" s="34"/>
      <c r="J16" s="34"/>
      <c r="K16" s="34"/>
      <c r="L16" s="34"/>
      <c r="M16" s="34"/>
      <c r="N16" s="34"/>
      <c r="O16" s="34"/>
      <c r="P16" s="34"/>
      <c r="Q16" s="34"/>
    </row>
    <row r="17" spans="1:20" x14ac:dyDescent="0.3">
      <c r="A17" s="34"/>
      <c r="B17" s="34"/>
      <c r="C17" s="78" t="s">
        <v>5</v>
      </c>
      <c r="D17" s="79"/>
      <c r="E17" s="80"/>
      <c r="F17" s="72" t="s">
        <v>934</v>
      </c>
      <c r="G17" s="73"/>
      <c r="H17" s="73"/>
      <c r="I17" s="73"/>
      <c r="J17" s="73"/>
      <c r="K17" s="73"/>
      <c r="L17" s="73"/>
      <c r="M17" s="73"/>
      <c r="N17" s="73"/>
      <c r="O17" s="73"/>
      <c r="P17" s="74"/>
      <c r="Q17" s="34"/>
    </row>
    <row r="18" spans="1:20" x14ac:dyDescent="0.3">
      <c r="A18" s="34"/>
      <c r="B18" s="34"/>
      <c r="C18" s="81" t="s">
        <v>6</v>
      </c>
      <c r="D18" s="82"/>
      <c r="E18" s="83"/>
      <c r="F18" s="72">
        <v>9786961788</v>
      </c>
      <c r="G18" s="73"/>
      <c r="H18" s="73"/>
      <c r="I18" s="73"/>
      <c r="J18" s="73"/>
      <c r="K18" s="73"/>
      <c r="L18" s="73"/>
      <c r="M18" s="73"/>
      <c r="N18" s="73"/>
      <c r="O18" s="73"/>
      <c r="P18" s="74"/>
      <c r="Q18" s="34"/>
    </row>
    <row r="19" spans="1:20" x14ac:dyDescent="0.3">
      <c r="A19" s="34"/>
      <c r="B19" s="34"/>
      <c r="C19" s="78" t="s">
        <v>7</v>
      </c>
      <c r="D19" s="79"/>
      <c r="E19" s="80"/>
      <c r="F19" s="76">
        <v>45658</v>
      </c>
      <c r="G19" s="73"/>
      <c r="H19" s="73"/>
      <c r="I19" s="73"/>
      <c r="J19" s="73"/>
      <c r="K19" s="73"/>
      <c r="L19" s="73"/>
      <c r="M19" s="73"/>
      <c r="N19" s="73"/>
      <c r="O19" s="73"/>
      <c r="P19" s="74"/>
      <c r="Q19" s="34"/>
    </row>
    <row r="20" spans="1:20" x14ac:dyDescent="0.3">
      <c r="A20" s="34"/>
      <c r="B20" s="34"/>
      <c r="C20" s="81" t="s">
        <v>8</v>
      </c>
      <c r="D20" s="82"/>
      <c r="E20" s="83"/>
      <c r="F20" s="75" t="s">
        <v>935</v>
      </c>
      <c r="G20" s="73"/>
      <c r="H20" s="73"/>
      <c r="I20" s="73"/>
      <c r="J20" s="73"/>
      <c r="K20" s="73"/>
      <c r="L20" s="73"/>
      <c r="M20" s="73"/>
      <c r="N20" s="73"/>
      <c r="O20" s="73"/>
      <c r="P20" s="74"/>
      <c r="Q20" s="34"/>
    </row>
    <row r="21" spans="1:20" x14ac:dyDescent="0.3">
      <c r="A21" s="34"/>
      <c r="B21" s="34"/>
      <c r="C21" s="78" t="s">
        <v>9</v>
      </c>
      <c r="D21" s="79"/>
      <c r="E21" s="80"/>
      <c r="F21" s="72"/>
      <c r="G21" s="73"/>
      <c r="H21" s="73"/>
      <c r="I21" s="73"/>
      <c r="J21" s="73"/>
      <c r="K21" s="73"/>
      <c r="L21" s="73"/>
      <c r="M21" s="73"/>
      <c r="N21" s="73"/>
      <c r="O21" s="73"/>
      <c r="P21" s="74"/>
      <c r="Q21" s="34"/>
    </row>
    <row r="22" spans="1:20" x14ac:dyDescent="0.3">
      <c r="A22" s="34"/>
      <c r="B22" s="34"/>
      <c r="C22" s="81" t="s">
        <v>6</v>
      </c>
      <c r="D22" s="82"/>
      <c r="E22" s="83"/>
      <c r="F22" s="72"/>
      <c r="G22" s="73"/>
      <c r="H22" s="73"/>
      <c r="I22" s="73"/>
      <c r="J22" s="73"/>
      <c r="K22" s="73"/>
      <c r="L22" s="73"/>
      <c r="M22" s="73"/>
      <c r="N22" s="73"/>
      <c r="O22" s="73"/>
      <c r="P22" s="74"/>
      <c r="Q22" s="34"/>
    </row>
    <row r="23" spans="1:20" x14ac:dyDescent="0.3">
      <c r="A23" s="34"/>
      <c r="B23" s="34"/>
      <c r="C23" s="34"/>
      <c r="D23" s="34"/>
      <c r="E23" s="34"/>
      <c r="F23" s="34"/>
      <c r="G23" s="34"/>
      <c r="H23" s="34"/>
      <c r="I23" s="34"/>
      <c r="J23" s="34"/>
      <c r="K23" s="34"/>
      <c r="L23" s="34"/>
      <c r="M23" s="34"/>
      <c r="N23" s="34"/>
      <c r="O23" s="34"/>
      <c r="P23" s="34"/>
      <c r="Q23" s="34"/>
    </row>
    <row r="24" spans="1:20" ht="18" x14ac:dyDescent="0.3">
      <c r="A24" s="34"/>
      <c r="B24" s="77" t="s">
        <v>10</v>
      </c>
      <c r="C24" s="77"/>
      <c r="D24" s="77"/>
      <c r="E24" s="77"/>
      <c r="F24" s="34"/>
      <c r="G24" s="34"/>
      <c r="H24" s="34"/>
      <c r="I24" s="34"/>
      <c r="J24" s="34"/>
      <c r="K24" s="34"/>
      <c r="L24" s="34"/>
      <c r="M24" s="34"/>
      <c r="N24" s="34"/>
      <c r="O24" s="34"/>
      <c r="P24" s="34"/>
      <c r="Q24" s="34"/>
    </row>
    <row r="25" spans="1:20" x14ac:dyDescent="0.3">
      <c r="A25" s="34"/>
      <c r="B25" s="34"/>
      <c r="C25" s="59" t="s">
        <v>11</v>
      </c>
      <c r="D25" s="59"/>
      <c r="E25" s="59"/>
      <c r="F25" s="35" t="s">
        <v>12</v>
      </c>
      <c r="G25" s="35" t="s">
        <v>13</v>
      </c>
      <c r="H25" s="35" t="s">
        <v>14</v>
      </c>
      <c r="I25" s="35" t="s">
        <v>15</v>
      </c>
      <c r="J25" s="35"/>
      <c r="K25" s="34"/>
      <c r="L25" s="34"/>
      <c r="M25" s="34"/>
      <c r="N25" s="34"/>
      <c r="O25" s="34"/>
      <c r="P25" s="34"/>
      <c r="Q25" s="34"/>
    </row>
    <row r="26" spans="1:20" x14ac:dyDescent="0.3">
      <c r="A26" s="34"/>
      <c r="B26" s="34"/>
      <c r="C26" s="60" t="s">
        <v>16</v>
      </c>
      <c r="D26" s="60"/>
      <c r="E26" s="60"/>
      <c r="F26" s="36">
        <f>COUNTIF(Governance!$C$13:$C$31, "=Yes")</f>
        <v>17</v>
      </c>
      <c r="G26" s="37">
        <f>COUNTIF(Governance!$C$13:$C$31, "=No")</f>
        <v>2</v>
      </c>
      <c r="H26" s="37" t="s">
        <v>17</v>
      </c>
      <c r="I26" s="62">
        <f>COUNTBLANK(Governance!$C$13:$C$31)</f>
        <v>0</v>
      </c>
      <c r="J26" s="62"/>
      <c r="K26" s="34"/>
      <c r="L26" s="34"/>
      <c r="M26" s="34"/>
      <c r="N26" s="34"/>
      <c r="O26" s="34"/>
      <c r="P26" s="34"/>
      <c r="Q26" s="34"/>
    </row>
    <row r="27" spans="1:20" x14ac:dyDescent="0.3">
      <c r="A27" s="34"/>
      <c r="B27" s="34"/>
      <c r="C27" s="61" t="s">
        <v>18</v>
      </c>
      <c r="D27" s="61"/>
      <c r="E27" s="61"/>
      <c r="F27" s="38">
        <f>SUM('Supply Chain'!L4+'Secure Development'!L4+'Secure Deployment'!L4+Vulnerability!L4)</f>
        <v>0</v>
      </c>
      <c r="G27" s="38">
        <f>SUM('Supply Chain'!M4+'Secure Development'!M4+'Secure Deployment'!M4+Vulnerability!M4)+SUM('Supply Chain'!N4+'Secure Development'!N4+'Secure Deployment'!N4+Vulnerability!N4)</f>
        <v>1</v>
      </c>
      <c r="H27" s="38">
        <f>SUM('Supply Chain'!J4+'Secure Development'!J4+'Secure Deployment'!J4+Vulnerability!J4)</f>
        <v>58</v>
      </c>
      <c r="I27" s="63">
        <f>SUM('Supply Chain'!K4+'Secure Development'!K4+'Secure Deployment'!K4+Vulnerability!K4)</f>
        <v>-1</v>
      </c>
      <c r="J27" s="63"/>
      <c r="K27" s="34"/>
      <c r="L27" s="34"/>
      <c r="M27" s="34"/>
      <c r="N27" s="34"/>
      <c r="O27" s="34"/>
      <c r="P27" s="34"/>
      <c r="Q27" s="34"/>
    </row>
    <row r="28" spans="1:20" x14ac:dyDescent="0.3">
      <c r="A28" s="34"/>
      <c r="B28" s="34"/>
      <c r="C28" s="60" t="s">
        <v>19</v>
      </c>
      <c r="D28" s="60"/>
      <c r="E28" s="60"/>
      <c r="F28" s="37">
        <f>SUM('Supply Chain'!L5+'Secure Development'!L5+'Secure Deployment'!L5+Vulnerability!L5)</f>
        <v>2</v>
      </c>
      <c r="G28" s="37">
        <f>SUM('Supply Chain'!M5+'Secure Development'!M5+'Secure Deployment'!M5+Vulnerability!M5)</f>
        <v>1</v>
      </c>
      <c r="H28" s="39">
        <f>SUM('Supply Chain'!J5+'Secure Development'!J5+'Secure Deployment'!J5+Vulnerability!J5)</f>
        <v>316</v>
      </c>
      <c r="I28" s="62">
        <f>SUM('Supply Chain'!K5+'Secure Development'!K5+'Secure Deployment'!K5+Vulnerability!K5)</f>
        <v>-3</v>
      </c>
      <c r="J28" s="62"/>
      <c r="K28" s="34"/>
      <c r="L28" s="34"/>
      <c r="M28" s="34"/>
      <c r="N28" s="34"/>
      <c r="O28" s="34"/>
      <c r="P28" s="34"/>
      <c r="Q28" s="34"/>
    </row>
    <row r="29" spans="1:20" x14ac:dyDescent="0.3">
      <c r="A29" s="34"/>
      <c r="B29" s="34"/>
      <c r="C29" s="34"/>
      <c r="D29" s="34"/>
      <c r="E29" s="34"/>
      <c r="F29" s="34"/>
      <c r="G29" s="34"/>
      <c r="H29" s="34"/>
      <c r="I29" s="34"/>
      <c r="J29" s="34"/>
      <c r="K29" s="34"/>
      <c r="L29" s="34"/>
      <c r="M29" s="34"/>
      <c r="N29" s="34"/>
      <c r="O29" s="34"/>
      <c r="P29" s="34"/>
      <c r="Q29" s="34"/>
    </row>
    <row r="30" spans="1:20" x14ac:dyDescent="0.3">
      <c r="A30" s="34"/>
      <c r="B30" s="34"/>
      <c r="C30" s="34"/>
      <c r="D30" s="34"/>
      <c r="E30" s="34"/>
      <c r="F30" s="34"/>
      <c r="G30" s="34"/>
      <c r="H30" s="34"/>
      <c r="I30" s="34"/>
      <c r="J30" s="34"/>
      <c r="K30" s="34"/>
      <c r="L30" s="34"/>
      <c r="M30" s="34"/>
      <c r="N30" s="34"/>
      <c r="O30" s="34"/>
      <c r="P30" s="34"/>
      <c r="Q30" s="34"/>
    </row>
    <row r="31" spans="1:20" ht="18" x14ac:dyDescent="0.35">
      <c r="A31" s="34"/>
      <c r="B31" s="40" t="s">
        <v>20</v>
      </c>
      <c r="C31" s="34"/>
      <c r="D31" s="34"/>
      <c r="E31" s="34"/>
      <c r="F31" s="34"/>
      <c r="G31" s="34"/>
      <c r="H31" s="34"/>
      <c r="I31" s="34"/>
      <c r="J31" s="34"/>
      <c r="K31" s="34"/>
      <c r="L31" s="34"/>
      <c r="M31" s="34"/>
      <c r="N31" s="34"/>
      <c r="O31" s="34"/>
      <c r="P31" s="34"/>
      <c r="Q31" s="34"/>
    </row>
    <row r="32" spans="1:20" ht="32.25" customHeight="1" x14ac:dyDescent="0.3">
      <c r="A32" s="34"/>
      <c r="B32" s="34"/>
      <c r="C32" s="56" t="s">
        <v>21</v>
      </c>
      <c r="D32" s="56"/>
      <c r="E32" s="56"/>
      <c r="F32" s="57" t="s">
        <v>936</v>
      </c>
      <c r="G32" s="57"/>
      <c r="H32" s="57"/>
      <c r="I32" s="57"/>
      <c r="J32" s="57"/>
      <c r="K32" s="57"/>
      <c r="L32" s="57"/>
      <c r="M32" s="57"/>
      <c r="N32" s="57"/>
      <c r="O32" s="57"/>
      <c r="P32" s="57"/>
      <c r="Q32" s="34"/>
      <c r="T32" s="34"/>
    </row>
    <row r="33" spans="1:17" x14ac:dyDescent="0.3">
      <c r="A33" s="34"/>
      <c r="B33" s="34"/>
      <c r="C33" s="58" t="s">
        <v>22</v>
      </c>
      <c r="D33" s="58"/>
      <c r="E33" s="58"/>
      <c r="F33" s="57" t="s">
        <v>937</v>
      </c>
      <c r="G33" s="57"/>
      <c r="H33" s="57"/>
      <c r="I33" s="57"/>
      <c r="J33" s="57"/>
      <c r="K33" s="57"/>
      <c r="L33" s="57"/>
      <c r="M33" s="57"/>
      <c r="N33" s="57"/>
      <c r="O33" s="57"/>
      <c r="P33" s="57"/>
      <c r="Q33" s="34"/>
    </row>
    <row r="34" spans="1:17" x14ac:dyDescent="0.3">
      <c r="A34" s="34"/>
      <c r="B34" s="34"/>
      <c r="C34" s="64" t="s">
        <v>23</v>
      </c>
      <c r="D34" s="65"/>
      <c r="E34" s="66"/>
      <c r="F34" s="67" t="s">
        <v>938</v>
      </c>
      <c r="G34" s="67"/>
      <c r="H34" s="67"/>
      <c r="I34" s="67"/>
      <c r="J34" s="67"/>
      <c r="K34" s="67"/>
      <c r="L34" s="67"/>
      <c r="M34" s="67"/>
      <c r="N34" s="67"/>
      <c r="O34" s="67"/>
      <c r="P34" s="67"/>
      <c r="Q34" s="34"/>
    </row>
    <row r="35" spans="1:17" x14ac:dyDescent="0.3">
      <c r="A35" s="34"/>
      <c r="B35" s="34"/>
      <c r="C35" s="69" t="s">
        <v>24</v>
      </c>
      <c r="D35" s="70"/>
      <c r="E35" s="71"/>
      <c r="F35" s="68">
        <v>45658</v>
      </c>
      <c r="G35" s="67"/>
      <c r="H35" s="67"/>
      <c r="I35" s="67"/>
      <c r="J35" s="67"/>
      <c r="K35" s="67"/>
      <c r="L35" s="67"/>
      <c r="M35" s="67"/>
      <c r="N35" s="67"/>
      <c r="O35" s="67"/>
      <c r="P35" s="67"/>
      <c r="Q35" s="34"/>
    </row>
    <row r="36" spans="1:17" x14ac:dyDescent="0.3">
      <c r="A36" s="34"/>
      <c r="B36" s="34"/>
      <c r="C36" s="34"/>
      <c r="D36" s="34"/>
      <c r="E36" s="34"/>
      <c r="F36" s="34"/>
      <c r="G36" s="34"/>
      <c r="H36" s="34"/>
      <c r="I36" s="34"/>
      <c r="J36" s="34"/>
      <c r="K36" s="34"/>
      <c r="L36" s="34"/>
      <c r="M36" s="34"/>
      <c r="N36" s="34"/>
      <c r="O36" s="34"/>
      <c r="P36" s="34"/>
      <c r="Q36" s="34"/>
    </row>
    <row r="37" spans="1:17" ht="48" customHeight="1" x14ac:dyDescent="0.3">
      <c r="A37" s="34"/>
      <c r="B37" s="34"/>
      <c r="C37" s="1"/>
      <c r="D37" s="1"/>
      <c r="E37" s="1"/>
      <c r="F37" s="1"/>
      <c r="G37" s="1"/>
      <c r="H37" s="1"/>
      <c r="I37" s="1"/>
      <c r="J37" s="1"/>
      <c r="K37" s="1"/>
      <c r="L37" s="1"/>
      <c r="M37" s="1"/>
      <c r="N37" s="1"/>
      <c r="O37" s="1"/>
      <c r="P37" s="1"/>
      <c r="Q37" s="34"/>
    </row>
    <row r="38" spans="1:17" x14ac:dyDescent="0.3">
      <c r="A38" s="34"/>
      <c r="B38" s="34"/>
      <c r="C38" s="34"/>
      <c r="D38" s="34"/>
      <c r="E38" s="34"/>
      <c r="F38" s="34"/>
      <c r="G38" s="34"/>
      <c r="H38" s="34"/>
      <c r="I38" s="34"/>
      <c r="J38" s="34"/>
      <c r="K38" s="34"/>
      <c r="L38" s="34"/>
      <c r="M38" s="34"/>
      <c r="N38" s="34"/>
      <c r="O38" s="34"/>
      <c r="P38" s="34"/>
      <c r="Q38" s="34"/>
    </row>
    <row r="39" spans="1:17" hidden="1" x14ac:dyDescent="0.3">
      <c r="A39" s="34"/>
      <c r="B39" s="34"/>
      <c r="C39" s="34"/>
      <c r="D39" s="34"/>
      <c r="E39" s="34"/>
      <c r="F39" s="34"/>
      <c r="G39" s="34"/>
      <c r="H39" s="34"/>
      <c r="I39" s="34"/>
      <c r="J39" s="34"/>
      <c r="K39" s="34"/>
      <c r="L39" s="34"/>
      <c r="M39" s="34"/>
      <c r="N39" s="34"/>
      <c r="O39" s="34"/>
      <c r="P39" s="34"/>
      <c r="Q39" s="34"/>
    </row>
    <row r="49" customFormat="1" hidden="1" x14ac:dyDescent="0.3"/>
    <row r="50" customFormat="1" hidden="1" x14ac:dyDescent="0.3"/>
    <row r="51" customFormat="1" hidden="1" x14ac:dyDescent="0.3"/>
    <row r="52" customFormat="1" hidden="1" x14ac:dyDescent="0.3"/>
    <row r="53" customFormat="1" hidden="1" x14ac:dyDescent="0.3"/>
    <row r="54" customFormat="1" hidden="1" x14ac:dyDescent="0.3"/>
    <row r="55" customFormat="1" hidden="1" x14ac:dyDescent="0.3"/>
    <row r="56" customFormat="1" hidden="1" x14ac:dyDescent="0.3"/>
    <row r="57" customFormat="1" hidden="1" x14ac:dyDescent="0.3"/>
  </sheetData>
  <mergeCells count="39">
    <mergeCell ref="M1:Q1"/>
    <mergeCell ref="B2:P2"/>
    <mergeCell ref="C11:P11"/>
    <mergeCell ref="C14:P14"/>
    <mergeCell ref="B4:D4"/>
    <mergeCell ref="C5:P5"/>
    <mergeCell ref="C7:P7"/>
    <mergeCell ref="C9:P9"/>
    <mergeCell ref="C12:P12"/>
    <mergeCell ref="B24:E24"/>
    <mergeCell ref="C17:E17"/>
    <mergeCell ref="C18:E18"/>
    <mergeCell ref="C19:E19"/>
    <mergeCell ref="C20:E20"/>
    <mergeCell ref="C21:E21"/>
    <mergeCell ref="C22:E22"/>
    <mergeCell ref="F21:P21"/>
    <mergeCell ref="F22:P22"/>
    <mergeCell ref="F20:P20"/>
    <mergeCell ref="F19:P19"/>
    <mergeCell ref="B16:D16"/>
    <mergeCell ref="F17:P17"/>
    <mergeCell ref="F18:P18"/>
    <mergeCell ref="C37:P37"/>
    <mergeCell ref="C32:E32"/>
    <mergeCell ref="F32:P32"/>
    <mergeCell ref="C33:E33"/>
    <mergeCell ref="C25:E25"/>
    <mergeCell ref="C26:E26"/>
    <mergeCell ref="C27:E27"/>
    <mergeCell ref="C28:E28"/>
    <mergeCell ref="I26:J26"/>
    <mergeCell ref="I27:J27"/>
    <mergeCell ref="I28:J28"/>
    <mergeCell ref="F33:P33"/>
    <mergeCell ref="C34:E34"/>
    <mergeCell ref="F34:P34"/>
    <mergeCell ref="F35:P35"/>
    <mergeCell ref="C35:E35"/>
  </mergeCells>
  <conditionalFormatting sqref="F26:F28">
    <cfRule type="cellIs" dxfId="134" priority="1" operator="greaterThan">
      <formula>0</formula>
    </cfRule>
  </conditionalFormatting>
  <conditionalFormatting sqref="G26">
    <cfRule type="cellIs" dxfId="133" priority="4" operator="greaterThan">
      <formula>1</formula>
    </cfRule>
  </conditionalFormatting>
  <conditionalFormatting sqref="G26:G28">
    <cfRule type="cellIs" dxfId="132" priority="3" operator="greaterThan">
      <formula>0</formula>
    </cfRule>
  </conditionalFormatting>
  <conditionalFormatting sqref="H27:H28">
    <cfRule type="cellIs" dxfId="131" priority="2" operator="greaterThan">
      <formula>0</formula>
    </cfRule>
  </conditionalFormatting>
  <hyperlinks>
    <hyperlink ref="F20" r:id="rId1" xr:uid="{65AD32D3-272D-49AD-BC1A-7C3B47077FCC}"/>
  </hyperlinks>
  <pageMargins left="0.7" right="0.7" top="0.75" bottom="0.75" header="0.3" footer="0.3"/>
  <pageSetup scale="66"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K38"/>
  <sheetViews>
    <sheetView zoomScaleNormal="100" workbookViewId="0">
      <pane xSplit="3" ySplit="12" topLeftCell="D13" activePane="bottomRight" state="frozen"/>
      <selection pane="topRight" activeCell="D1" sqref="D1"/>
      <selection pane="bottomLeft" activeCell="A13" sqref="A13"/>
      <selection pane="bottomRight" activeCell="C13" sqref="C13"/>
    </sheetView>
  </sheetViews>
  <sheetFormatPr defaultColWidth="0" defaultRowHeight="14.4" zeroHeight="1" x14ac:dyDescent="0.3"/>
  <cols>
    <col min="1" max="1" width="20.77734375" customWidth="1"/>
    <col min="2" max="2" width="74.5546875" customWidth="1"/>
    <col min="3" max="3" width="9.21875" customWidth="1"/>
    <col min="4" max="4" width="32" customWidth="1"/>
    <col min="5" max="5" width="9.21875" customWidth="1"/>
    <col min="6" max="6" width="0" hidden="1" customWidth="1"/>
    <col min="7" max="7" width="13.5546875" hidden="1" customWidth="1"/>
    <col min="8" max="8" width="5.21875" hidden="1" customWidth="1"/>
    <col min="9" max="9" width="4.21875" hidden="1" customWidth="1"/>
    <col min="10" max="10" width="9.21875" hidden="1" customWidth="1"/>
    <col min="11" max="11" width="13.5546875" hidden="1" customWidth="1"/>
    <col min="12" max="17" width="9.21875" hidden="1" customWidth="1"/>
    <col min="18" max="16384" width="9.21875" hidden="1"/>
  </cols>
  <sheetData>
    <row r="1" spans="1:11" ht="15" hidden="1" thickBot="1" x14ac:dyDescent="0.35">
      <c r="A1" s="11" t="s">
        <v>5</v>
      </c>
      <c r="B1" s="97"/>
      <c r="C1" s="98"/>
      <c r="D1" s="99"/>
    </row>
    <row r="2" spans="1:11" ht="15" hidden="1" thickBot="1" x14ac:dyDescent="0.35">
      <c r="A2" s="11" t="s">
        <v>6</v>
      </c>
      <c r="B2" s="97"/>
      <c r="C2" s="98"/>
      <c r="D2" s="99"/>
      <c r="F2" t="s">
        <v>25</v>
      </c>
    </row>
    <row r="3" spans="1:11" ht="15" hidden="1" thickBot="1" x14ac:dyDescent="0.35">
      <c r="A3" s="11" t="s">
        <v>7</v>
      </c>
      <c r="B3" s="97"/>
      <c r="C3" s="98"/>
      <c r="D3" s="99"/>
      <c r="G3" t="s">
        <v>11</v>
      </c>
      <c r="H3" t="s">
        <v>12</v>
      </c>
      <c r="I3" t="s">
        <v>13</v>
      </c>
      <c r="J3" t="s">
        <v>14</v>
      </c>
      <c r="K3" t="s">
        <v>15</v>
      </c>
    </row>
    <row r="4" spans="1:11" ht="15" hidden="1" thickBot="1" x14ac:dyDescent="0.35">
      <c r="A4" s="11" t="s">
        <v>8</v>
      </c>
      <c r="B4" s="97"/>
      <c r="C4" s="98"/>
      <c r="D4" s="99"/>
      <c r="G4" t="s">
        <v>16</v>
      </c>
      <c r="H4">
        <f>COUNTIF($C$13:$C$31, "=Yes")</f>
        <v>17</v>
      </c>
      <c r="I4">
        <f>COUNTIF($C$13:$C$31, "=No")</f>
        <v>2</v>
      </c>
      <c r="J4" t="s">
        <v>17</v>
      </c>
      <c r="K4">
        <f>COUNTBLANK($C$13:$C$31)</f>
        <v>0</v>
      </c>
    </row>
    <row r="5" spans="1:11" ht="15" hidden="1" thickBot="1" x14ac:dyDescent="0.35">
      <c r="A5" s="11" t="s">
        <v>9</v>
      </c>
      <c r="B5" s="97"/>
      <c r="C5" s="98"/>
      <c r="D5" s="99"/>
      <c r="G5" t="s">
        <v>18</v>
      </c>
      <c r="H5">
        <f>SUM('Supply Chain'!L4+'Secure Development'!L4+'Secure Deployment'!L4+Vulnerability!L4)</f>
        <v>0</v>
      </c>
      <c r="I5">
        <f>SUM('Supply Chain'!M4+'Secure Development'!M4+'Secure Deployment'!M4+Vulnerability!M4)+SUM('Supply Chain'!N4+'Secure Development'!N4+'Secure Deployment'!N4+Vulnerability!N4)</f>
        <v>1</v>
      </c>
      <c r="J5">
        <f>SUM('Supply Chain'!J4+'Secure Development'!J4+'Secure Deployment'!J4+Vulnerability!J4)</f>
        <v>58</v>
      </c>
      <c r="K5">
        <f>SUM('Supply Chain'!K4+'Secure Development'!K4+'Secure Deployment'!K4+Vulnerability!K4)</f>
        <v>-1</v>
      </c>
    </row>
    <row r="6" spans="1:11" hidden="1" x14ac:dyDescent="0.3">
      <c r="A6" s="11" t="s">
        <v>6</v>
      </c>
      <c r="B6" s="94"/>
      <c r="C6" s="95"/>
      <c r="D6" s="96"/>
      <c r="G6" t="s">
        <v>26</v>
      </c>
      <c r="H6">
        <f>SUM('Supply Chain'!L5+'Secure Development'!L5+'Secure Deployment'!L5+Vulnerability!L5)</f>
        <v>2</v>
      </c>
      <c r="I6">
        <f>SUM('Supply Chain'!M5+'Secure Development'!M5+'Secure Deployment'!M5+Vulnerability!M5)</f>
        <v>1</v>
      </c>
      <c r="J6">
        <f>SUM('Supply Chain'!J5+'Secure Development'!J5+'Secure Deployment'!J5+Vulnerability!J5)</f>
        <v>316</v>
      </c>
      <c r="K6">
        <f>SUM('Supply Chain'!K5+'Secure Development'!K5+'Secure Deployment'!K5+Vulnerability!K5)</f>
        <v>-3</v>
      </c>
    </row>
    <row r="7" spans="1:11" ht="15" customHeight="1" x14ac:dyDescent="0.3">
      <c r="A7" s="87" t="s">
        <v>27</v>
      </c>
      <c r="B7" s="90" t="s">
        <v>923</v>
      </c>
      <c r="C7" s="91"/>
      <c r="D7" s="89"/>
      <c r="E7" s="89"/>
    </row>
    <row r="8" spans="1:11" x14ac:dyDescent="0.3">
      <c r="A8" s="87"/>
      <c r="B8" s="92"/>
      <c r="C8" s="93"/>
      <c r="D8" s="89"/>
      <c r="E8" s="89"/>
    </row>
    <row r="9" spans="1:11" ht="51.75" customHeight="1" x14ac:dyDescent="0.3">
      <c r="A9" s="88"/>
      <c r="B9" s="92"/>
      <c r="C9" s="93"/>
      <c r="D9" s="89"/>
      <c r="E9" s="89"/>
    </row>
    <row r="10" spans="1:11" x14ac:dyDescent="0.3">
      <c r="B10" s="20"/>
      <c r="D10" s="21"/>
    </row>
    <row r="11" spans="1:11" ht="15" thickBot="1" x14ac:dyDescent="0.35">
      <c r="B11" s="24" t="s">
        <v>28</v>
      </c>
      <c r="C11" s="23"/>
      <c r="D11" s="25"/>
    </row>
    <row r="12" spans="1:11" ht="29.4" thickBot="1" x14ac:dyDescent="0.35">
      <c r="A12" s="3" t="s">
        <v>906</v>
      </c>
      <c r="B12" s="18" t="s">
        <v>29</v>
      </c>
      <c r="C12" s="18" t="s">
        <v>30</v>
      </c>
      <c r="D12" s="26" t="s">
        <v>31</v>
      </c>
    </row>
    <row r="13" spans="1:11" ht="66.75" customHeight="1" thickBot="1" x14ac:dyDescent="0.35">
      <c r="A13" s="5" t="s">
        <v>32</v>
      </c>
      <c r="B13" s="43" t="s">
        <v>927</v>
      </c>
      <c r="C13" s="9" t="s">
        <v>12</v>
      </c>
      <c r="D13" s="16" t="s">
        <v>33</v>
      </c>
    </row>
    <row r="14" spans="1:11" ht="16.2" thickBot="1" x14ac:dyDescent="0.35">
      <c r="A14" s="5" t="s">
        <v>34</v>
      </c>
      <c r="B14" s="42" t="s">
        <v>35</v>
      </c>
      <c r="C14" s="9" t="s">
        <v>12</v>
      </c>
      <c r="D14" s="17" t="s">
        <v>36</v>
      </c>
    </row>
    <row r="15" spans="1:11" ht="58.2" thickBot="1" x14ac:dyDescent="0.35">
      <c r="A15" s="5" t="s">
        <v>37</v>
      </c>
      <c r="B15" s="42" t="s">
        <v>887</v>
      </c>
      <c r="C15" s="9" t="s">
        <v>12</v>
      </c>
      <c r="D15" s="17" t="s">
        <v>36</v>
      </c>
    </row>
    <row r="16" spans="1:11" ht="87" thickBot="1" x14ac:dyDescent="0.35">
      <c r="A16" s="5" t="s">
        <v>38</v>
      </c>
      <c r="B16" s="42" t="s">
        <v>893</v>
      </c>
      <c r="C16" s="9" t="s">
        <v>12</v>
      </c>
      <c r="D16" s="17" t="s">
        <v>36</v>
      </c>
    </row>
    <row r="17" spans="1:4" ht="90.75" customHeight="1" thickBot="1" x14ac:dyDescent="0.35">
      <c r="A17" s="5" t="s">
        <v>39</v>
      </c>
      <c r="B17" s="42" t="s">
        <v>40</v>
      </c>
      <c r="C17" s="9" t="s">
        <v>12</v>
      </c>
      <c r="D17" s="17" t="s">
        <v>36</v>
      </c>
    </row>
    <row r="18" spans="1:4" ht="16.2" thickBot="1" x14ac:dyDescent="0.35">
      <c r="A18" s="5" t="s">
        <v>41</v>
      </c>
      <c r="B18" s="42" t="s">
        <v>42</v>
      </c>
      <c r="C18" s="9" t="s">
        <v>12</v>
      </c>
      <c r="D18" s="17" t="s">
        <v>36</v>
      </c>
    </row>
    <row r="19" spans="1:4" ht="58.2" thickBot="1" x14ac:dyDescent="0.35">
      <c r="A19" s="5" t="s">
        <v>43</v>
      </c>
      <c r="B19" s="42" t="s">
        <v>44</v>
      </c>
      <c r="C19" s="9" t="s">
        <v>12</v>
      </c>
      <c r="D19" s="17" t="s">
        <v>45</v>
      </c>
    </row>
    <row r="20" spans="1:4" ht="72.599999999999994" thickBot="1" x14ac:dyDescent="0.35">
      <c r="A20" s="5" t="s">
        <v>46</v>
      </c>
      <c r="B20" s="42" t="s">
        <v>928</v>
      </c>
      <c r="C20" s="9" t="s">
        <v>13</v>
      </c>
      <c r="D20" s="17" t="s">
        <v>45</v>
      </c>
    </row>
    <row r="21" spans="1:4" ht="58.2" thickBot="1" x14ac:dyDescent="0.35">
      <c r="A21" s="5" t="s">
        <v>47</v>
      </c>
      <c r="B21" s="42" t="s">
        <v>48</v>
      </c>
      <c r="C21" s="9" t="s">
        <v>12</v>
      </c>
      <c r="D21" s="17" t="s">
        <v>33</v>
      </c>
    </row>
    <row r="22" spans="1:4" ht="29.4" thickBot="1" x14ac:dyDescent="0.35">
      <c r="A22" s="5" t="s">
        <v>49</v>
      </c>
      <c r="B22" s="42" t="s">
        <v>888</v>
      </c>
      <c r="C22" s="9" t="s">
        <v>12</v>
      </c>
      <c r="D22" s="17" t="s">
        <v>50</v>
      </c>
    </row>
    <row r="23" spans="1:4" ht="29.4" thickBot="1" x14ac:dyDescent="0.35">
      <c r="A23" s="5" t="s">
        <v>51</v>
      </c>
      <c r="B23" s="42" t="s">
        <v>52</v>
      </c>
      <c r="C23" s="9" t="s">
        <v>13</v>
      </c>
      <c r="D23" s="17" t="s">
        <v>33</v>
      </c>
    </row>
    <row r="24" spans="1:4" ht="58.2" thickBot="1" x14ac:dyDescent="0.35">
      <c r="A24" s="5" t="s">
        <v>53</v>
      </c>
      <c r="B24" s="42" t="s">
        <v>889</v>
      </c>
      <c r="C24" s="9" t="s">
        <v>12</v>
      </c>
      <c r="D24" s="17" t="s">
        <v>45</v>
      </c>
    </row>
    <row r="25" spans="1:4" ht="43.8" thickBot="1" x14ac:dyDescent="0.35">
      <c r="A25" s="5" t="s">
        <v>54</v>
      </c>
      <c r="B25" s="44" t="s">
        <v>890</v>
      </c>
      <c r="C25" s="9" t="s">
        <v>12</v>
      </c>
      <c r="D25" s="17" t="s">
        <v>36</v>
      </c>
    </row>
    <row r="26" spans="1:4" ht="43.8" thickBot="1" x14ac:dyDescent="0.35">
      <c r="A26" s="5" t="s">
        <v>55</v>
      </c>
      <c r="B26" s="45" t="s">
        <v>891</v>
      </c>
      <c r="C26" s="9" t="s">
        <v>12</v>
      </c>
      <c r="D26" s="17" t="s">
        <v>45</v>
      </c>
    </row>
    <row r="27" spans="1:4" ht="58.2" thickBot="1" x14ac:dyDescent="0.35">
      <c r="A27" s="5" t="s">
        <v>56</v>
      </c>
      <c r="B27" s="44" t="s">
        <v>57</v>
      </c>
      <c r="C27" s="9" t="s">
        <v>12</v>
      </c>
      <c r="D27" s="17" t="s">
        <v>36</v>
      </c>
    </row>
    <row r="28" spans="1:4" ht="58.2" thickBot="1" x14ac:dyDescent="0.35">
      <c r="A28" s="5" t="s">
        <v>58</v>
      </c>
      <c r="B28" s="44" t="s">
        <v>59</v>
      </c>
      <c r="C28" s="9" t="s">
        <v>12</v>
      </c>
      <c r="D28" s="17" t="s">
        <v>36</v>
      </c>
    </row>
    <row r="29" spans="1:4" ht="43.8" thickBot="1" x14ac:dyDescent="0.35">
      <c r="A29" s="5" t="s">
        <v>60</v>
      </c>
      <c r="B29" s="44" t="s">
        <v>61</v>
      </c>
      <c r="C29" s="9" t="s">
        <v>12</v>
      </c>
      <c r="D29" s="17" t="s">
        <v>36</v>
      </c>
    </row>
    <row r="30" spans="1:4" ht="72.599999999999994" thickBot="1" x14ac:dyDescent="0.35">
      <c r="A30" s="5" t="s">
        <v>62</v>
      </c>
      <c r="B30" s="44" t="s">
        <v>63</v>
      </c>
      <c r="C30" s="9" t="s">
        <v>12</v>
      </c>
      <c r="D30" s="17" t="s">
        <v>45</v>
      </c>
    </row>
    <row r="31" spans="1:4" ht="43.8" thickBot="1" x14ac:dyDescent="0.35">
      <c r="A31" s="5" t="s">
        <v>64</v>
      </c>
      <c r="B31" s="46" t="s">
        <v>892</v>
      </c>
      <c r="C31" s="28" t="s">
        <v>12</v>
      </c>
      <c r="D31" s="17" t="s">
        <v>33</v>
      </c>
    </row>
    <row r="32" spans="1:4" x14ac:dyDescent="0.3">
      <c r="C32" s="14"/>
    </row>
    <row r="33" customFormat="1" hidden="1" x14ac:dyDescent="0.3"/>
    <row r="34" customFormat="1" hidden="1" x14ac:dyDescent="0.3"/>
    <row r="35" customFormat="1" hidden="1" x14ac:dyDescent="0.3"/>
    <row r="36" customFormat="1" hidden="1" x14ac:dyDescent="0.3"/>
    <row r="37" customFormat="1" hidden="1" x14ac:dyDescent="0.3"/>
    <row r="38" customFormat="1" hidden="1" x14ac:dyDescent="0.3"/>
  </sheetData>
  <mergeCells count="9">
    <mergeCell ref="A7:A9"/>
    <mergeCell ref="D7:E9"/>
    <mergeCell ref="B7:C9"/>
    <mergeCell ref="B6:D6"/>
    <mergeCell ref="B1:D1"/>
    <mergeCell ref="B2:D2"/>
    <mergeCell ref="B3:D3"/>
    <mergeCell ref="B4:D4"/>
    <mergeCell ref="B5:D5"/>
  </mergeCells>
  <phoneticPr fontId="2" type="noConversion"/>
  <conditionalFormatting sqref="C13:C32">
    <cfRule type="containsText" dxfId="130" priority="9" operator="containsText" text="No">
      <formula>NOT(ISERROR(SEARCH("No",C13)))</formula>
    </cfRule>
    <cfRule type="containsText" dxfId="129" priority="10" operator="containsText" text="Yes">
      <formula>NOT(ISERROR(SEARCH("Yes",C13)))</formula>
    </cfRule>
  </conditionalFormatting>
  <conditionalFormatting sqref="H4:H6">
    <cfRule type="cellIs" dxfId="128" priority="1" operator="greaterThan">
      <formula>0</formula>
    </cfRule>
  </conditionalFormatting>
  <conditionalFormatting sqref="I4">
    <cfRule type="cellIs" dxfId="127" priority="7" operator="greaterThan">
      <formula>1</formula>
    </cfRule>
  </conditionalFormatting>
  <conditionalFormatting sqref="I4:I5">
    <cfRule type="cellIs" dxfId="126" priority="4" operator="greaterThan">
      <formula>0</formula>
    </cfRule>
  </conditionalFormatting>
  <conditionalFormatting sqref="J5:J6">
    <cfRule type="cellIs" dxfId="125" priority="2" operator="greaterThan">
      <formula>0</formula>
    </cfRule>
  </conditionalFormatting>
  <dataValidations count="1">
    <dataValidation type="list" allowBlank="1" showInputMessage="1" showErrorMessage="1" sqref="C13:C31" xr:uid="{00000000-0002-0000-0000-000000000000}">
      <formula1>"Yes, No"</formula1>
    </dataValidation>
  </dataValidations>
  <pageMargins left="0.7" right="0.7" top="0.75" bottom="0.75" header="0.3" footer="0.3"/>
  <pageSetup orientation="portrait" verticalDpi="597"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F0"/>
    <outlinePr summaryBelow="0" summaryRight="0"/>
  </sheetPr>
  <dimension ref="A1:P79"/>
  <sheetViews>
    <sheetView topLeftCell="A69" zoomScaleNormal="100" workbookViewId="0">
      <selection activeCell="I49" sqref="I49"/>
    </sheetView>
  </sheetViews>
  <sheetFormatPr defaultColWidth="0" defaultRowHeight="14.4" zeroHeight="1" outlineLevelRow="1" x14ac:dyDescent="0.3"/>
  <cols>
    <col min="1" max="1" width="20.77734375" customWidth="1"/>
    <col min="2" max="2" width="74.5546875" customWidth="1"/>
    <col min="3" max="3" width="9.21875" customWidth="1"/>
    <col min="4" max="4" width="32" customWidth="1"/>
    <col min="5" max="5" width="31.77734375" customWidth="1"/>
    <col min="6" max="6" width="9.21875" customWidth="1"/>
    <col min="7" max="7" width="0" hidden="1" customWidth="1"/>
    <col min="8" max="8" width="15.5546875" hidden="1" customWidth="1"/>
    <col min="9" max="11" width="13.21875" hidden="1" customWidth="1"/>
    <col min="12" max="15" width="0" hidden="1" customWidth="1"/>
    <col min="16" max="16" width="12.21875" hidden="1" customWidth="1"/>
    <col min="17" max="17" width="9.21875" hidden="1" customWidth="1"/>
    <col min="18" max="16384" width="9.21875" hidden="1"/>
  </cols>
  <sheetData>
    <row r="1" spans="1:15" ht="60" customHeight="1" x14ac:dyDescent="0.3">
      <c r="A1" s="15" t="s">
        <v>27</v>
      </c>
      <c r="B1" s="100" t="s">
        <v>65</v>
      </c>
      <c r="C1" s="101"/>
      <c r="D1" s="101"/>
      <c r="E1" s="101"/>
      <c r="F1" s="101"/>
    </row>
    <row r="2" spans="1:15" x14ac:dyDescent="0.3">
      <c r="B2" s="105" t="s">
        <v>919</v>
      </c>
      <c r="C2" s="106"/>
      <c r="D2" s="106"/>
      <c r="E2" s="107"/>
    </row>
    <row r="3" spans="1:15" x14ac:dyDescent="0.3">
      <c r="B3" s="108"/>
      <c r="C3" s="109"/>
      <c r="D3" s="109"/>
      <c r="E3" s="110"/>
      <c r="I3" t="s">
        <v>66</v>
      </c>
      <c r="J3" t="s">
        <v>14</v>
      </c>
      <c r="K3" t="s">
        <v>15</v>
      </c>
      <c r="L3" t="s">
        <v>12</v>
      </c>
      <c r="M3" t="s">
        <v>13</v>
      </c>
      <c r="N3" t="s">
        <v>67</v>
      </c>
      <c r="O3" t="s">
        <v>17</v>
      </c>
    </row>
    <row r="4" spans="1:15" x14ac:dyDescent="0.3">
      <c r="B4" s="111"/>
      <c r="C4" s="112"/>
      <c r="D4" s="112"/>
      <c r="E4" s="113"/>
      <c r="H4" t="s">
        <v>18</v>
      </c>
      <c r="I4">
        <f>COUNTIF($A$16:$A$74, "=CONTROL.SC.*")</f>
        <v>8</v>
      </c>
      <c r="J4">
        <f>COUNTIFS($A$16:$A$74, "=CONTROL.SC.*", $E$16:$E$74, "*skip*")</f>
        <v>8</v>
      </c>
      <c r="K4">
        <f>I4-(J4+SUM(L4:O4))</f>
        <v>0</v>
      </c>
      <c r="L4">
        <f>COUNTIFS($A$16:$A$74, "=CONTROL.SC.*",$C$16:$C$74, "=Yes")</f>
        <v>0</v>
      </c>
      <c r="M4">
        <f>COUNTIFS($A$16:$A$74, "=CONTROL.SC.*",$C$16:$C$74, "=No")</f>
        <v>0</v>
      </c>
      <c r="N4">
        <f>COUNTIFS($A$16:$A$74, "=CONTROL.SC.*",$C$16:$C$74, "=Partial")</f>
        <v>0</v>
      </c>
      <c r="O4">
        <f>COUNTIFS($A$16:$A$74, "=CONTROL.SC.*",$C$16:$C$74, "=N/A")</f>
        <v>0</v>
      </c>
    </row>
    <row r="5" spans="1:15" x14ac:dyDescent="0.3">
      <c r="B5" s="105" t="s">
        <v>922</v>
      </c>
      <c r="C5" s="106"/>
      <c r="D5" s="106"/>
      <c r="E5" s="107"/>
      <c r="H5" t="s">
        <v>68</v>
      </c>
      <c r="I5">
        <f>COUNTIF(A16:A74, "=TASK.SC.*")</f>
        <v>51</v>
      </c>
      <c r="J5">
        <f>COUNTIFS($A$16:$A$74, "=TASK.SC.*", $E$16:$E$74, "*skip*")</f>
        <v>51</v>
      </c>
      <c r="K5">
        <f>I5-(J5+SUM(L5:O5))</f>
        <v>0</v>
      </c>
      <c r="L5">
        <f>COUNTIFS($A$16:$A$74, "=TASK.SC.*",$C$16:$C$74, "=Yes")</f>
        <v>0</v>
      </c>
      <c r="M5">
        <f>COUNTIFS($A$16:$A$74, "=TASK.SC.*",$C$16:$C$74, "=No")</f>
        <v>0</v>
      </c>
      <c r="N5" t="s">
        <v>17</v>
      </c>
      <c r="O5" t="s">
        <v>17</v>
      </c>
    </row>
    <row r="6" spans="1:15" x14ac:dyDescent="0.3">
      <c r="B6" s="108"/>
      <c r="C6" s="109"/>
      <c r="D6" s="109"/>
      <c r="E6" s="110"/>
    </row>
    <row r="7" spans="1:15" x14ac:dyDescent="0.3">
      <c r="B7" s="111"/>
      <c r="C7" s="112"/>
      <c r="D7" s="112"/>
      <c r="E7" s="113"/>
    </row>
    <row r="8" spans="1:15" x14ac:dyDescent="0.3">
      <c r="B8" s="105" t="s">
        <v>920</v>
      </c>
      <c r="C8" s="106"/>
      <c r="D8" s="106"/>
      <c r="E8" s="107"/>
    </row>
    <row r="9" spans="1:15" x14ac:dyDescent="0.3">
      <c r="B9" s="111"/>
      <c r="C9" s="112"/>
      <c r="D9" s="112"/>
      <c r="E9" s="113"/>
    </row>
    <row r="10" spans="1:15" x14ac:dyDescent="0.3">
      <c r="B10" s="114" t="s">
        <v>69</v>
      </c>
      <c r="C10" s="115"/>
      <c r="D10" s="115"/>
      <c r="E10" s="116"/>
    </row>
    <row r="11" spans="1:15" x14ac:dyDescent="0.3">
      <c r="B11" s="20"/>
      <c r="E11" s="21"/>
    </row>
    <row r="12" spans="1:15" x14ac:dyDescent="0.3">
      <c r="B12" s="102" t="s">
        <v>921</v>
      </c>
      <c r="C12" s="103"/>
      <c r="D12" s="103"/>
      <c r="E12" s="104"/>
    </row>
    <row r="13" spans="1:15" x14ac:dyDescent="0.3">
      <c r="B13" s="102"/>
      <c r="C13" s="103"/>
      <c r="D13" s="103"/>
      <c r="E13" s="104"/>
    </row>
    <row r="14" spans="1:15" ht="15" thickBot="1" x14ac:dyDescent="0.35">
      <c r="A14" s="23"/>
      <c r="B14" s="24"/>
      <c r="C14" s="23"/>
      <c r="D14" s="23"/>
      <c r="E14" s="25"/>
    </row>
    <row r="15" spans="1:15" ht="43.8" thickBot="1" x14ac:dyDescent="0.35">
      <c r="A15" s="22" t="s">
        <v>905</v>
      </c>
      <c r="B15" s="18" t="s">
        <v>70</v>
      </c>
      <c r="C15" s="18" t="s">
        <v>30</v>
      </c>
      <c r="D15" s="19" t="s">
        <v>1</v>
      </c>
      <c r="E15" s="19" t="s">
        <v>71</v>
      </c>
      <c r="G15" t="s">
        <v>72</v>
      </c>
      <c r="H15" t="s">
        <v>73</v>
      </c>
    </row>
    <row r="16" spans="1:15" ht="90" customHeight="1" thickBot="1" x14ac:dyDescent="0.35">
      <c r="A16" s="5" t="s">
        <v>74</v>
      </c>
      <c r="B16" s="42" t="s">
        <v>75</v>
      </c>
      <c r="C16" s="9"/>
      <c r="D16" s="10" t="str">
        <f>IF(E16 = "You May Skip This Question Because You Answered the Associated Governance Question Yes","Move to Next CONTROL Question.",IF(ISBLANK(C16),"Select Answer to CONTROL Question from Drop Down List", IF(C16 = "Partial","Answer Associated TASK Questions", "Review Any Remaining Unanswered CONTROL Questions")))</f>
        <v>Move to Next CONTROL Question.</v>
      </c>
      <c r="E16" s="12" t="str">
        <f>IF(AND(ISBLANK(Governance!$C$14),AND(ISBLANK(Governance!$C$20),ISBLANK(Governance!$C$30))),"Please Complete this Question",IF(OR(Governance!$C$14="Yes",OR(Governance!$C$20="Yes",Governance!$C$30="Yes")),"You May Skip This Question Because You Answered the Associated Governance Question Yes",IF(ISBLANK($C$16),"Please Complete this Question","Continue with Next Indicated Question")))</f>
        <v>You May Skip This Question Because You Answered the Associated Governance Question Yes</v>
      </c>
      <c r="G16" t="s">
        <v>76</v>
      </c>
      <c r="H16" t="s">
        <v>77</v>
      </c>
      <c r="I16" t="s">
        <v>78</v>
      </c>
    </row>
    <row r="17" spans="1:13" ht="60" customHeight="1" outlineLevel="1" thickBot="1" x14ac:dyDescent="0.35">
      <c r="A17" s="4" t="s">
        <v>79</v>
      </c>
      <c r="B17" s="47" t="s">
        <v>80</v>
      </c>
      <c r="C17" s="9"/>
      <c r="D17" s="8" t="str">
        <f t="shared" ref="D17:D19" si="0">IF(ISNUMBER(SEARCH("skip",E17)),"Question skipped",IF(ISBLANK(C17),"Select TASK Question Answer from Drop Down List","Move to Next Question"))</f>
        <v>Question skipped</v>
      </c>
      <c r="E17" s="29" t="str">
        <f>IF(ISNUMBER(SEARCH("skip", $E$16)), "Task question skipped due to Governance response", IF(ISBLANK($C$16),"Please Complete the Associated CONTROL Question",IF(OR($C$16="Yes", $C$16="No", $C$16="N/A"),"You May Skip This Question Because You Answered the Associated CONTROL Question","Please Complete this Question")))</f>
        <v>Task question skipped due to Governance response</v>
      </c>
    </row>
    <row r="18" spans="1:13" ht="60" customHeight="1" outlineLevel="1" thickBot="1" x14ac:dyDescent="0.35">
      <c r="A18" s="4" t="s">
        <v>81</v>
      </c>
      <c r="B18" s="47" t="s">
        <v>82</v>
      </c>
      <c r="C18" s="9"/>
      <c r="D18" s="8" t="str">
        <f t="shared" si="0"/>
        <v>Question skipped</v>
      </c>
      <c r="E18" s="29" t="str">
        <f t="shared" ref="E18:E20" si="1">IF(ISNUMBER(SEARCH("skip", $E$16)), "Task question skipped due to Governance response", IF(ISBLANK($C$16),"Please Complete the Associated CONTROL Question",IF(OR($C$16="Yes", $C$16="No", $C$16="N/A"),"You May Skip This Question Because You Answered the Associated CONTROL Question","Please Complete this Question")))</f>
        <v>Task question skipped due to Governance response</v>
      </c>
    </row>
    <row r="19" spans="1:13" ht="60" customHeight="1" outlineLevel="1" thickBot="1" x14ac:dyDescent="0.35">
      <c r="A19" s="4" t="s">
        <v>83</v>
      </c>
      <c r="B19" s="47" t="s">
        <v>84</v>
      </c>
      <c r="C19" s="9"/>
      <c r="D19" s="8" t="str">
        <f t="shared" si="0"/>
        <v>Question skipped</v>
      </c>
      <c r="E19" s="29" t="str">
        <f t="shared" si="1"/>
        <v>Task question skipped due to Governance response</v>
      </c>
    </row>
    <row r="20" spans="1:13" ht="60" customHeight="1" outlineLevel="1" thickBot="1" x14ac:dyDescent="0.35">
      <c r="A20" s="4" t="s">
        <v>85</v>
      </c>
      <c r="B20" s="48" t="s">
        <v>86</v>
      </c>
      <c r="C20" s="9"/>
      <c r="D20" s="8" t="str">
        <f t="shared" ref="D20:D24" si="2">IF(ISNUMBER(SEARCH("skip",E20)),"Question skipped",IF(ISBLANK(C20),"Select TASK Question Answer from Drop Down List","Move to Next Question"))</f>
        <v>Question skipped</v>
      </c>
      <c r="E20" s="29" t="str">
        <f t="shared" si="1"/>
        <v>Task question skipped due to Governance response</v>
      </c>
    </row>
    <row r="21" spans="1:13" ht="60" customHeight="1" thickBot="1" x14ac:dyDescent="0.35">
      <c r="A21" s="6" t="s">
        <v>87</v>
      </c>
      <c r="B21" s="49" t="s">
        <v>88</v>
      </c>
      <c r="C21" s="9"/>
      <c r="D21" s="10" t="str">
        <f>IF(E21 = "You May Skip This Question Because You Answered the Associated Governance Question Yes","Move to Next CONTROL Question.",IF(ISBLANK(C21),"Select Answer to CONTROL Question from Drop Down List", IF(C21 = "Partial","Answer Associated TASK Questions", "Review Any Remaining Unanswered CONTROL Questions")))</f>
        <v>Move to Next CONTROL Question.</v>
      </c>
      <c r="E21" s="12" t="str">
        <f>IF(ISBLANK(Governance!$C$21),"Please Complete this Question",IF(Governance!$C$21="Yes","You May Skip This Question Because You Answered the Associated Governance Question Yes",IF(ISBLANK($C$21),"Please Complete this Question","Continue with Next Indicated Question")))</f>
        <v>You May Skip This Question Because You Answered the Associated Governance Question Yes</v>
      </c>
      <c r="G21" t="s">
        <v>89</v>
      </c>
      <c r="H21" t="s">
        <v>90</v>
      </c>
      <c r="I21" t="s">
        <v>78</v>
      </c>
    </row>
    <row r="22" spans="1:13" ht="60" customHeight="1" outlineLevel="1" thickBot="1" x14ac:dyDescent="0.35">
      <c r="A22" s="4" t="s">
        <v>91</v>
      </c>
      <c r="B22" s="47" t="s">
        <v>92</v>
      </c>
      <c r="C22" s="9"/>
      <c r="D22" s="8" t="str">
        <f t="shared" si="2"/>
        <v>Question skipped</v>
      </c>
      <c r="E22" s="29" t="str">
        <f>IF(ISNUMBER(SEARCH("skip", $E$21)), "Task question skipped due to Governance response", IF(ISBLANK($C$21),"Please Complete the Associated CONTROL Question",IF(OR($C$21="Yes", $C$21="No", $C$21="N/A"),"You May Skip This Question Because You Answered the Associated CONTROL Question","Please Complete this Question")))</f>
        <v>Task question skipped due to Governance response</v>
      </c>
    </row>
    <row r="23" spans="1:13" ht="60" customHeight="1" outlineLevel="1" thickBot="1" x14ac:dyDescent="0.35">
      <c r="A23" s="4" t="s">
        <v>93</v>
      </c>
      <c r="B23" s="47" t="s">
        <v>94</v>
      </c>
      <c r="C23" s="9"/>
      <c r="D23" s="8" t="str">
        <f t="shared" si="2"/>
        <v>Question skipped</v>
      </c>
      <c r="E23" s="29" t="str">
        <f t="shared" ref="E23:E25" si="3">IF(ISNUMBER(SEARCH("skip", $E$21)), "Task question skipped due to Governance response", IF(ISBLANK($C$21),"Please Complete the Associated CONTROL Question",IF(OR($C$21="Yes", $C$21="No", $C$21="N/A"),"You May Skip This Question Because You Answered the Associated CONTROL Question","Please Complete this Question")))</f>
        <v>Task question skipped due to Governance response</v>
      </c>
    </row>
    <row r="24" spans="1:13" ht="60" customHeight="1" outlineLevel="1" thickBot="1" x14ac:dyDescent="0.35">
      <c r="A24" s="4" t="s">
        <v>95</v>
      </c>
      <c r="B24" s="47" t="s">
        <v>900</v>
      </c>
      <c r="C24" s="9"/>
      <c r="D24" s="8" t="str">
        <f t="shared" si="2"/>
        <v>Question skipped</v>
      </c>
      <c r="E24" s="29" t="str">
        <f t="shared" si="3"/>
        <v>Task question skipped due to Governance response</v>
      </c>
    </row>
    <row r="25" spans="1:13" ht="60" customHeight="1" outlineLevel="1" thickBot="1" x14ac:dyDescent="0.35">
      <c r="A25" s="4" t="s">
        <v>96</v>
      </c>
      <c r="B25" s="47" t="s">
        <v>97</v>
      </c>
      <c r="C25" s="9"/>
      <c r="D25" s="8" t="str">
        <f t="shared" ref="D25:D33" si="4">IF(ISNUMBER(SEARCH("skip",E25)),"Question skipped",IF(ISBLANK(C25),"Select TASK Question Answer from Drop Down List","Move to Next Question"))</f>
        <v>Question skipped</v>
      </c>
      <c r="E25" s="29" t="str">
        <f t="shared" si="3"/>
        <v>Task question skipped due to Governance response</v>
      </c>
    </row>
    <row r="26" spans="1:13" ht="60" customHeight="1" thickBot="1" x14ac:dyDescent="0.35">
      <c r="A26" s="5" t="s">
        <v>98</v>
      </c>
      <c r="B26" s="50" t="s">
        <v>99</v>
      </c>
      <c r="C26" s="9"/>
      <c r="D26" s="10" t="str">
        <f>IF(E26 = "You May Skip This Question Because You Answered the Associated Governance Question Yes","Move to Next CONTROL Question.",IF(ISBLANK(C26),"Select Answer to CONTROL Question from Drop Down List", IF(C26 = "Partial","Answer Associated TASK Questions", "Review Any Remaining Unanswered CONTROL Questions")))</f>
        <v>Move to Next CONTROL Question.</v>
      </c>
      <c r="E26" s="12" t="str">
        <f>IF(ISBLANK(Governance!$C$22),"Please Complete this Question",IF(Governance!$C$22="Yes","You May Skip This Question Because You Answered the Associated Governance Question Yes",IF(ISBLANK($C$26),"Please Complete this Question","Continue with Next Indicated Question")))</f>
        <v>You May Skip This Question Because You Answered the Associated Governance Question Yes</v>
      </c>
      <c r="G26" t="s">
        <v>100</v>
      </c>
      <c r="H26" t="s">
        <v>101</v>
      </c>
      <c r="I26" t="s">
        <v>78</v>
      </c>
    </row>
    <row r="27" spans="1:13" ht="60" customHeight="1" outlineLevel="1" thickBot="1" x14ac:dyDescent="0.35">
      <c r="A27" s="4" t="s">
        <v>102</v>
      </c>
      <c r="B27" s="47" t="s">
        <v>103</v>
      </c>
      <c r="C27" s="9"/>
      <c r="D27" s="8" t="str">
        <f t="shared" si="4"/>
        <v>Question skipped</v>
      </c>
      <c r="E27" s="29" t="str">
        <f>IF(ISNUMBER(SEARCH("skip", $E$26)), "Task question skipped due to Governance response", IF(ISBLANK($C$26),"Please Complete the Associated CONTROL Question",IF(OR($C$26="Yes", $C$26="No", $C$26="N/A"),"You May Skip This Question Because You Answered the Associated CONTROL Question","Please Complete this Question")))</f>
        <v>Task question skipped due to Governance response</v>
      </c>
    </row>
    <row r="28" spans="1:13" ht="60" customHeight="1" outlineLevel="1" thickBot="1" x14ac:dyDescent="0.35">
      <c r="A28" s="4" t="s">
        <v>104</v>
      </c>
      <c r="B28" s="54" t="s">
        <v>105</v>
      </c>
      <c r="C28" s="9"/>
      <c r="D28" s="8" t="str">
        <f t="shared" si="4"/>
        <v>Question skipped</v>
      </c>
      <c r="E28" s="29" t="str">
        <f t="shared" ref="E28:E29" si="5">IF(ISNUMBER(SEARCH("skip", $E$26)), "Task question skipped due to Governance response", IF(ISBLANK($C$26),"Please Complete the Associated CONTROL Question",IF(OR($C$26="Yes", $C$26="No", $C$26="N/A"),"You May Skip This Question Because You Answered the Associated CONTROL Question","Please Complete this Question")))</f>
        <v>Task question skipped due to Governance response</v>
      </c>
    </row>
    <row r="29" spans="1:13" ht="60" customHeight="1" outlineLevel="1" thickBot="1" x14ac:dyDescent="0.35">
      <c r="A29" s="4" t="s">
        <v>106</v>
      </c>
      <c r="B29" s="47" t="s">
        <v>107</v>
      </c>
      <c r="C29" s="9"/>
      <c r="D29" s="8" t="str">
        <f t="shared" si="4"/>
        <v>Question skipped</v>
      </c>
      <c r="E29" s="29" t="str">
        <f t="shared" si="5"/>
        <v>Task question skipped due to Governance response</v>
      </c>
    </row>
    <row r="30" spans="1:13" ht="60" customHeight="1" thickBot="1" x14ac:dyDescent="0.35">
      <c r="A30" s="6" t="s">
        <v>108</v>
      </c>
      <c r="B30" s="42" t="s">
        <v>109</v>
      </c>
      <c r="C30" s="9"/>
      <c r="D30" s="10" t="str">
        <f>IF(E30 = "You May Skip This Question Because You Answered the Associated Governance Question Yes","Move to Next CONTROL Question.",IF(ISBLANK(C30),"Select Answer to CONTROL Question from Drop Down List", IF(C30 = "Partial","Answer Associated TASK Questions", "Review Any Remaining Unanswered CONTROL Questions")))</f>
        <v>Move to Next CONTROL Question.</v>
      </c>
      <c r="E30" s="12" t="str">
        <f>IF(AND(ISBLANK(Governance!$C$13),ISBLANK(Governance!$C$14),ISBLANK(Governance!$C$20),ISBLANK(Governance!$C$22),ISBLANK(Governance!$C$30)), "Please Complete this Question", IF(OR(Governance!$C$13 = "Yes", Governance!$C$14 = "Yes", Governance!$C$20 = "Yes", Governance!$C$22 = "Yes", Governance!$C$30 = "Yes"), "You May Skip This Question Because You Answered the Associated Governance Question Yes", IF(ISBLANK($C$30),"Please Complete this Question","Continue with Next Indicated Question")))</f>
        <v>You May Skip This Question Because You Answered the Associated Governance Question Yes</v>
      </c>
      <c r="G30" t="s">
        <v>110</v>
      </c>
      <c r="H30" t="s">
        <v>111</v>
      </c>
      <c r="I30" s="33" t="s">
        <v>112</v>
      </c>
      <c r="M30" s="27"/>
    </row>
    <row r="31" spans="1:13" ht="60" customHeight="1" outlineLevel="1" thickBot="1" x14ac:dyDescent="0.35">
      <c r="A31" s="4" t="s">
        <v>113</v>
      </c>
      <c r="B31" s="55" t="s">
        <v>916</v>
      </c>
      <c r="C31" s="9"/>
      <c r="D31" s="8" t="str">
        <f t="shared" si="4"/>
        <v>Question skipped</v>
      </c>
      <c r="E31" s="29" t="str">
        <f>IF(ISNUMBER(SEARCH("skip", $E$30)), "Task question skipped due to Governance response", IF(ISBLANK($C$30),"Please Complete the Associated CONTROL Question",IF(OR($C$30="Yes", $C$30="No", $C$30="N/A"),"You May Skip This Question Because You Answered the Associated CONTROL Question","Please Complete this Question")))</f>
        <v>Task question skipped due to Governance response</v>
      </c>
    </row>
    <row r="32" spans="1:13" ht="60" customHeight="1" outlineLevel="1" thickBot="1" x14ac:dyDescent="0.35">
      <c r="A32" s="4" t="s">
        <v>114</v>
      </c>
      <c r="B32" s="47" t="s">
        <v>115</v>
      </c>
      <c r="C32" s="9"/>
      <c r="D32" s="8" t="str">
        <f t="shared" si="4"/>
        <v>Question skipped</v>
      </c>
      <c r="E32" s="29" t="str">
        <f t="shared" ref="E32:E34" si="6">IF(ISNUMBER(SEARCH("skip", $E$30)), "Task question skipped due to Governance response", IF(ISBLANK($C$30),"Please Complete the Associated CONTROL Question",IF(OR($C$30="Yes", $C$30="No", $C$30="N/A"),"You May Skip This Question Because You Answered the Associated CONTROL Question","Please Complete this Question")))</f>
        <v>Task question skipped due to Governance response</v>
      </c>
    </row>
    <row r="33" spans="1:9" ht="60" customHeight="1" outlineLevel="1" thickBot="1" x14ac:dyDescent="0.35">
      <c r="A33" s="4" t="s">
        <v>116</v>
      </c>
      <c r="B33" s="47" t="s">
        <v>117</v>
      </c>
      <c r="C33" s="9"/>
      <c r="D33" s="8" t="str">
        <f t="shared" si="4"/>
        <v>Question skipped</v>
      </c>
      <c r="E33" s="29" t="str">
        <f t="shared" si="6"/>
        <v>Task question skipped due to Governance response</v>
      </c>
    </row>
    <row r="34" spans="1:9" ht="60" customHeight="1" outlineLevel="1" thickBot="1" x14ac:dyDescent="0.35">
      <c r="A34" s="4" t="s">
        <v>118</v>
      </c>
      <c r="B34" s="47" t="s">
        <v>901</v>
      </c>
      <c r="C34" s="9"/>
      <c r="D34" s="8" t="str">
        <f t="shared" ref="D34:D47" si="7">IF(ISNUMBER(SEARCH("skip",E34)),"Question skipped",IF(ISBLANK(C34),"Select TASK Question Answer from Drop Down List","Move to Next Question"))</f>
        <v>Question skipped</v>
      </c>
      <c r="E34" s="29" t="str">
        <f t="shared" si="6"/>
        <v>Task question skipped due to Governance response</v>
      </c>
    </row>
    <row r="35" spans="1:9" ht="60" customHeight="1" thickBot="1" x14ac:dyDescent="0.35">
      <c r="A35" s="5" t="s">
        <v>119</v>
      </c>
      <c r="B35" s="42" t="s">
        <v>120</v>
      </c>
      <c r="C35" s="9"/>
      <c r="D35" s="10" t="str">
        <f>IF(E35 = "You May Skip This Question Because You Answered the Associated Governance Question Yes","Move to Next CONTROL Question.",IF(ISBLANK(C35),"Select Answer to CONTROL Question from Drop Down List", IF(C35 = "Partial","Answer Associated TASK Questions", "Review Any Remaining Unanswered CONTROL Questions")))</f>
        <v>Move to Next CONTROL Question.</v>
      </c>
      <c r="E35" s="12" t="str">
        <f>IF(ISBLANK(Governance!$C$25),"Please Complete this Question",IF(Governance!$C$25="Yes","You May Skip This Question Because You Answered the Associated Governance Question Yes",IF(ISBLANK($C$35),"Please Complete this Question","Continue with Next Indicated Question")))</f>
        <v>You May Skip This Question Because You Answered the Associated Governance Question Yes</v>
      </c>
      <c r="G35" t="s">
        <v>121</v>
      </c>
      <c r="H35" t="s">
        <v>122</v>
      </c>
      <c r="I35" t="s">
        <v>78</v>
      </c>
    </row>
    <row r="36" spans="1:9" ht="60" customHeight="1" outlineLevel="1" thickBot="1" x14ac:dyDescent="0.35">
      <c r="A36" s="4" t="s">
        <v>123</v>
      </c>
      <c r="B36" s="47" t="s">
        <v>124</v>
      </c>
      <c r="C36" s="9"/>
      <c r="D36" s="8" t="str">
        <f t="shared" si="7"/>
        <v>Question skipped</v>
      </c>
      <c r="E36" s="29" t="str">
        <f>IF(ISNUMBER(SEARCH("skip", $E$35)), "Task question skipped due to Governance response", IF(ISBLANK($C$35),"Please Complete the Associated CONTROL Question",IF(OR($C$35="Yes", $C$35="No", $C$35="N/A"),"You May Skip This Question Because You Answered the Associated CONTROL Question","Please Complete this Question")))</f>
        <v>Task question skipped due to Governance response</v>
      </c>
    </row>
    <row r="37" spans="1:9" ht="60" customHeight="1" outlineLevel="1" thickBot="1" x14ac:dyDescent="0.35">
      <c r="A37" s="4" t="s">
        <v>125</v>
      </c>
      <c r="B37" s="47" t="s">
        <v>126</v>
      </c>
      <c r="C37" s="9"/>
      <c r="D37" s="8" t="str">
        <f t="shared" si="7"/>
        <v>Question skipped</v>
      </c>
      <c r="E37" s="29" t="str">
        <f t="shared" ref="E37:E48" si="8">IF(ISNUMBER(SEARCH("skip", $E$35)), "Task question skipped due to Governance response", IF(ISBLANK($C$35),"Please Complete the Associated CONTROL Question",IF(OR($C$35="Yes", $C$35="No", $C$35="N/A"),"You May Skip This Question Because You Answered the Associated CONTROL Question","Please Complete this Question")))</f>
        <v>Task question skipped due to Governance response</v>
      </c>
    </row>
    <row r="38" spans="1:9" ht="60" customHeight="1" outlineLevel="1" thickBot="1" x14ac:dyDescent="0.35">
      <c r="A38" s="4" t="s">
        <v>127</v>
      </c>
      <c r="B38" s="47" t="s">
        <v>128</v>
      </c>
      <c r="C38" s="9"/>
      <c r="D38" s="8" t="str">
        <f t="shared" si="7"/>
        <v>Question skipped</v>
      </c>
      <c r="E38" s="29" t="str">
        <f t="shared" si="8"/>
        <v>Task question skipped due to Governance response</v>
      </c>
    </row>
    <row r="39" spans="1:9" ht="60" customHeight="1" outlineLevel="1" thickBot="1" x14ac:dyDescent="0.35">
      <c r="A39" s="4" t="s">
        <v>129</v>
      </c>
      <c r="B39" s="47" t="s">
        <v>130</v>
      </c>
      <c r="C39" s="9"/>
      <c r="D39" s="8" t="str">
        <f t="shared" si="7"/>
        <v>Question skipped</v>
      </c>
      <c r="E39" s="29" t="str">
        <f t="shared" si="8"/>
        <v>Task question skipped due to Governance response</v>
      </c>
    </row>
    <row r="40" spans="1:9" ht="60" customHeight="1" outlineLevel="1" thickBot="1" x14ac:dyDescent="0.35">
      <c r="A40" s="4" t="s">
        <v>131</v>
      </c>
      <c r="B40" s="47" t="s">
        <v>132</v>
      </c>
      <c r="C40" s="9"/>
      <c r="D40" s="8" t="str">
        <f t="shared" si="7"/>
        <v>Question skipped</v>
      </c>
      <c r="E40" s="29" t="str">
        <f t="shared" si="8"/>
        <v>Task question skipped due to Governance response</v>
      </c>
    </row>
    <row r="41" spans="1:9" ht="60" customHeight="1" outlineLevel="1" thickBot="1" x14ac:dyDescent="0.35">
      <c r="A41" s="4" t="s">
        <v>133</v>
      </c>
      <c r="B41" s="47" t="s">
        <v>134</v>
      </c>
      <c r="C41" s="9"/>
      <c r="D41" s="8" t="str">
        <f t="shared" si="7"/>
        <v>Question skipped</v>
      </c>
      <c r="E41" s="29" t="str">
        <f t="shared" si="8"/>
        <v>Task question skipped due to Governance response</v>
      </c>
    </row>
    <row r="42" spans="1:9" ht="60" customHeight="1" outlineLevel="1" thickBot="1" x14ac:dyDescent="0.35">
      <c r="A42" s="4" t="s">
        <v>135</v>
      </c>
      <c r="B42" s="47" t="s">
        <v>136</v>
      </c>
      <c r="C42" s="9"/>
      <c r="D42" s="8" t="str">
        <f t="shared" si="7"/>
        <v>Question skipped</v>
      </c>
      <c r="E42" s="29" t="str">
        <f t="shared" si="8"/>
        <v>Task question skipped due to Governance response</v>
      </c>
    </row>
    <row r="43" spans="1:9" ht="60" customHeight="1" outlineLevel="1" thickBot="1" x14ac:dyDescent="0.35">
      <c r="A43" s="4" t="s">
        <v>137</v>
      </c>
      <c r="B43" s="47" t="s">
        <v>138</v>
      </c>
      <c r="C43" s="9"/>
      <c r="D43" s="8" t="str">
        <f t="shared" si="7"/>
        <v>Question skipped</v>
      </c>
      <c r="E43" s="29" t="str">
        <f t="shared" si="8"/>
        <v>Task question skipped due to Governance response</v>
      </c>
    </row>
    <row r="44" spans="1:9" ht="60" customHeight="1" outlineLevel="1" thickBot="1" x14ac:dyDescent="0.35">
      <c r="A44" s="4" t="s">
        <v>139</v>
      </c>
      <c r="B44" s="47" t="s">
        <v>140</v>
      </c>
      <c r="C44" s="9"/>
      <c r="D44" s="8" t="str">
        <f t="shared" si="7"/>
        <v>Question skipped</v>
      </c>
      <c r="E44" s="29" t="str">
        <f t="shared" si="8"/>
        <v>Task question skipped due to Governance response</v>
      </c>
    </row>
    <row r="45" spans="1:9" ht="60" customHeight="1" outlineLevel="1" thickBot="1" x14ac:dyDescent="0.35">
      <c r="A45" s="4" t="s">
        <v>141</v>
      </c>
      <c r="B45" s="47" t="s">
        <v>142</v>
      </c>
      <c r="C45" s="9"/>
      <c r="D45" s="8" t="str">
        <f t="shared" si="7"/>
        <v>Question skipped</v>
      </c>
      <c r="E45" s="29" t="str">
        <f t="shared" si="8"/>
        <v>Task question skipped due to Governance response</v>
      </c>
    </row>
    <row r="46" spans="1:9" ht="60" customHeight="1" outlineLevel="1" thickBot="1" x14ac:dyDescent="0.35">
      <c r="A46" s="4" t="s">
        <v>143</v>
      </c>
      <c r="B46" s="47" t="s">
        <v>144</v>
      </c>
      <c r="C46" s="9"/>
      <c r="D46" s="8" t="str">
        <f t="shared" si="7"/>
        <v>Question skipped</v>
      </c>
      <c r="E46" s="29" t="str">
        <f t="shared" si="8"/>
        <v>Task question skipped due to Governance response</v>
      </c>
    </row>
    <row r="47" spans="1:9" ht="60" customHeight="1" outlineLevel="1" thickBot="1" x14ac:dyDescent="0.35">
      <c r="A47" s="4" t="s">
        <v>145</v>
      </c>
      <c r="B47" s="47" t="s">
        <v>146</v>
      </c>
      <c r="C47" s="9"/>
      <c r="D47" s="8" t="str">
        <f t="shared" si="7"/>
        <v>Question skipped</v>
      </c>
      <c r="E47" s="29" t="str">
        <f t="shared" si="8"/>
        <v>Task question skipped due to Governance response</v>
      </c>
    </row>
    <row r="48" spans="1:9" ht="60" customHeight="1" outlineLevel="1" thickBot="1" x14ac:dyDescent="0.35">
      <c r="A48" s="4" t="s">
        <v>147</v>
      </c>
      <c r="B48" s="47" t="s">
        <v>148</v>
      </c>
      <c r="C48" s="9"/>
      <c r="D48" s="8" t="str">
        <f t="shared" ref="D48:D55" si="9">IF(ISNUMBER(SEARCH("skip",E48)),"Question skipped",IF(ISBLANK(C48),"Select TASK Question Answer from Drop Down List","Move to Next Question"))</f>
        <v>Question skipped</v>
      </c>
      <c r="E48" s="29" t="str">
        <f t="shared" si="8"/>
        <v>Task question skipped due to Governance response</v>
      </c>
    </row>
    <row r="49" spans="1:9" ht="58.5" customHeight="1" thickBot="1" x14ac:dyDescent="0.35">
      <c r="A49" s="5" t="s">
        <v>149</v>
      </c>
      <c r="B49" s="42" t="s">
        <v>924</v>
      </c>
      <c r="C49" s="9"/>
      <c r="D49" s="10" t="str">
        <f>IF(E49 = "You May Skip This Question Because You Answered the Associated Governance Question Yes","Move to Next CONTROL Question.",IF(ISBLANK(C49),"Select Answer to CONTROL Question from Drop Down List", IF(C49 = "Partial","Answer Associated TASK Questions", "Review Any Remaining Unanswered CONTROL Questions")))</f>
        <v>Move to Next CONTROL Question.</v>
      </c>
      <c r="E49" s="12" t="str">
        <f>IF(ISBLANK(Governance!$C$22),"Please Complete this Question",IF(Governance!$C$22="Yes","You May Skip This Question Because You Answered the Associated Governance Question Yes",IF(ISBLANK($C$49),"Please Complete this Question","Continue with Next Indicated Question")))</f>
        <v>You May Skip This Question Because You Answered the Associated Governance Question Yes</v>
      </c>
      <c r="G49" t="s">
        <v>100</v>
      </c>
      <c r="H49" t="s">
        <v>101</v>
      </c>
      <c r="I49" t="s">
        <v>78</v>
      </c>
    </row>
    <row r="50" spans="1:9" ht="60" customHeight="1" outlineLevel="1" thickBot="1" x14ac:dyDescent="0.35">
      <c r="A50" s="4" t="s">
        <v>150</v>
      </c>
      <c r="B50" s="47" t="s">
        <v>151</v>
      </c>
      <c r="C50" s="9"/>
      <c r="D50" s="8" t="str">
        <f t="shared" si="9"/>
        <v>Question skipped</v>
      </c>
      <c r="E50" s="29" t="str">
        <f>IF(ISNUMBER(SEARCH("skip", $E$49)), "Task question skipped due to Governance response", IF(ISBLANK($C$49),"Please Complete the Associated CONTROL Question",IF(OR($C$49="Yes", $C$49="No", $C$49="N/A"),"You May Skip This Question Because You Answered the Associated CONTROL Question","Please Complete this Question")))</f>
        <v>Task question skipped due to Governance response</v>
      </c>
    </row>
    <row r="51" spans="1:9" ht="60" customHeight="1" outlineLevel="1" thickBot="1" x14ac:dyDescent="0.35">
      <c r="A51" s="4" t="s">
        <v>152</v>
      </c>
      <c r="B51" s="47" t="s">
        <v>153</v>
      </c>
      <c r="C51" s="9"/>
      <c r="D51" s="8" t="str">
        <f t="shared" si="9"/>
        <v>Question skipped</v>
      </c>
      <c r="E51" s="29" t="str">
        <f t="shared" ref="E51:E56" si="10">IF(ISNUMBER(SEARCH("skip", $E$49)), "Task question skipped due to Governance response", IF(ISBLANK($C$49),"Please Complete the Associated CONTROL Question",IF(OR($C$49="Yes", $C$49="No", $C$49="N/A"),"You May Skip This Question Because You Answered the Associated CONTROL Question","Please Complete this Question")))</f>
        <v>Task question skipped due to Governance response</v>
      </c>
    </row>
    <row r="52" spans="1:9" ht="60" customHeight="1" outlineLevel="1" thickBot="1" x14ac:dyDescent="0.35">
      <c r="A52" s="4" t="s">
        <v>154</v>
      </c>
      <c r="B52" s="47" t="s">
        <v>155</v>
      </c>
      <c r="C52" s="9"/>
      <c r="D52" s="8" t="str">
        <f t="shared" si="9"/>
        <v>Question skipped</v>
      </c>
      <c r="E52" s="29" t="str">
        <f t="shared" si="10"/>
        <v>Task question skipped due to Governance response</v>
      </c>
    </row>
    <row r="53" spans="1:9" ht="60" customHeight="1" outlineLevel="1" thickBot="1" x14ac:dyDescent="0.35">
      <c r="A53" s="4" t="s">
        <v>156</v>
      </c>
      <c r="B53" s="47" t="s">
        <v>157</v>
      </c>
      <c r="C53" s="9"/>
      <c r="D53" s="8" t="str">
        <f t="shared" si="9"/>
        <v>Question skipped</v>
      </c>
      <c r="E53" s="29" t="str">
        <f t="shared" si="10"/>
        <v>Task question skipped due to Governance response</v>
      </c>
    </row>
    <row r="54" spans="1:9" ht="60" customHeight="1" outlineLevel="1" thickBot="1" x14ac:dyDescent="0.35">
      <c r="A54" s="4" t="s">
        <v>158</v>
      </c>
      <c r="B54" s="47" t="s">
        <v>925</v>
      </c>
      <c r="C54" s="9"/>
      <c r="D54" s="8" t="str">
        <f t="shared" si="9"/>
        <v>Question skipped</v>
      </c>
      <c r="E54" s="29" t="str">
        <f t="shared" si="10"/>
        <v>Task question skipped due to Governance response</v>
      </c>
    </row>
    <row r="55" spans="1:9" ht="60" customHeight="1" outlineLevel="1" thickBot="1" x14ac:dyDescent="0.35">
      <c r="A55" s="4" t="s">
        <v>159</v>
      </c>
      <c r="B55" s="47" t="s">
        <v>160</v>
      </c>
      <c r="C55" s="9"/>
      <c r="D55" s="8" t="str">
        <f t="shared" si="9"/>
        <v>Question skipped</v>
      </c>
      <c r="E55" s="29" t="str">
        <f t="shared" si="10"/>
        <v>Task question skipped due to Governance response</v>
      </c>
    </row>
    <row r="56" spans="1:9" ht="57" customHeight="1" outlineLevel="1" thickBot="1" x14ac:dyDescent="0.35">
      <c r="A56" s="4" t="s">
        <v>161</v>
      </c>
      <c r="B56" s="47" t="s">
        <v>162</v>
      </c>
      <c r="C56" s="9"/>
      <c r="D56" s="8" t="str">
        <f t="shared" ref="D56:D61" si="11">IF(ISNUMBER(SEARCH("skip",E56)),"Question skipped",IF(ISBLANK(C56),"Select TASK Question Answer from Drop Down List","Move to Next Question"))</f>
        <v>Question skipped</v>
      </c>
      <c r="E56" s="29" t="str">
        <f t="shared" si="10"/>
        <v>Task question skipped due to Governance response</v>
      </c>
    </row>
    <row r="57" spans="1:9" ht="60" customHeight="1" thickBot="1" x14ac:dyDescent="0.35">
      <c r="A57" s="5" t="s">
        <v>163</v>
      </c>
      <c r="B57" s="42" t="s">
        <v>164</v>
      </c>
      <c r="C57" s="9"/>
      <c r="D57" s="10" t="str">
        <f>IF(E57 = "You May Skip This Question Because You Answered the Associated Governance Question Yes","Move to Next CONTROL Question.",IF(ISBLANK(C57),"Select Answer to CONTROL Question from Drop Down List", IF(C57 = "Partial","Answer Associated TASK Questions", "Review Any Remaining Unanswered CONTROL Questions")))</f>
        <v>Move to Next CONTROL Question.</v>
      </c>
      <c r="E57" s="12" t="str">
        <f>IF(AND(ISBLANK(Governance!$C$13), AND(ISBLANK(Governance!$C$15), ISBLANK(Governance!$C$20))), "Please Complete this Question", IF(OR(Governance!$C$13 = "Yes", OR(Governance!$C$15 = "Yes", Governance!$C$20 = "Yes")), "You May Skip This Question Because You Answered the Associated Governance Question Yes", IF(ISBLANK($C$57),"Please Complete this Question","Continue with Next Indicated Question")))</f>
        <v>You May Skip This Question Because You Answered the Associated Governance Question Yes</v>
      </c>
      <c r="G57" t="s">
        <v>165</v>
      </c>
      <c r="H57" t="s">
        <v>166</v>
      </c>
      <c r="I57" t="s">
        <v>78</v>
      </c>
    </row>
    <row r="58" spans="1:9" ht="60" customHeight="1" outlineLevel="1" thickBot="1" x14ac:dyDescent="0.35">
      <c r="A58" s="4" t="s">
        <v>167</v>
      </c>
      <c r="B58" s="47" t="s">
        <v>168</v>
      </c>
      <c r="C58" s="9"/>
      <c r="D58" s="8" t="str">
        <f t="shared" si="11"/>
        <v>Question skipped</v>
      </c>
      <c r="E58" s="29" t="str">
        <f>IF(ISNUMBER(SEARCH("skip", $E$57)), "Task question skipped due to Governance response", IF(ISBLANK($C$57),"Please Complete the Associated CONTROL Question",IF(OR($C$57="Yes", $C$57="No", $C$57="N/A"),"You May Skip This Question Because You Answered the Associated CONTROL Question","Please Complete this Question")))</f>
        <v>Task question skipped due to Governance response</v>
      </c>
    </row>
    <row r="59" spans="1:9" ht="60" customHeight="1" outlineLevel="1" thickBot="1" x14ac:dyDescent="0.35">
      <c r="A59" s="4" t="s">
        <v>169</v>
      </c>
      <c r="B59" s="47" t="s">
        <v>170</v>
      </c>
      <c r="C59" s="9"/>
      <c r="D59" s="8" t="str">
        <f t="shared" si="11"/>
        <v>Question skipped</v>
      </c>
      <c r="E59" s="29" t="str">
        <f t="shared" ref="E59:E62" si="12">IF(ISNUMBER(SEARCH("skip", $E$57)), "Task question skipped due to Governance response", IF(ISBLANK($C$57),"Please Complete the Associated CONTROL Question",IF(OR($C$57="Yes", $C$57="No", $C$57="N/A"),"You May Skip This Question Because You Answered the Associated CONTROL Question","Please Complete this Question")))</f>
        <v>Task question skipped due to Governance response</v>
      </c>
    </row>
    <row r="60" spans="1:9" ht="60" customHeight="1" outlineLevel="1" thickBot="1" x14ac:dyDescent="0.35">
      <c r="A60" s="4" t="s">
        <v>171</v>
      </c>
      <c r="B60" s="47" t="s">
        <v>172</v>
      </c>
      <c r="C60" s="9"/>
      <c r="D60" s="8" t="str">
        <f t="shared" si="11"/>
        <v>Question skipped</v>
      </c>
      <c r="E60" s="29" t="str">
        <f t="shared" si="12"/>
        <v>Task question skipped due to Governance response</v>
      </c>
    </row>
    <row r="61" spans="1:9" ht="60" customHeight="1" outlineLevel="1" thickBot="1" x14ac:dyDescent="0.35">
      <c r="A61" s="4" t="s">
        <v>173</v>
      </c>
      <c r="B61" s="47" t="s">
        <v>174</v>
      </c>
      <c r="C61" s="9"/>
      <c r="D61" s="8" t="str">
        <f t="shared" si="11"/>
        <v>Question skipped</v>
      </c>
      <c r="E61" s="29" t="str">
        <f t="shared" si="12"/>
        <v>Task question skipped due to Governance response</v>
      </c>
    </row>
    <row r="62" spans="1:9" ht="60" customHeight="1" outlineLevel="1" thickBot="1" x14ac:dyDescent="0.35">
      <c r="A62" s="4" t="s">
        <v>175</v>
      </c>
      <c r="B62" s="47" t="s">
        <v>176</v>
      </c>
      <c r="C62" s="9"/>
      <c r="D62" s="8" t="str">
        <f>IF(ISNUMBER(SEARCH("skip",E62)),"Question skipped",IF(ISBLANK(C62),"Select TASK Question Answer from Drop Down List","Move to Next Question"))</f>
        <v>Question skipped</v>
      </c>
      <c r="E62" s="29" t="str">
        <f t="shared" si="12"/>
        <v>Task question skipped due to Governance response</v>
      </c>
    </row>
    <row r="63" spans="1:9" ht="60" customHeight="1" x14ac:dyDescent="0.3">
      <c r="A63" s="5" t="s">
        <v>177</v>
      </c>
      <c r="B63" s="42" t="s">
        <v>178</v>
      </c>
      <c r="C63" s="13"/>
      <c r="D63" s="10" t="str">
        <f>IF(E63 = "You May Skip This Question Because You Answered the Associated Governance Question Yes","Move to Next CONTROL Question.",IF(ISBLANK(C63),"Select Answer to CONTROL Question from Drop Down List", IF(C63 = "Partial","Answer Associated TASK Questions", "Review Any Remaining Unanswered CONTROL Questions")))</f>
        <v>Move to Next CONTROL Question.</v>
      </c>
      <c r="E63" s="12" t="str">
        <f>IF(AND(ISBLANK(Governance!$C$13), ISBLANK(Governance!$C$14), ISBLANK(Governance!$C$20), ISBLANK(Governance!$C$21)), "Please Complete this Question", IF(OR(Governance!$C$13 = "Yes", Governance!$C$14 = "Yes", Governance!$C$20 = "Yes", Governance!$C$21 = "Yes"), "You May Skip This Question Because You Answered the Associated Governance Question Yes", IF(ISBLANK($C$63),"Please Complete this Question","Continue with Next Indicated Question")))</f>
        <v>You May Skip This Question Because You Answered the Associated Governance Question Yes</v>
      </c>
      <c r="G63" t="s">
        <v>179</v>
      </c>
      <c r="H63" t="s">
        <v>180</v>
      </c>
      <c r="I63" t="s">
        <v>78</v>
      </c>
    </row>
    <row r="64" spans="1:9" ht="60" customHeight="1" outlineLevel="1" thickBot="1" x14ac:dyDescent="0.35">
      <c r="A64" s="4" t="s">
        <v>181</v>
      </c>
      <c r="B64" s="47" t="s">
        <v>182</v>
      </c>
      <c r="C64" s="14"/>
      <c r="D64" s="8" t="str">
        <f>IF(ISNUMBER(SEARCH("skip",E64)),"Question skipped",IF(ISBLANK(C64),"Select TASK Question Answer from Drop Down List","Move to Next Question"))</f>
        <v>Question skipped</v>
      </c>
      <c r="E64" s="29" t="str">
        <f>IF(ISNUMBER(SEARCH("skip", $E$63)), "Task question skipped due to Governance response", IF(ISBLANK($C$63),"Please Complete the Associated CONTROL Question",IF(OR($C$63="Yes", $C$63="No", $C$63="N/A"),"You May Skip This Question Because You Answered the Associated CONTROL Question","Please Complete this Question")))</f>
        <v>Task question skipped due to Governance response</v>
      </c>
    </row>
    <row r="65" spans="1:5" ht="60" customHeight="1" outlineLevel="1" thickBot="1" x14ac:dyDescent="0.35">
      <c r="A65" s="4" t="s">
        <v>183</v>
      </c>
      <c r="B65" s="47" t="s">
        <v>902</v>
      </c>
      <c r="C65" s="9"/>
      <c r="D65" s="8" t="str">
        <f t="shared" ref="D65:D74" si="13">IF(ISNUMBER(SEARCH("skip",E65)),"Question skipped",IF(ISBLANK(C65),"Select TASK Question Answer from Drop Down List","Move to Next Question"))</f>
        <v>Question skipped</v>
      </c>
      <c r="E65" s="29" t="str">
        <f t="shared" ref="E65:E74" si="14">IF(ISNUMBER(SEARCH("skip", $E$63)), "Task question skipped due to Governance response", IF(ISBLANK($C$63),"Please Complete the Associated CONTROL Question",IF(OR($C$63="Yes", $C$63="No", $C$63="N/A"),"You May Skip This Question Because You Answered the Associated CONTROL Question","Please Complete this Question")))</f>
        <v>Task question skipped due to Governance response</v>
      </c>
    </row>
    <row r="66" spans="1:5" ht="60" customHeight="1" outlineLevel="1" thickBot="1" x14ac:dyDescent="0.35">
      <c r="A66" s="4" t="s">
        <v>184</v>
      </c>
      <c r="B66" s="47" t="s">
        <v>903</v>
      </c>
      <c r="C66" s="9"/>
      <c r="D66" s="8" t="str">
        <f t="shared" si="13"/>
        <v>Question skipped</v>
      </c>
      <c r="E66" s="29" t="str">
        <f t="shared" si="14"/>
        <v>Task question skipped due to Governance response</v>
      </c>
    </row>
    <row r="67" spans="1:5" ht="60" customHeight="1" outlineLevel="1" thickBot="1" x14ac:dyDescent="0.35">
      <c r="A67" s="4" t="s">
        <v>185</v>
      </c>
      <c r="B67" s="47" t="s">
        <v>904</v>
      </c>
      <c r="C67" s="9"/>
      <c r="D67" s="8" t="str">
        <f t="shared" si="13"/>
        <v>Question skipped</v>
      </c>
      <c r="E67" s="29" t="str">
        <f t="shared" si="14"/>
        <v>Task question skipped due to Governance response</v>
      </c>
    </row>
    <row r="68" spans="1:5" ht="60" customHeight="1" outlineLevel="1" thickBot="1" x14ac:dyDescent="0.35">
      <c r="A68" s="4" t="s">
        <v>186</v>
      </c>
      <c r="B68" s="47" t="s">
        <v>187</v>
      </c>
      <c r="C68" s="9"/>
      <c r="D68" s="8" t="str">
        <f t="shared" si="13"/>
        <v>Question skipped</v>
      </c>
      <c r="E68" s="29" t="str">
        <f t="shared" si="14"/>
        <v>Task question skipped due to Governance response</v>
      </c>
    </row>
    <row r="69" spans="1:5" ht="60" customHeight="1" outlineLevel="1" thickBot="1" x14ac:dyDescent="0.35">
      <c r="A69" s="4" t="s">
        <v>188</v>
      </c>
      <c r="B69" s="47" t="s">
        <v>189</v>
      </c>
      <c r="C69" s="9"/>
      <c r="D69" s="8" t="str">
        <f t="shared" si="13"/>
        <v>Question skipped</v>
      </c>
      <c r="E69" s="29" t="str">
        <f t="shared" si="14"/>
        <v>Task question skipped due to Governance response</v>
      </c>
    </row>
    <row r="70" spans="1:5" ht="60" customHeight="1" outlineLevel="1" thickBot="1" x14ac:dyDescent="0.35">
      <c r="A70" s="4" t="s">
        <v>190</v>
      </c>
      <c r="B70" s="47" t="s">
        <v>191</v>
      </c>
      <c r="C70" s="9"/>
      <c r="D70" s="8" t="str">
        <f t="shared" si="13"/>
        <v>Question skipped</v>
      </c>
      <c r="E70" s="29" t="str">
        <f t="shared" si="14"/>
        <v>Task question skipped due to Governance response</v>
      </c>
    </row>
    <row r="71" spans="1:5" ht="60" customHeight="1" outlineLevel="1" thickBot="1" x14ac:dyDescent="0.35">
      <c r="A71" s="4" t="s">
        <v>192</v>
      </c>
      <c r="B71" s="47" t="s">
        <v>193</v>
      </c>
      <c r="C71" s="9"/>
      <c r="D71" s="8" t="str">
        <f t="shared" si="13"/>
        <v>Question skipped</v>
      </c>
      <c r="E71" s="29" t="str">
        <f>IF(ISNUMBER(SEARCH("skip", $E$63)), "Task question skipped due to Governance response", IF(ISBLANK($C$63),"Please Complete the Associated CONTROL Question",IF(OR($C$63="Yes", $C$63="No", $C$63="N/A"),"You May Skip This Question Because You Answered the Associated CONTROL Question","Please Complete this Question")))</f>
        <v>Task question skipped due to Governance response</v>
      </c>
    </row>
    <row r="72" spans="1:5" ht="60" customHeight="1" outlineLevel="1" thickBot="1" x14ac:dyDescent="0.35">
      <c r="A72" s="4" t="s">
        <v>194</v>
      </c>
      <c r="B72" s="47" t="s">
        <v>195</v>
      </c>
      <c r="C72" s="9"/>
      <c r="D72" s="8" t="str">
        <f t="shared" si="13"/>
        <v>Question skipped</v>
      </c>
      <c r="E72" s="29" t="str">
        <f t="shared" si="14"/>
        <v>Task question skipped due to Governance response</v>
      </c>
    </row>
    <row r="73" spans="1:5" ht="60" customHeight="1" outlineLevel="1" thickBot="1" x14ac:dyDescent="0.35">
      <c r="A73" s="4" t="s">
        <v>196</v>
      </c>
      <c r="B73" s="47" t="s">
        <v>197</v>
      </c>
      <c r="C73" s="9"/>
      <c r="D73" s="8" t="str">
        <f t="shared" si="13"/>
        <v>Question skipped</v>
      </c>
      <c r="E73" s="29" t="str">
        <f t="shared" si="14"/>
        <v>Task question skipped due to Governance response</v>
      </c>
    </row>
    <row r="74" spans="1:5" ht="60" customHeight="1" outlineLevel="1" thickBot="1" x14ac:dyDescent="0.35">
      <c r="A74" s="4" t="s">
        <v>198</v>
      </c>
      <c r="B74" s="47" t="s">
        <v>199</v>
      </c>
      <c r="C74" s="28"/>
      <c r="D74" s="41" t="str">
        <f t="shared" si="13"/>
        <v>Question skipped</v>
      </c>
      <c r="E74" s="29" t="str">
        <f t="shared" si="14"/>
        <v>Task question skipped due to Governance response</v>
      </c>
    </row>
    <row r="75" spans="1:5" collapsed="1" x14ac:dyDescent="0.3"/>
    <row r="79" spans="1:5" hidden="1" x14ac:dyDescent="0.3">
      <c r="B79" s="15"/>
    </row>
  </sheetData>
  <mergeCells count="6">
    <mergeCell ref="B1:F1"/>
    <mergeCell ref="B12:E13"/>
    <mergeCell ref="B2:E4"/>
    <mergeCell ref="B5:E7"/>
    <mergeCell ref="B8:E9"/>
    <mergeCell ref="B10:E10"/>
  </mergeCells>
  <phoneticPr fontId="2" type="noConversion"/>
  <conditionalFormatting sqref="C16:C74">
    <cfRule type="containsText" dxfId="124" priority="19" operator="containsText" text="N/A">
      <formula>NOT(ISERROR(SEARCH("N/A",C16)))</formula>
    </cfRule>
    <cfRule type="containsText" dxfId="123" priority="25" operator="containsText" text="No">
      <formula>NOT(ISERROR(SEARCH("No",C16)))</formula>
    </cfRule>
    <cfRule type="containsText" dxfId="122" priority="26" operator="containsText" text="Partial">
      <formula>NOT(ISERROR(SEARCH("Partial",C16)))</formula>
    </cfRule>
    <cfRule type="expression" dxfId="121" priority="27">
      <formula>ISNUMBER(SEARCH( "skip", $E16))</formula>
    </cfRule>
    <cfRule type="containsText" dxfId="120" priority="31" operator="containsText" text="Yes">
      <formula>NOT(ISERROR(SEARCH("Yes",C16)))</formula>
    </cfRule>
  </conditionalFormatting>
  <conditionalFormatting sqref="D17:D20 D22:D25 D27:D29 D31:D34 D36:D48 D50:D56 D58:D62 D64:D74">
    <cfRule type="expression" dxfId="119" priority="28">
      <formula>ISNUMBER(SEARCH( "skip", $E17))</formula>
    </cfRule>
  </conditionalFormatting>
  <conditionalFormatting sqref="E16:E74">
    <cfRule type="containsText" dxfId="118" priority="1" operator="containsText" text="Complete">
      <formula>NOT(ISERROR(SEARCH("Complete",E16)))</formula>
    </cfRule>
    <cfRule type="containsText" dxfId="117" priority="2" operator="containsText" text="skip">
      <formula>NOT(ISERROR(SEARCH("skip",E16)))</formula>
    </cfRule>
  </conditionalFormatting>
  <conditionalFormatting sqref="J4:J5">
    <cfRule type="cellIs" dxfId="116" priority="20" operator="greaterThan">
      <formula>0</formula>
    </cfRule>
  </conditionalFormatting>
  <conditionalFormatting sqref="L4:L5">
    <cfRule type="cellIs" dxfId="115" priority="24" operator="greaterThan">
      <formula>0</formula>
    </cfRule>
  </conditionalFormatting>
  <conditionalFormatting sqref="M4:M5">
    <cfRule type="cellIs" dxfId="114" priority="22" operator="greaterThan">
      <formula>0</formula>
    </cfRule>
    <cfRule type="cellIs" dxfId="113" priority="23" operator="greaterThan">
      <formula>1</formula>
    </cfRule>
  </conditionalFormatting>
  <conditionalFormatting sqref="N4">
    <cfRule type="cellIs" dxfId="112" priority="21" operator="greaterThan">
      <formula>0</formula>
    </cfRule>
  </conditionalFormatting>
  <conditionalFormatting sqref="O4">
    <cfRule type="cellIs" dxfId="111" priority="17" operator="greaterThan">
      <formula>0</formula>
    </cfRule>
  </conditionalFormatting>
  <dataValidations count="2">
    <dataValidation type="list" allowBlank="1" showInputMessage="1" showErrorMessage="1" error="Please select an answer from the acceptable response options." sqref="C63 C21 C26 C30 C35 C49 C57 C16" xr:uid="{00000000-0002-0000-0100-000000000000}">
      <formula1>"Yes, No, Partial, N/A"</formula1>
    </dataValidation>
    <dataValidation type="list" allowBlank="1" showInputMessage="1" showErrorMessage="1" error="Please select an answer from the acceptable response options." sqref="C17:C20 C22:C25 C27:C29 C31:C34 C36:C48 C50:C56 C58:C62 C64:C74" xr:uid="{AA6D1E3C-55B6-4DFA-B4D1-DC739AD55C9B}">
      <formula1>"Yes, No"</formula1>
    </dataValidation>
  </dataValidations>
  <pageMargins left="0.7" right="0.7" top="0.75" bottom="0.75" header="0.3" footer="0.3"/>
  <pageSetup orientation="portrait" verticalDpi="597"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7030A0"/>
    <outlinePr summaryBelow="0" summaryRight="0"/>
  </sheetPr>
  <dimension ref="A1:O229"/>
  <sheetViews>
    <sheetView topLeftCell="A117" zoomScaleNormal="100" workbookViewId="0">
      <selection activeCell="C120" sqref="C120"/>
    </sheetView>
  </sheetViews>
  <sheetFormatPr defaultColWidth="0" defaultRowHeight="14.4" zeroHeight="1" outlineLevelRow="1" x14ac:dyDescent="0.3"/>
  <cols>
    <col min="1" max="1" width="20.77734375" customWidth="1"/>
    <col min="2" max="2" width="74.5546875" customWidth="1"/>
    <col min="3" max="3" width="9.21875" customWidth="1"/>
    <col min="4" max="4" width="32" customWidth="1"/>
    <col min="5" max="5" width="31.77734375" customWidth="1"/>
    <col min="6" max="6" width="9.21875" customWidth="1"/>
    <col min="7" max="7" width="0" hidden="1" customWidth="1"/>
    <col min="8" max="8" width="15.77734375" hidden="1" customWidth="1"/>
    <col min="9" max="15" width="0" hidden="1" customWidth="1"/>
    <col min="16" max="17" width="9.21875" hidden="1" customWidth="1"/>
    <col min="18" max="16384" width="9.21875" hidden="1"/>
  </cols>
  <sheetData>
    <row r="1" spans="1:15" ht="60" customHeight="1" x14ac:dyDescent="0.3">
      <c r="A1" s="15" t="s">
        <v>27</v>
      </c>
      <c r="B1" s="100" t="s">
        <v>65</v>
      </c>
      <c r="C1" s="101"/>
      <c r="D1" s="101"/>
      <c r="E1" s="101"/>
      <c r="F1" s="101"/>
    </row>
    <row r="2" spans="1:15" x14ac:dyDescent="0.3">
      <c r="B2" s="105" t="s">
        <v>919</v>
      </c>
      <c r="C2" s="106"/>
      <c r="D2" s="106"/>
      <c r="E2" s="107"/>
    </row>
    <row r="3" spans="1:15" x14ac:dyDescent="0.3">
      <c r="B3" s="108"/>
      <c r="C3" s="109"/>
      <c r="D3" s="109"/>
      <c r="E3" s="110"/>
      <c r="I3" t="s">
        <v>66</v>
      </c>
      <c r="J3" t="s">
        <v>14</v>
      </c>
      <c r="K3" t="s">
        <v>15</v>
      </c>
      <c r="L3" t="s">
        <v>12</v>
      </c>
      <c r="M3" t="s">
        <v>13</v>
      </c>
      <c r="N3" t="s">
        <v>67</v>
      </c>
      <c r="O3" t="s">
        <v>17</v>
      </c>
    </row>
    <row r="4" spans="1:15" x14ac:dyDescent="0.3">
      <c r="B4" s="111"/>
      <c r="C4" s="112"/>
      <c r="D4" s="112"/>
      <c r="E4" s="113"/>
      <c r="H4" t="s">
        <v>18</v>
      </c>
      <c r="I4">
        <f>COUNTIF($A$16:$A$228, "=CONTROL.DEV.*")</f>
        <v>30</v>
      </c>
      <c r="J4">
        <f>COUNTIFS($A$16:$A$228, "=CONTROL.DEV.*", $E16:$E228, "*skip*")</f>
        <v>30</v>
      </c>
      <c r="K4">
        <f>I4-(J4+SUM(L4:O4))</f>
        <v>-1</v>
      </c>
      <c r="L4">
        <f>COUNTIFS($A$16:$A$228, "=CONTROL.DEV.*",$C$16:$C$228, "=Yes")</f>
        <v>0</v>
      </c>
      <c r="M4">
        <f>COUNTIFS($A$16:$A$228, "=CONTROL.DEV.*",$C$16:$C$228, "=No")</f>
        <v>0</v>
      </c>
      <c r="N4">
        <f>COUNTIFS($A$16:$A$228, "=CONTROL.DEV.*",$C$16:$C$228, "=Partial")</f>
        <v>1</v>
      </c>
      <c r="O4">
        <f>COUNTIFS($A$16:$A$228, "=CONTROL.DEV.*",$C$16:$C$228, "=N/A")</f>
        <v>0</v>
      </c>
    </row>
    <row r="5" spans="1:15" x14ac:dyDescent="0.3">
      <c r="B5" s="105" t="s">
        <v>922</v>
      </c>
      <c r="C5" s="106"/>
      <c r="D5" s="106"/>
      <c r="E5" s="107"/>
      <c r="H5" t="s">
        <v>68</v>
      </c>
      <c r="I5">
        <f>COUNTIF(A16:A300, "=TASK.DEV.*")</f>
        <v>183</v>
      </c>
      <c r="J5">
        <f>COUNTIFS($A$16:$A$300, "=TASK.dev.*", $E$16:$E$300, "*skip*")</f>
        <v>183</v>
      </c>
      <c r="K5">
        <f>I5-(J5+SUM(L5:O5))</f>
        <v>-3</v>
      </c>
      <c r="L5">
        <f>COUNTIFS($A$16:$A$300, "=TASK.DEV.*",$C$16:$C$300, "=Yes")</f>
        <v>2</v>
      </c>
      <c r="M5">
        <f>COUNTIFS($A$16:$A$300, "=TASK.DEV.*",$C$16:$C$300, "=No")</f>
        <v>1</v>
      </c>
      <c r="N5" t="s">
        <v>17</v>
      </c>
      <c r="O5" t="s">
        <v>17</v>
      </c>
    </row>
    <row r="6" spans="1:15" x14ac:dyDescent="0.3">
      <c r="B6" s="108"/>
      <c r="C6" s="109"/>
      <c r="D6" s="109"/>
      <c r="E6" s="110"/>
    </row>
    <row r="7" spans="1:15" x14ac:dyDescent="0.3">
      <c r="B7" s="111"/>
      <c r="C7" s="112"/>
      <c r="D7" s="112"/>
      <c r="E7" s="113"/>
    </row>
    <row r="8" spans="1:15" x14ac:dyDescent="0.3">
      <c r="B8" s="105" t="s">
        <v>920</v>
      </c>
      <c r="C8" s="106"/>
      <c r="D8" s="106"/>
      <c r="E8" s="107"/>
    </row>
    <row r="9" spans="1:15" x14ac:dyDescent="0.3">
      <c r="B9" s="111"/>
      <c r="C9" s="112"/>
      <c r="D9" s="112"/>
      <c r="E9" s="113"/>
    </row>
    <row r="10" spans="1:15" x14ac:dyDescent="0.3">
      <c r="B10" s="114" t="s">
        <v>69</v>
      </c>
      <c r="C10" s="115"/>
      <c r="D10" s="115"/>
      <c r="E10" s="116"/>
    </row>
    <row r="11" spans="1:15" x14ac:dyDescent="0.3">
      <c r="B11" s="20"/>
      <c r="E11" s="21"/>
    </row>
    <row r="12" spans="1:15" x14ac:dyDescent="0.3">
      <c r="B12" s="102" t="s">
        <v>921</v>
      </c>
      <c r="C12" s="103"/>
      <c r="D12" s="103"/>
      <c r="E12" s="104"/>
    </row>
    <row r="13" spans="1:15" x14ac:dyDescent="0.3">
      <c r="B13" s="102"/>
      <c r="C13" s="103"/>
      <c r="D13" s="103"/>
      <c r="E13" s="104"/>
    </row>
    <row r="14" spans="1:15" ht="15" thickBot="1" x14ac:dyDescent="0.35">
      <c r="A14" s="23"/>
      <c r="B14" s="24"/>
      <c r="C14" s="23"/>
      <c r="D14" s="23"/>
      <c r="E14" s="25"/>
    </row>
    <row r="15" spans="1:15" ht="43.8" thickBot="1" x14ac:dyDescent="0.35">
      <c r="A15" s="3" t="s">
        <v>906</v>
      </c>
      <c r="B15" s="3" t="s">
        <v>29</v>
      </c>
      <c r="C15" s="3" t="s">
        <v>30</v>
      </c>
      <c r="D15" s="7" t="s">
        <v>1</v>
      </c>
      <c r="E15" s="7" t="s">
        <v>71</v>
      </c>
      <c r="G15" s="30" t="s">
        <v>200</v>
      </c>
      <c r="H15" s="30" t="s">
        <v>201</v>
      </c>
    </row>
    <row r="16" spans="1:15" ht="60" customHeight="1" thickBot="1" x14ac:dyDescent="0.35">
      <c r="A16" s="5" t="s">
        <v>202</v>
      </c>
      <c r="B16" s="42" t="s">
        <v>894</v>
      </c>
      <c r="C16" s="32"/>
      <c r="D16" s="10" t="str">
        <f>IF(E16 = "You May Skip This Question Because You Answered the Associated Governance Question Yes","Move to Next CONTROL Question.",IF(ISBLANK(C16),"Select Answer to CONTROL Question from Drop Down List", IF(C16 = "Partial","Answer Associated TASK Questions", "Review Any Remaining Unanswered CONTROL Questions")))</f>
        <v>Move to Next CONTROL Question.</v>
      </c>
      <c r="E16" s="12" t="str">
        <f>IF(ISBLANK(Governance!$C$19), "Please Complete this Question", IF(Governance!$C$19 = "Yes", "You May Skip This Question Because You Answered the Associated Governance Question Yes", IF(ISBLANK($C$16),"Please Complete this Question","Continue with Next Indicated Question")))</f>
        <v>You May Skip This Question Because You Answered the Associated Governance Question Yes</v>
      </c>
      <c r="G16" t="s">
        <v>203</v>
      </c>
      <c r="H16">
        <v>19</v>
      </c>
    </row>
    <row r="17" spans="1:8" ht="60" customHeight="1" outlineLevel="1" thickBot="1" x14ac:dyDescent="0.35">
      <c r="A17" s="4" t="s">
        <v>204</v>
      </c>
      <c r="B17" s="52" t="s">
        <v>205</v>
      </c>
      <c r="C17" s="9"/>
      <c r="D17" s="8" t="str">
        <f t="shared" ref="D17:D39" si="0">IF(ISNUMBER(SEARCH("skip",E17)),"Question skipped",IF(ISBLANK(C17),"Select TASK Question Answer from Drop Down List","Move to Next Question"))</f>
        <v>Question skipped</v>
      </c>
      <c r="E17" s="29" t="str">
        <f>IF(ISNUMBER(SEARCH("skip", $E$16)), "Task question skipped due to Governance response", IF(ISBLANK($C$16),"Please Complete the Associated CONTROL Question",IF(OR($C$16="Yes", $C$16="No", $C$16="N/A"),"You May Skip This Question Because You Answered the Associated CONTROL Question","Please Complete this Question")))</f>
        <v>Task question skipped due to Governance response</v>
      </c>
    </row>
    <row r="18" spans="1:8" ht="60" customHeight="1" outlineLevel="1" thickBot="1" x14ac:dyDescent="0.35">
      <c r="A18" s="4" t="s">
        <v>206</v>
      </c>
      <c r="B18" s="52" t="s">
        <v>207</v>
      </c>
      <c r="C18" s="9"/>
      <c r="D18" s="8" t="str">
        <f t="shared" si="0"/>
        <v>Question skipped</v>
      </c>
      <c r="E18" s="29" t="str">
        <f t="shared" ref="E18:E20" si="1">IF(ISNUMBER(SEARCH("skip", $E$16)), "Task question skipped due to Governance response", IF(ISBLANK($C$16),"Please Complete the Associated CONTROL Question",IF(OR($C$16="Yes", $C$16="No", $C$16="N/A"),"You May Skip This Question Because You Answered the Associated CONTROL Question","Please Complete this Question")))</f>
        <v>Task question skipped due to Governance response</v>
      </c>
    </row>
    <row r="19" spans="1:8" ht="60" customHeight="1" outlineLevel="1" thickBot="1" x14ac:dyDescent="0.35">
      <c r="A19" s="4" t="s">
        <v>208</v>
      </c>
      <c r="B19" s="52" t="s">
        <v>209</v>
      </c>
      <c r="C19" s="9"/>
      <c r="D19" s="8" t="str">
        <f t="shared" si="0"/>
        <v>Question skipped</v>
      </c>
      <c r="E19" s="29" t="str">
        <f t="shared" si="1"/>
        <v>Task question skipped due to Governance response</v>
      </c>
    </row>
    <row r="20" spans="1:8" ht="60" customHeight="1" outlineLevel="1" thickBot="1" x14ac:dyDescent="0.35">
      <c r="A20" s="4" t="s">
        <v>210</v>
      </c>
      <c r="B20" s="52" t="s">
        <v>211</v>
      </c>
      <c r="C20" s="9"/>
      <c r="D20" s="8" t="str">
        <f t="shared" si="0"/>
        <v>Question skipped</v>
      </c>
      <c r="E20" s="29" t="str">
        <f t="shared" si="1"/>
        <v>Task question skipped due to Governance response</v>
      </c>
    </row>
    <row r="21" spans="1:8" ht="60" customHeight="1" collapsed="1" thickBot="1" x14ac:dyDescent="0.35">
      <c r="A21" s="5" t="s">
        <v>212</v>
      </c>
      <c r="B21" s="50" t="s">
        <v>213</v>
      </c>
      <c r="C21" s="9"/>
      <c r="D21" s="10" t="str">
        <f>IF(E21 = "You May Skip This Question Because You Answered the Associated Governance Question Yes","Move to Next CONTROL Question.",IF(ISBLANK(C21),"Select Answer to CONTROL Question from Drop Down List", IF(C21 = "Partial","Answer Associated TASK Questions", "Review Any Remaining Unanswered CONTROL Questions")))</f>
        <v>Move to Next CONTROL Question.</v>
      </c>
      <c r="E21" s="12" t="str">
        <f>IF(ISBLANK(Governance!$C$27), "Please Complete this Question", IF(Governance!$C$27 = "Yes", "You May Skip This Question Because You Answered the Associated Governance Question Yes", IF(ISBLANK($C$21),"Please Complete this Question","Continue with Next Indicated Question")))</f>
        <v>You May Skip This Question Because You Answered the Associated Governance Question Yes</v>
      </c>
      <c r="G21" t="s">
        <v>214</v>
      </c>
      <c r="H21">
        <v>27</v>
      </c>
    </row>
    <row r="22" spans="1:8" ht="60" hidden="1" customHeight="1" outlineLevel="1" thickBot="1" x14ac:dyDescent="0.35">
      <c r="A22" s="4" t="s">
        <v>215</v>
      </c>
      <c r="B22" s="52" t="s">
        <v>216</v>
      </c>
      <c r="C22" s="9"/>
      <c r="D22" s="8" t="str">
        <f t="shared" si="0"/>
        <v>Question skipped</v>
      </c>
      <c r="E22" s="29" t="str">
        <f>IF(ISNUMBER(SEARCH("skip", $E$21)), "Task question skipped due to Governance response", IF(ISBLANK($C$21),"Please Complete the Associated CONTROL Question",IF(OR($C$21="Yes", $C$21="No", $C$21="N/A"),"You May Skip This Question Because You Answered the Associated CONTROL Question","Please Complete this Question")))</f>
        <v>Task question skipped due to Governance response</v>
      </c>
    </row>
    <row r="23" spans="1:8" ht="60" hidden="1" customHeight="1" outlineLevel="1" thickBot="1" x14ac:dyDescent="0.35">
      <c r="A23" s="4" t="s">
        <v>217</v>
      </c>
      <c r="B23" s="52" t="s">
        <v>218</v>
      </c>
      <c r="C23" s="9"/>
      <c r="D23" s="8" t="str">
        <f t="shared" si="0"/>
        <v>Question skipped</v>
      </c>
      <c r="E23" s="29" t="str">
        <f t="shared" ref="E23:E31" si="2">IF(ISNUMBER(SEARCH("skip", $E$21)), "Task question skipped due to Governance response", IF(ISBLANK($C$21),"Please Complete the Associated CONTROL Question",IF(OR($C$21="Yes", $C$21="No", $C$21="N/A"),"You May Skip This Question Because You Answered the Associated CONTROL Question","Please Complete this Question")))</f>
        <v>Task question skipped due to Governance response</v>
      </c>
    </row>
    <row r="24" spans="1:8" ht="60" hidden="1" customHeight="1" outlineLevel="1" thickBot="1" x14ac:dyDescent="0.35">
      <c r="A24" s="4" t="s">
        <v>219</v>
      </c>
      <c r="B24" s="52" t="s">
        <v>220</v>
      </c>
      <c r="C24" s="9"/>
      <c r="D24" s="8" t="str">
        <f t="shared" si="0"/>
        <v>Question skipped</v>
      </c>
      <c r="E24" s="29" t="str">
        <f t="shared" si="2"/>
        <v>Task question skipped due to Governance response</v>
      </c>
    </row>
    <row r="25" spans="1:8" ht="60" hidden="1" customHeight="1" outlineLevel="1" thickBot="1" x14ac:dyDescent="0.35">
      <c r="A25" s="4" t="s">
        <v>221</v>
      </c>
      <c r="B25" s="52" t="s">
        <v>222</v>
      </c>
      <c r="C25" s="9"/>
      <c r="D25" s="8" t="str">
        <f t="shared" si="0"/>
        <v>Question skipped</v>
      </c>
      <c r="E25" s="29" t="str">
        <f t="shared" si="2"/>
        <v>Task question skipped due to Governance response</v>
      </c>
    </row>
    <row r="26" spans="1:8" ht="60" hidden="1" customHeight="1" outlineLevel="1" thickBot="1" x14ac:dyDescent="0.35">
      <c r="A26" s="4" t="s">
        <v>223</v>
      </c>
      <c r="B26" s="52" t="s">
        <v>224</v>
      </c>
      <c r="C26" s="9"/>
      <c r="D26" s="8" t="str">
        <f t="shared" si="0"/>
        <v>Question skipped</v>
      </c>
      <c r="E26" s="29" t="str">
        <f t="shared" si="2"/>
        <v>Task question skipped due to Governance response</v>
      </c>
    </row>
    <row r="27" spans="1:8" ht="60" hidden="1" customHeight="1" outlineLevel="1" thickBot="1" x14ac:dyDescent="0.35">
      <c r="A27" s="4" t="s">
        <v>225</v>
      </c>
      <c r="B27" s="52" t="s">
        <v>226</v>
      </c>
      <c r="C27" s="9"/>
      <c r="D27" s="8" t="str">
        <f t="shared" si="0"/>
        <v>Question skipped</v>
      </c>
      <c r="E27" s="29" t="str">
        <f t="shared" si="2"/>
        <v>Task question skipped due to Governance response</v>
      </c>
    </row>
    <row r="28" spans="1:8" ht="60" hidden="1" customHeight="1" outlineLevel="1" thickBot="1" x14ac:dyDescent="0.35">
      <c r="A28" s="4" t="s">
        <v>227</v>
      </c>
      <c r="B28" s="52" t="s">
        <v>228</v>
      </c>
      <c r="C28" s="9"/>
      <c r="D28" s="8" t="str">
        <f t="shared" si="0"/>
        <v>Question skipped</v>
      </c>
      <c r="E28" s="29" t="str">
        <f t="shared" si="2"/>
        <v>Task question skipped due to Governance response</v>
      </c>
    </row>
    <row r="29" spans="1:8" ht="60" hidden="1" customHeight="1" outlineLevel="1" thickBot="1" x14ac:dyDescent="0.35">
      <c r="A29" s="4" t="s">
        <v>229</v>
      </c>
      <c r="B29" s="52" t="s">
        <v>230</v>
      </c>
      <c r="C29" s="9"/>
      <c r="D29" s="8" t="str">
        <f t="shared" si="0"/>
        <v>Question skipped</v>
      </c>
      <c r="E29" s="29" t="str">
        <f t="shared" si="2"/>
        <v>Task question skipped due to Governance response</v>
      </c>
    </row>
    <row r="30" spans="1:8" ht="60" hidden="1" customHeight="1" outlineLevel="1" thickBot="1" x14ac:dyDescent="0.35">
      <c r="A30" s="4" t="s">
        <v>231</v>
      </c>
      <c r="B30" s="52" t="s">
        <v>232</v>
      </c>
      <c r="C30" s="9"/>
      <c r="D30" s="8" t="str">
        <f t="shared" si="0"/>
        <v>Question skipped</v>
      </c>
      <c r="E30" s="29" t="str">
        <f t="shared" si="2"/>
        <v>Task question skipped due to Governance response</v>
      </c>
    </row>
    <row r="31" spans="1:8" ht="60" hidden="1" customHeight="1" outlineLevel="1" thickBot="1" x14ac:dyDescent="0.35">
      <c r="A31" s="4" t="s">
        <v>233</v>
      </c>
      <c r="B31" s="52" t="s">
        <v>234</v>
      </c>
      <c r="C31" s="9"/>
      <c r="D31" s="8" t="str">
        <f t="shared" si="0"/>
        <v>Question skipped</v>
      </c>
      <c r="E31" s="29" t="str">
        <f t="shared" si="2"/>
        <v>Task question skipped due to Governance response</v>
      </c>
    </row>
    <row r="32" spans="1:8" ht="60" customHeight="1" thickBot="1" x14ac:dyDescent="0.35">
      <c r="A32" s="5" t="s">
        <v>235</v>
      </c>
      <c r="B32" s="50" t="s">
        <v>236</v>
      </c>
      <c r="C32" s="9"/>
      <c r="D32" s="10" t="str">
        <f>IF(E32 = "You May Skip This Question Because You Answered the Associated Governance Question Yes","Move to Next CONTROL Question.",IF(ISBLANK(C32),"Select Answer to CONTROL Question from Drop Down List", IF(C32 = "Partial","Answer Associated TASK Questions", "Review Any Remaining Unanswered CONTROL Questions")))</f>
        <v>Move to Next CONTROL Question.</v>
      </c>
      <c r="E32" s="12" t="str">
        <f>IF(AND(ISBLANK(Governance!$C$13), AND(ISBLANK(Governance!$C$14), ISBLANK(Governance!$C$19))), "Please Complete this Question", IF(OR(Governance!$C$13 = "Yes", OR(Governance!$C$14 = "Yes", Governance!$C$19 = "Yes")), "You May Skip This Question Because You Answered the Associated Governance Question Yes", IF(ISBLANK($C$32),"Please Complete this Question","Continue with Next Indicated Question")))</f>
        <v>You May Skip This Question Because You Answered the Associated Governance Question Yes</v>
      </c>
      <c r="G32" t="s">
        <v>237</v>
      </c>
      <c r="H32" t="s">
        <v>238</v>
      </c>
    </row>
    <row r="33" spans="1:10" ht="60" customHeight="1" outlineLevel="1" thickBot="1" x14ac:dyDescent="0.35">
      <c r="A33" s="4" t="s">
        <v>239</v>
      </c>
      <c r="B33" s="52" t="s">
        <v>908</v>
      </c>
      <c r="C33" s="9"/>
      <c r="D33" s="8" t="str">
        <f t="shared" si="0"/>
        <v>Question skipped</v>
      </c>
      <c r="E33" s="29" t="str">
        <f>IF(ISNUMBER(SEARCH("skip", $E$32)), "Task question skipped due to Governance response", IF(ISBLANK($C$32),"Please Complete the Associated CONTROL Question",IF(OR($C$32="Yes", $C$32="No", $C$32="N/A"),"You May Skip This Question Because You Answered the Associated CONTROL Question","Please Complete this Question")))</f>
        <v>Task question skipped due to Governance response</v>
      </c>
    </row>
    <row r="34" spans="1:10" ht="60" customHeight="1" outlineLevel="1" thickBot="1" x14ac:dyDescent="0.35">
      <c r="A34" s="4" t="s">
        <v>240</v>
      </c>
      <c r="B34" s="52" t="s">
        <v>241</v>
      </c>
      <c r="C34" s="9"/>
      <c r="D34" s="8" t="str">
        <f t="shared" si="0"/>
        <v>Question skipped</v>
      </c>
      <c r="E34" s="29" t="str">
        <f t="shared" ref="E34:E40" si="3">IF(ISNUMBER(SEARCH("skip", $E$32)), "Task question skipped due to Governance response", IF(ISBLANK($C$32),"Please Complete the Associated CONTROL Question",IF(OR($C$32="Yes", $C$32="No", $C$32="N/A"),"You May Skip This Question Because You Answered the Associated CONTROL Question","Please Complete this Question")))</f>
        <v>Task question skipped due to Governance response</v>
      </c>
    </row>
    <row r="35" spans="1:10" ht="60" customHeight="1" outlineLevel="1" thickBot="1" x14ac:dyDescent="0.35">
      <c r="A35" s="4" t="s">
        <v>242</v>
      </c>
      <c r="B35" s="52" t="s">
        <v>243</v>
      </c>
      <c r="C35" s="9"/>
      <c r="D35" s="8" t="str">
        <f t="shared" si="0"/>
        <v>Question skipped</v>
      </c>
      <c r="E35" s="29" t="str">
        <f t="shared" si="3"/>
        <v>Task question skipped due to Governance response</v>
      </c>
    </row>
    <row r="36" spans="1:10" ht="60" customHeight="1" outlineLevel="1" thickBot="1" x14ac:dyDescent="0.35">
      <c r="A36" s="4" t="s">
        <v>244</v>
      </c>
      <c r="B36" s="52" t="s">
        <v>245</v>
      </c>
      <c r="C36" s="9"/>
      <c r="D36" s="8" t="str">
        <f t="shared" si="0"/>
        <v>Question skipped</v>
      </c>
      <c r="E36" s="29" t="str">
        <f t="shared" si="3"/>
        <v>Task question skipped due to Governance response</v>
      </c>
    </row>
    <row r="37" spans="1:10" ht="60" customHeight="1" outlineLevel="1" thickBot="1" x14ac:dyDescent="0.35">
      <c r="A37" s="4" t="s">
        <v>246</v>
      </c>
      <c r="B37" s="52" t="s">
        <v>247</v>
      </c>
      <c r="C37" s="9"/>
      <c r="D37" s="8" t="str">
        <f t="shared" si="0"/>
        <v>Question skipped</v>
      </c>
      <c r="E37" s="29" t="str">
        <f t="shared" si="3"/>
        <v>Task question skipped due to Governance response</v>
      </c>
    </row>
    <row r="38" spans="1:10" ht="60" customHeight="1" outlineLevel="1" thickBot="1" x14ac:dyDescent="0.35">
      <c r="A38" s="4" t="s">
        <v>248</v>
      </c>
      <c r="B38" s="52" t="s">
        <v>249</v>
      </c>
      <c r="C38" s="9"/>
      <c r="D38" s="8" t="str">
        <f t="shared" si="0"/>
        <v>Question skipped</v>
      </c>
      <c r="E38" s="29" t="str">
        <f t="shared" si="3"/>
        <v>Task question skipped due to Governance response</v>
      </c>
    </row>
    <row r="39" spans="1:10" ht="60" customHeight="1" outlineLevel="1" thickBot="1" x14ac:dyDescent="0.35">
      <c r="A39" s="4" t="s">
        <v>250</v>
      </c>
      <c r="B39" s="52" t="s">
        <v>251</v>
      </c>
      <c r="C39" s="9"/>
      <c r="D39" s="8" t="str">
        <f t="shared" si="0"/>
        <v>Question skipped</v>
      </c>
      <c r="E39" s="29" t="str">
        <f t="shared" si="3"/>
        <v>Task question skipped due to Governance response</v>
      </c>
    </row>
    <row r="40" spans="1:10" ht="60" customHeight="1" outlineLevel="1" thickBot="1" x14ac:dyDescent="0.35">
      <c r="A40" s="4" t="s">
        <v>252</v>
      </c>
      <c r="B40" s="52" t="s">
        <v>253</v>
      </c>
      <c r="C40" s="9"/>
      <c r="D40" s="8" t="str">
        <f>IF(ISNUMBER(SEARCH("skip",E40)),"Question skipped",IF(ISBLANK(C40),"Select TASK Question Answer from Drop Down List","Move to Next Question"))</f>
        <v>Question skipped</v>
      </c>
      <c r="E40" s="29" t="str">
        <f t="shared" si="3"/>
        <v>Task question skipped due to Governance response</v>
      </c>
    </row>
    <row r="41" spans="1:10" ht="60" customHeight="1" thickBot="1" x14ac:dyDescent="0.35">
      <c r="A41" s="5" t="s">
        <v>254</v>
      </c>
      <c r="B41" s="50" t="s">
        <v>255</v>
      </c>
      <c r="C41" s="9"/>
      <c r="D41" s="10" t="str">
        <f>IF(E41 = "You May Skip This Question Because You Answered the Associated Governance Question Yes","Move to Next CONTROL Question.",IF(ISBLANK(C41),"Select Answer to CONTROL Question from Drop Down List", IF(C41 = "Partial","Answer Associated TASK Questions", "Review Any Remaining Unanswered CONTROL Questions")))</f>
        <v>Move to Next CONTROL Question.</v>
      </c>
      <c r="E41" s="12" t="str">
        <f>IF(AND(ISBLANK(Governance!$C$24), ISBLANK(Governance!$C$26)), "Please Complete this Question", IF(OR(Governance!$C$24 = "Yes", Governance!$C$26 = "Yes"), "You May Skip This Question Because You Answered the Associated Governance Question Yes", IF(ISBLANK($C$41),"Please Complete this Question","Continue with Next Indicated Question")))</f>
        <v>You May Skip This Question Because You Answered the Associated Governance Question Yes</v>
      </c>
      <c r="G41" t="s">
        <v>256</v>
      </c>
      <c r="H41">
        <v>26</v>
      </c>
      <c r="I41" s="33" t="s">
        <v>257</v>
      </c>
      <c r="J41">
        <v>24</v>
      </c>
    </row>
    <row r="42" spans="1:10" ht="60" customHeight="1" outlineLevel="1" thickBot="1" x14ac:dyDescent="0.35">
      <c r="A42" s="4" t="s">
        <v>258</v>
      </c>
      <c r="B42" s="52" t="s">
        <v>259</v>
      </c>
      <c r="C42" s="9"/>
      <c r="D42" s="8" t="str">
        <f>IF(ISNUMBER(SEARCH("skip",E42)),"Question skipped",IF(ISBLANK(C42),"Select TASK Question Answer from Drop Down List","Move to Next Question"))</f>
        <v>Question skipped</v>
      </c>
      <c r="E42" s="29" t="str">
        <f>IF(ISNUMBER(SEARCH("skip", $E$41)), "Task question skipped due to Governance response", IF(ISBLANK($C$41),"Please Complete the Associated CONTROL Question",IF(OR($C$41="Yes", $C$41="No", $C$41="N/A"),"You May Skip This Question Because You Answered the Associated CONTROL Question","Please Complete this Question")))</f>
        <v>Task question skipped due to Governance response</v>
      </c>
    </row>
    <row r="43" spans="1:10" ht="60" customHeight="1" outlineLevel="1" thickBot="1" x14ac:dyDescent="0.35">
      <c r="A43" s="4" t="s">
        <v>260</v>
      </c>
      <c r="B43" s="52" t="s">
        <v>261</v>
      </c>
      <c r="C43" s="9"/>
      <c r="D43" s="8" t="str">
        <f t="shared" ref="D43:D106" si="4">IF(ISNUMBER(SEARCH("skip",E43)),"Question skipped",IF(ISBLANK(C43),"Select TASK Question Answer from Drop Down List","Move to Next Question"))</f>
        <v>Question skipped</v>
      </c>
      <c r="E43" s="29" t="str">
        <f t="shared" ref="E43:E48" si="5">IF(ISNUMBER(SEARCH("skip", $E$41)), "Task question skipped due to Governance response", IF(ISBLANK($C$41),"Please Complete the Associated CONTROL Question",IF(OR($C$41="Yes", $C$41="No", $C$41="N/A"),"You May Skip This Question Because You Answered the Associated CONTROL Question","Please Complete this Question")))</f>
        <v>Task question skipped due to Governance response</v>
      </c>
    </row>
    <row r="44" spans="1:10" ht="60" customHeight="1" outlineLevel="1" thickBot="1" x14ac:dyDescent="0.35">
      <c r="A44" s="4" t="s">
        <v>262</v>
      </c>
      <c r="B44" s="52" t="s">
        <v>909</v>
      </c>
      <c r="C44" s="9"/>
      <c r="D44" s="8" t="str">
        <f t="shared" si="4"/>
        <v>Question skipped</v>
      </c>
      <c r="E44" s="29" t="str">
        <f t="shared" si="5"/>
        <v>Task question skipped due to Governance response</v>
      </c>
    </row>
    <row r="45" spans="1:10" ht="60" customHeight="1" outlineLevel="1" thickBot="1" x14ac:dyDescent="0.35">
      <c r="A45" s="4" t="s">
        <v>263</v>
      </c>
      <c r="B45" s="52" t="s">
        <v>264</v>
      </c>
      <c r="C45" s="9"/>
      <c r="D45" s="8" t="str">
        <f t="shared" si="4"/>
        <v>Question skipped</v>
      </c>
      <c r="E45" s="29" t="str">
        <f t="shared" si="5"/>
        <v>Task question skipped due to Governance response</v>
      </c>
    </row>
    <row r="46" spans="1:10" ht="60" customHeight="1" outlineLevel="1" thickBot="1" x14ac:dyDescent="0.35">
      <c r="A46" s="4" t="s">
        <v>265</v>
      </c>
      <c r="B46" s="52" t="s">
        <v>266</v>
      </c>
      <c r="C46" s="9"/>
      <c r="D46" s="8" t="str">
        <f t="shared" si="4"/>
        <v>Question skipped</v>
      </c>
      <c r="E46" s="29" t="str">
        <f t="shared" si="5"/>
        <v>Task question skipped due to Governance response</v>
      </c>
    </row>
    <row r="47" spans="1:10" ht="60" customHeight="1" outlineLevel="1" thickBot="1" x14ac:dyDescent="0.35">
      <c r="A47" s="4" t="s">
        <v>267</v>
      </c>
      <c r="B47" s="52" t="s">
        <v>910</v>
      </c>
      <c r="C47" s="9"/>
      <c r="D47" s="8" t="str">
        <f t="shared" si="4"/>
        <v>Question skipped</v>
      </c>
      <c r="E47" s="29" t="str">
        <f t="shared" si="5"/>
        <v>Task question skipped due to Governance response</v>
      </c>
    </row>
    <row r="48" spans="1:10" ht="60" customHeight="1" outlineLevel="1" thickBot="1" x14ac:dyDescent="0.35">
      <c r="A48" s="4" t="s">
        <v>268</v>
      </c>
      <c r="B48" s="52" t="s">
        <v>269</v>
      </c>
      <c r="C48" s="9"/>
      <c r="D48" s="8" t="str">
        <f t="shared" si="4"/>
        <v>Question skipped</v>
      </c>
      <c r="E48" s="29" t="str">
        <f t="shared" si="5"/>
        <v>Task question skipped due to Governance response</v>
      </c>
    </row>
    <row r="49" spans="1:10" ht="60" customHeight="1" thickBot="1" x14ac:dyDescent="0.35">
      <c r="A49" s="5" t="s">
        <v>270</v>
      </c>
      <c r="B49" s="50" t="s">
        <v>895</v>
      </c>
      <c r="C49" s="9"/>
      <c r="D49" s="10" t="str">
        <f>IF(E49 = "You May Skip This Question Because You Answered the Associated Governance Question Yes","Move to Next CONTROL Question.",IF(ISBLANK(C49),"Select Answer to CONTROL Question from Drop Down List", IF(C49 = "Partial","Answer Associated TASK Questions", "Review Any Remaining Unanswered CONTROL Questions")))</f>
        <v>Move to Next CONTROL Question.</v>
      </c>
      <c r="E49" s="12" t="str">
        <f>IF(ISBLANK(Governance!$C$26), "Please Complete this Question", IF(Governance!$C$26 = "Yes", "You May Skip This Question Because You Answered the Associated Governance Question Yes", IF(ISBLANK($C$49),"Please Complete this Question","Continue with Next Indicated Question")))</f>
        <v>You May Skip This Question Because You Answered the Associated Governance Question Yes</v>
      </c>
      <c r="G49" t="s">
        <v>271</v>
      </c>
      <c r="H49">
        <v>26</v>
      </c>
    </row>
    <row r="50" spans="1:10" ht="60" customHeight="1" outlineLevel="1" thickBot="1" x14ac:dyDescent="0.35">
      <c r="A50" s="4" t="s">
        <v>272</v>
      </c>
      <c r="B50" s="52" t="s">
        <v>912</v>
      </c>
      <c r="C50" s="9"/>
      <c r="D50" s="8" t="str">
        <f t="shared" si="4"/>
        <v>Question skipped</v>
      </c>
      <c r="E50" s="29" t="str">
        <f>IF(ISNUMBER(SEARCH("skip", $E$49)), "Task question skipped due to Governance response", IF(ISBLANK($C$49),"Please Complete the Associated CONTROL Question",IF(OR($C$49="Yes", $C$49="No", $C$49="N/A"),"You May Skip This Question Because You Answered the Associated CONTROL Question","Please Complete this Question")))</f>
        <v>Task question skipped due to Governance response</v>
      </c>
    </row>
    <row r="51" spans="1:10" ht="60" customHeight="1" outlineLevel="1" thickBot="1" x14ac:dyDescent="0.35">
      <c r="A51" s="4" t="s">
        <v>273</v>
      </c>
      <c r="B51" s="52" t="s">
        <v>274</v>
      </c>
      <c r="C51" s="9"/>
      <c r="D51" s="8" t="str">
        <f t="shared" si="4"/>
        <v>Question skipped</v>
      </c>
      <c r="E51" s="29" t="str">
        <f t="shared" ref="E51:E55" si="6">IF(ISNUMBER(SEARCH("skip", $E$49)), "Task question skipped due to Governance response", IF(ISBLANK($C$49),"Please Complete the Associated CONTROL Question",IF(OR($C$49="Yes", $C$49="No", $C$49="N/A"),"You May Skip This Question Because You Answered the Associated CONTROL Question","Please Complete this Question")))</f>
        <v>Task question skipped due to Governance response</v>
      </c>
    </row>
    <row r="52" spans="1:10" ht="60" customHeight="1" outlineLevel="1" thickBot="1" x14ac:dyDescent="0.35">
      <c r="A52" s="4" t="s">
        <v>275</v>
      </c>
      <c r="B52" s="52" t="s">
        <v>276</v>
      </c>
      <c r="C52" s="9"/>
      <c r="D52" s="8" t="str">
        <f t="shared" si="4"/>
        <v>Question skipped</v>
      </c>
      <c r="E52" s="29" t="str">
        <f t="shared" si="6"/>
        <v>Task question skipped due to Governance response</v>
      </c>
    </row>
    <row r="53" spans="1:10" ht="60" customHeight="1" outlineLevel="1" thickBot="1" x14ac:dyDescent="0.35">
      <c r="A53" s="4" t="s">
        <v>277</v>
      </c>
      <c r="B53" s="52" t="s">
        <v>278</v>
      </c>
      <c r="C53" s="9"/>
      <c r="D53" s="8" t="str">
        <f t="shared" si="4"/>
        <v>Question skipped</v>
      </c>
      <c r="E53" s="29" t="str">
        <f t="shared" si="6"/>
        <v>Task question skipped due to Governance response</v>
      </c>
    </row>
    <row r="54" spans="1:10" ht="60" customHeight="1" outlineLevel="1" thickBot="1" x14ac:dyDescent="0.35">
      <c r="A54" s="4" t="s">
        <v>279</v>
      </c>
      <c r="B54" s="52" t="s">
        <v>280</v>
      </c>
      <c r="C54" s="9"/>
      <c r="D54" s="8" t="str">
        <f t="shared" si="4"/>
        <v>Question skipped</v>
      </c>
      <c r="E54" s="29" t="str">
        <f t="shared" si="6"/>
        <v>Task question skipped due to Governance response</v>
      </c>
    </row>
    <row r="55" spans="1:10" ht="60" customHeight="1" outlineLevel="1" thickBot="1" x14ac:dyDescent="0.35">
      <c r="A55" s="4" t="s">
        <v>281</v>
      </c>
      <c r="B55" s="52" t="s">
        <v>282</v>
      </c>
      <c r="C55" s="9"/>
      <c r="D55" s="8" t="str">
        <f t="shared" si="4"/>
        <v>Question skipped</v>
      </c>
      <c r="E55" s="29" t="str">
        <f t="shared" si="6"/>
        <v>Task question skipped due to Governance response</v>
      </c>
    </row>
    <row r="56" spans="1:10" ht="60" customHeight="1" thickBot="1" x14ac:dyDescent="0.35">
      <c r="A56" s="5" t="s">
        <v>283</v>
      </c>
      <c r="B56" s="50" t="s">
        <v>896</v>
      </c>
      <c r="C56" s="9"/>
      <c r="D56" s="10" t="str">
        <f>IF(E56 = "You May Skip This Question Because You Answered the Associated Governance Question Yes","Move to Next CONTROL Question.",IF(ISBLANK(C56),"Select Answer to CONTROL Question from Drop Down List", IF(C56 = "Partial","Answer Associated TASK Questions", "Review Any Remaining Unanswered CONTROL Questions")))</f>
        <v>Move to Next CONTROL Question.</v>
      </c>
      <c r="E56" s="12" t="str">
        <f>IF(ISBLANK(Governance!$C$25), "Please Complete this Question", IF(Governance!$C$25 = "Yes", "You May Skip This Question Because You Answered the Associated Governance Question Yes", IF(ISBLANK($C$56),"Please Complete this Question","Continue with Next Indicated Question")))</f>
        <v>You May Skip This Question Because You Answered the Associated Governance Question Yes</v>
      </c>
      <c r="G56" t="s">
        <v>284</v>
      </c>
      <c r="H56">
        <v>25</v>
      </c>
    </row>
    <row r="57" spans="1:10" ht="60" customHeight="1" outlineLevel="1" thickBot="1" x14ac:dyDescent="0.35">
      <c r="A57" s="4" t="s">
        <v>285</v>
      </c>
      <c r="B57" s="52" t="s">
        <v>286</v>
      </c>
      <c r="C57" s="9"/>
      <c r="D57" s="8" t="str">
        <f t="shared" si="4"/>
        <v>Question skipped</v>
      </c>
      <c r="E57" s="29" t="str">
        <f>IF(ISNUMBER(SEARCH("skip", $E$56)), "Task question skipped due to Governance response", IF(ISBLANK($C$56),"Please Complete the Associated CONTROL Question",IF(OR($C$56="Yes", $C$56="No", $C$56="N/A"),"You May Skip This Question Because You Answered the Associated CONTROL Question","Please Complete this Question")))</f>
        <v>Task question skipped due to Governance response</v>
      </c>
    </row>
    <row r="58" spans="1:10" ht="60" customHeight="1" outlineLevel="1" thickBot="1" x14ac:dyDescent="0.35">
      <c r="A58" s="4" t="s">
        <v>287</v>
      </c>
      <c r="B58" s="52" t="s">
        <v>288</v>
      </c>
      <c r="C58" s="9"/>
      <c r="D58" s="8" t="str">
        <f t="shared" si="4"/>
        <v>Question skipped</v>
      </c>
      <c r="E58" s="29" t="str">
        <f t="shared" ref="E58:E61" si="7">IF(ISNUMBER(SEARCH("skip", $E$56)), "Task question skipped due to Governance response", IF(ISBLANK($C$56),"Please Complete the Associated CONTROL Question",IF(OR($C$56="Yes", $C$56="No", $C$56="N/A"),"You May Skip This Question Because You Answered the Associated CONTROL Question","Please Complete this Question")))</f>
        <v>Task question skipped due to Governance response</v>
      </c>
    </row>
    <row r="59" spans="1:10" ht="60" customHeight="1" outlineLevel="1" thickBot="1" x14ac:dyDescent="0.35">
      <c r="A59" s="4" t="s">
        <v>289</v>
      </c>
      <c r="B59" s="52" t="s">
        <v>290</v>
      </c>
      <c r="C59" s="9"/>
      <c r="D59" s="8" t="str">
        <f t="shared" si="4"/>
        <v>Question skipped</v>
      </c>
      <c r="E59" s="29" t="str">
        <f t="shared" si="7"/>
        <v>Task question skipped due to Governance response</v>
      </c>
    </row>
    <row r="60" spans="1:10" ht="60" customHeight="1" outlineLevel="1" thickBot="1" x14ac:dyDescent="0.35">
      <c r="A60" s="4" t="s">
        <v>291</v>
      </c>
      <c r="B60" s="52" t="s">
        <v>292</v>
      </c>
      <c r="C60" s="9"/>
      <c r="D60" s="8" t="str">
        <f t="shared" si="4"/>
        <v>Question skipped</v>
      </c>
      <c r="E60" s="29" t="str">
        <f t="shared" si="7"/>
        <v>Task question skipped due to Governance response</v>
      </c>
    </row>
    <row r="61" spans="1:10" ht="60" customHeight="1" outlineLevel="1" thickBot="1" x14ac:dyDescent="0.35">
      <c r="A61" s="4" t="s">
        <v>293</v>
      </c>
      <c r="B61" s="52" t="s">
        <v>913</v>
      </c>
      <c r="C61" s="9"/>
      <c r="D61" s="8" t="str">
        <f t="shared" si="4"/>
        <v>Question skipped</v>
      </c>
      <c r="E61" s="29" t="str">
        <f t="shared" si="7"/>
        <v>Task question skipped due to Governance response</v>
      </c>
    </row>
    <row r="62" spans="1:10" ht="60" customHeight="1" thickBot="1" x14ac:dyDescent="0.35">
      <c r="A62" s="5" t="s">
        <v>294</v>
      </c>
      <c r="B62" s="50" t="s">
        <v>295</v>
      </c>
      <c r="C62" s="9"/>
      <c r="D62" s="10" t="str">
        <f>IF(E62 = "You May Skip This Question Because You Answered the Associated Governance Question Yes","Move to Next CONTROL Question.",IF(ISBLANK(C62),"Select Answer to CONTROL Question from Drop Down List", IF(C62 = "Partial","Answer Associated TASK Questions", "Review Any Remaining Unanswered CONTROL Questions")))</f>
        <v>Move to Next CONTROL Question.</v>
      </c>
      <c r="E62" s="12" t="str">
        <f>IF(AND(ISBLANK(Governance!$C$13), ISBLANK(Governance!$C$19), ISBLANK(Governance!$C$29)), "Please Complete this Question", IF(OR(Governance!$C$13 = "Yes", Governance!$C$19 = "Yes", Governance!$C$29 = "Yes"), "You May Skip This Question Because You Answered the Associated Governance Question Yes", IF(ISBLANK($C$62),"Please Complete this Question","Continue with Next Indicated Question")))</f>
        <v>You May Skip This Question Because You Answered the Associated Governance Question Yes</v>
      </c>
      <c r="G62" t="s">
        <v>296</v>
      </c>
      <c r="H62">
        <v>13</v>
      </c>
      <c r="I62" s="33" t="s">
        <v>297</v>
      </c>
      <c r="J62" t="s">
        <v>298</v>
      </c>
    </row>
    <row r="63" spans="1:10" ht="60" customHeight="1" outlineLevel="1" thickBot="1" x14ac:dyDescent="0.35">
      <c r="A63" s="4" t="s">
        <v>299</v>
      </c>
      <c r="B63" s="52" t="s">
        <v>300</v>
      </c>
      <c r="C63" s="9"/>
      <c r="D63" s="8" t="str">
        <f t="shared" si="4"/>
        <v>Question skipped</v>
      </c>
      <c r="E63" s="29" t="str">
        <f>IF(ISNUMBER(SEARCH("skip", $E$62)), "Task question skipped due to Governance response", IF(ISBLANK($C$62),"Please Complete the Associated CONTROL Question",IF(OR($C$62="Yes", $C$62="No", $C$62="N/A"),"You May Skip This Question Because You Answered the Associated CONTROL Question","Please Complete this Question")))</f>
        <v>Task question skipped due to Governance response</v>
      </c>
    </row>
    <row r="64" spans="1:10" ht="60" customHeight="1" outlineLevel="1" thickBot="1" x14ac:dyDescent="0.35">
      <c r="A64" s="4" t="s">
        <v>301</v>
      </c>
      <c r="B64" s="52" t="s">
        <v>302</v>
      </c>
      <c r="C64" s="9"/>
      <c r="D64" s="8" t="str">
        <f t="shared" si="4"/>
        <v>Question skipped</v>
      </c>
      <c r="E64" s="29" t="str">
        <f t="shared" ref="E64:E66" si="8">IF(ISNUMBER(SEARCH("skip", $E$62)), "Task question skipped due to Governance response", IF(ISBLANK($C$62),"Please Complete the Associated CONTROL Question",IF(OR($C$62="Yes", $C$62="No", $C$62="N/A"),"You May Skip This Question Because You Answered the Associated CONTROL Question","Please Complete this Question")))</f>
        <v>Task question skipped due to Governance response</v>
      </c>
    </row>
    <row r="65" spans="1:10" ht="60" customHeight="1" outlineLevel="1" thickBot="1" x14ac:dyDescent="0.35">
      <c r="A65" s="4" t="s">
        <v>303</v>
      </c>
      <c r="B65" s="52" t="s">
        <v>304</v>
      </c>
      <c r="C65" s="9"/>
      <c r="D65" s="8" t="str">
        <f t="shared" si="4"/>
        <v>Question skipped</v>
      </c>
      <c r="E65" s="29" t="str">
        <f t="shared" si="8"/>
        <v>Task question skipped due to Governance response</v>
      </c>
    </row>
    <row r="66" spans="1:10" ht="60" customHeight="1" outlineLevel="1" thickBot="1" x14ac:dyDescent="0.35">
      <c r="A66" s="4" t="s">
        <v>305</v>
      </c>
      <c r="B66" s="52" t="s">
        <v>306</v>
      </c>
      <c r="C66" s="9"/>
      <c r="D66" s="8" t="str">
        <f t="shared" si="4"/>
        <v>Question skipped</v>
      </c>
      <c r="E66" s="29" t="str">
        <f t="shared" si="8"/>
        <v>Task question skipped due to Governance response</v>
      </c>
    </row>
    <row r="67" spans="1:10" ht="60" customHeight="1" thickBot="1" x14ac:dyDescent="0.35">
      <c r="A67" s="5" t="s">
        <v>307</v>
      </c>
      <c r="B67" s="50" t="s">
        <v>308</v>
      </c>
      <c r="C67" s="9"/>
      <c r="D67" s="10" t="str">
        <f>IF(E67 = "You May Skip This Question Because You Answered the Associated Governance Question Yes","Move to Next CONTROL Question.",IF(ISBLANK(C67),"Select Answer to CONTROL Question from Drop Down List", IF(C67 = "Partial","Answer Associated TASK Questions", "Review Any Remaining Unanswered CONTROL Questions")))</f>
        <v>Move to Next CONTROL Question.</v>
      </c>
      <c r="E67" s="12" t="str">
        <f>IF(AND(ISBLANK(Governance!$C$13),ISBLANK(Governance!$C$19)), "Please Complete this Question", IF(OR(Governance!$C$13 = "Yes", Governance!$C$19 = "Yes"), "You May Skip This Question Because You Answered the Associated Governance Question Yes", IF(ISBLANK($C$67),"Please Complete this Question","Continue with Next Indicated Question")))</f>
        <v>You May Skip This Question Because You Answered the Associated Governance Question Yes</v>
      </c>
      <c r="G67" t="s">
        <v>309</v>
      </c>
      <c r="H67" t="s">
        <v>310</v>
      </c>
    </row>
    <row r="68" spans="1:10" ht="60" customHeight="1" outlineLevel="1" thickBot="1" x14ac:dyDescent="0.35">
      <c r="A68" s="4" t="s">
        <v>311</v>
      </c>
      <c r="B68" s="52" t="s">
        <v>312</v>
      </c>
      <c r="C68" s="9"/>
      <c r="D68" s="8" t="str">
        <f t="shared" si="4"/>
        <v>Question skipped</v>
      </c>
      <c r="E68" s="29" t="str">
        <f>IF(ISNUMBER(SEARCH("skip", $E$67)), "Task question skipped due to Governance response", IF(ISBLANK($C$67),"Please Complete the Associated CONTROL Question",IF(OR($C$67="Yes", $C$67="No", $C$67="N/A"),"You May Skip This Question Because You Answered the Associated CONTROL Question","Please Complete this Question")))</f>
        <v>Task question skipped due to Governance response</v>
      </c>
    </row>
    <row r="69" spans="1:10" ht="60" customHeight="1" outlineLevel="1" thickBot="1" x14ac:dyDescent="0.35">
      <c r="A69" s="4" t="s">
        <v>313</v>
      </c>
      <c r="B69" s="52" t="s">
        <v>314</v>
      </c>
      <c r="C69" s="9"/>
      <c r="D69" s="8" t="str">
        <f t="shared" si="4"/>
        <v>Question skipped</v>
      </c>
      <c r="E69" s="29" t="str">
        <f t="shared" ref="E69:E72" si="9">IF(ISNUMBER(SEARCH("skip", $E$67)), "Task question skipped due to Governance response", IF(ISBLANK($C$67),"Please Complete the Associated CONTROL Question",IF(OR($C$67="Yes", $C$67="No", $C$67="N/A"),"You May Skip This Question Because You Answered the Associated CONTROL Question","Please Complete this Question")))</f>
        <v>Task question skipped due to Governance response</v>
      </c>
    </row>
    <row r="70" spans="1:10" ht="60" customHeight="1" outlineLevel="1" thickBot="1" x14ac:dyDescent="0.35">
      <c r="A70" s="4" t="s">
        <v>315</v>
      </c>
      <c r="B70" s="52" t="s">
        <v>316</v>
      </c>
      <c r="C70" s="9"/>
      <c r="D70" s="8" t="str">
        <f t="shared" si="4"/>
        <v>Question skipped</v>
      </c>
      <c r="E70" s="29" t="str">
        <f t="shared" si="9"/>
        <v>Task question skipped due to Governance response</v>
      </c>
    </row>
    <row r="71" spans="1:10" ht="60" customHeight="1" outlineLevel="1" thickBot="1" x14ac:dyDescent="0.35">
      <c r="A71" s="4" t="s">
        <v>317</v>
      </c>
      <c r="B71" s="52" t="s">
        <v>318</v>
      </c>
      <c r="C71" s="9"/>
      <c r="D71" s="8" t="str">
        <f t="shared" si="4"/>
        <v>Question skipped</v>
      </c>
      <c r="E71" s="29" t="str">
        <f t="shared" si="9"/>
        <v>Task question skipped due to Governance response</v>
      </c>
    </row>
    <row r="72" spans="1:10" ht="60" customHeight="1" outlineLevel="1" thickBot="1" x14ac:dyDescent="0.35">
      <c r="A72" s="4" t="s">
        <v>319</v>
      </c>
      <c r="B72" s="52" t="s">
        <v>320</v>
      </c>
      <c r="C72" s="9"/>
      <c r="D72" s="8" t="str">
        <f t="shared" si="4"/>
        <v>Question skipped</v>
      </c>
      <c r="E72" s="29" t="str">
        <f t="shared" si="9"/>
        <v>Task question skipped due to Governance response</v>
      </c>
    </row>
    <row r="73" spans="1:10" ht="60" customHeight="1" thickBot="1" x14ac:dyDescent="0.35">
      <c r="A73" s="5" t="s">
        <v>321</v>
      </c>
      <c r="B73" s="42" t="s">
        <v>322</v>
      </c>
      <c r="C73" s="9"/>
      <c r="D73" s="10" t="str">
        <f>IF(E73 = "You May Skip This Question Because You Answered the Associated Governance Question Yes","Move to Next CONTROL Question.",IF(ISBLANK(C73),"Select Answer to CONTROL Question from Drop Down List", IF(C73 = "Partial","Answer Associated TASK Questions", "Review Any Remaining Unanswered CONTROL Questions")))</f>
        <v>Move to Next CONTROL Question.</v>
      </c>
      <c r="E73" s="12" t="str">
        <f>IF(AND(ISBLANK(Governance!$C$13), AND(ISBLANK(Governance!$C$15), ISBLANK(Governance!$C$19))), "Please Complete this Question", IF(OR(Governance!$C$13 = "Yes", OR(Governance!$C$15 = "Yes", Governance!$C$19 = "Yes")), "You May Skip This Question Because You Answered the Associated Governance Question Yes", IF(ISBLANK($C$73),"Please Complete this Question","Continue with Next Indicated Question")))</f>
        <v>You May Skip This Question Because You Answered the Associated Governance Question Yes</v>
      </c>
      <c r="G73" t="s">
        <v>323</v>
      </c>
      <c r="H73" t="s">
        <v>324</v>
      </c>
    </row>
    <row r="74" spans="1:10" ht="60" customHeight="1" outlineLevel="1" thickBot="1" x14ac:dyDescent="0.35">
      <c r="A74" s="4" t="s">
        <v>325</v>
      </c>
      <c r="B74" s="52" t="s">
        <v>326</v>
      </c>
      <c r="C74" s="9"/>
      <c r="D74" s="8" t="str">
        <f t="shared" si="4"/>
        <v>Question skipped</v>
      </c>
      <c r="E74" s="29" t="str">
        <f>IF(ISNUMBER(SEARCH("skip", $E$73)), "Task question skipped due to Governance response", IF(ISBLANK($C$73),"Please Complete the Associated CONTROL Question",IF(OR($C$73="Yes", $C$73="No", $C$73="N/A"),"You May Skip This Question Because You Answered the Associated CONTROL Question","Please Complete this Question")))</f>
        <v>Task question skipped due to Governance response</v>
      </c>
    </row>
    <row r="75" spans="1:10" ht="60" customHeight="1" outlineLevel="1" thickBot="1" x14ac:dyDescent="0.35">
      <c r="A75" s="4" t="s">
        <v>327</v>
      </c>
      <c r="B75" s="52" t="s">
        <v>328</v>
      </c>
      <c r="C75" s="9"/>
      <c r="D75" s="8" t="str">
        <f t="shared" si="4"/>
        <v>Question skipped</v>
      </c>
      <c r="E75" s="29" t="str">
        <f t="shared" ref="E75:E78" si="10">IF(ISNUMBER(SEARCH("skip", $E$73)), "Task question skipped due to Governance response", IF(ISBLANK($C$73),"Please Complete the Associated CONTROL Question",IF(OR($C$73="Yes", $C$73="No", $C$73="N/A"),"You May Skip This Question Because You Answered the Associated CONTROL Question","Please Complete this Question")))</f>
        <v>Task question skipped due to Governance response</v>
      </c>
    </row>
    <row r="76" spans="1:10" ht="60" customHeight="1" outlineLevel="1" thickBot="1" x14ac:dyDescent="0.35">
      <c r="A76" s="4" t="s">
        <v>329</v>
      </c>
      <c r="B76" s="52" t="s">
        <v>330</v>
      </c>
      <c r="C76" s="9"/>
      <c r="D76" s="8" t="str">
        <f t="shared" si="4"/>
        <v>Question skipped</v>
      </c>
      <c r="E76" s="29" t="str">
        <f t="shared" si="10"/>
        <v>Task question skipped due to Governance response</v>
      </c>
    </row>
    <row r="77" spans="1:10" ht="60" customHeight="1" outlineLevel="1" thickBot="1" x14ac:dyDescent="0.35">
      <c r="A77" s="4" t="s">
        <v>331</v>
      </c>
      <c r="B77" s="52" t="s">
        <v>332</v>
      </c>
      <c r="C77" s="9"/>
      <c r="D77" s="8" t="str">
        <f t="shared" si="4"/>
        <v>Question skipped</v>
      </c>
      <c r="E77" s="29" t="str">
        <f t="shared" si="10"/>
        <v>Task question skipped due to Governance response</v>
      </c>
    </row>
    <row r="78" spans="1:10" ht="60" customHeight="1" outlineLevel="1" thickBot="1" x14ac:dyDescent="0.35">
      <c r="A78" s="4" t="s">
        <v>333</v>
      </c>
      <c r="B78" s="52" t="s">
        <v>334</v>
      </c>
      <c r="C78" s="9"/>
      <c r="D78" s="8" t="str">
        <f t="shared" si="4"/>
        <v>Question skipped</v>
      </c>
      <c r="E78" s="29" t="str">
        <f t="shared" si="10"/>
        <v>Task question skipped due to Governance response</v>
      </c>
    </row>
    <row r="79" spans="1:10" ht="60" customHeight="1" thickBot="1" x14ac:dyDescent="0.35">
      <c r="A79" s="5" t="s">
        <v>335</v>
      </c>
      <c r="B79" s="42" t="s">
        <v>336</v>
      </c>
      <c r="C79" s="9"/>
      <c r="D79" s="10" t="str">
        <f>IF(E79 = "You May Skip This Question Because You Answered the Associated Governance Question Yes","Move to Next CONTROL Question.",IF(ISBLANK(C79),"Select Answer to CONTROL Question from Drop Down List", IF(C79 = "Partial","Answer Associated TASK Questions", "Review Any Remaining Unanswered CONTROL Questions")))</f>
        <v>Move to Next CONTROL Question.</v>
      </c>
      <c r="E79" s="12" t="str">
        <f>IF(AND(ISBLANK(Governance!$C$13), ISBLANK(Governance!$C$20), ISBLANK(Governance!$C$27)), "Please Complete this Question", IF(OR(Governance!$C$13 = "Yes", Governance!$C$20 = "Yes", Governance!$C$27 = "Yes"), "You May Skip This Question Because You Answered the Associated Governance Question Yes", IF(ISBLANK($C$79),"Please Complete this Question","Continue with Next Indicated Question")))</f>
        <v>You May Skip This Question Because You Answered the Associated Governance Question Yes</v>
      </c>
      <c r="G79" t="s">
        <v>296</v>
      </c>
      <c r="H79" t="s">
        <v>121</v>
      </c>
      <c r="I79" s="33" t="s">
        <v>337</v>
      </c>
      <c r="J79" t="s">
        <v>338</v>
      </c>
    </row>
    <row r="80" spans="1:10" ht="60" customHeight="1" outlineLevel="1" thickBot="1" x14ac:dyDescent="0.35">
      <c r="A80" s="4" t="s">
        <v>339</v>
      </c>
      <c r="B80" s="52" t="s">
        <v>340</v>
      </c>
      <c r="C80" s="9"/>
      <c r="D80" s="8" t="str">
        <f t="shared" si="4"/>
        <v>Question skipped</v>
      </c>
      <c r="E80" s="29" t="str">
        <f>IF(ISNUMBER(SEARCH("skip", $E$79)), "Task question skipped due to Governance response", IF(ISBLANK($C$79),"Please Complete the Associated CONTROL Question",IF(OR($C$79="Yes", $C$79="No", $C$79="N/A"),"You May Skip This Question Because You Answered the Associated CONTROL Question","Please Complete this Question")))</f>
        <v>Task question skipped due to Governance response</v>
      </c>
    </row>
    <row r="81" spans="1:8" ht="60" customHeight="1" outlineLevel="1" thickBot="1" x14ac:dyDescent="0.35">
      <c r="A81" s="4" t="s">
        <v>341</v>
      </c>
      <c r="B81" s="52" t="s">
        <v>342</v>
      </c>
      <c r="C81" s="9"/>
      <c r="D81" s="8" t="str">
        <f t="shared" si="4"/>
        <v>Question skipped</v>
      </c>
      <c r="E81" s="29" t="str">
        <f t="shared" ref="E81:E87" si="11">IF(ISNUMBER(SEARCH("skip", $E$79)), "Task question skipped due to Governance response", IF(ISBLANK($C$79),"Please Complete the Associated CONTROL Question",IF(OR($C$79="Yes", $C$79="No", $C$79="N/A"),"You May Skip This Question Because You Answered the Associated CONTROL Question","Please Complete this Question")))</f>
        <v>Task question skipped due to Governance response</v>
      </c>
    </row>
    <row r="82" spans="1:8" ht="60" customHeight="1" outlineLevel="1" thickBot="1" x14ac:dyDescent="0.35">
      <c r="A82" s="4" t="s">
        <v>343</v>
      </c>
      <c r="B82" s="52" t="s">
        <v>344</v>
      </c>
      <c r="C82" s="9"/>
      <c r="D82" s="8" t="str">
        <f t="shared" si="4"/>
        <v>Question skipped</v>
      </c>
      <c r="E82" s="29" t="str">
        <f t="shared" si="11"/>
        <v>Task question skipped due to Governance response</v>
      </c>
    </row>
    <row r="83" spans="1:8" ht="60" customHeight="1" outlineLevel="1" thickBot="1" x14ac:dyDescent="0.35">
      <c r="A83" s="4" t="s">
        <v>345</v>
      </c>
      <c r="B83" s="52" t="s">
        <v>346</v>
      </c>
      <c r="C83" s="9"/>
      <c r="D83" s="8" t="str">
        <f t="shared" si="4"/>
        <v>Question skipped</v>
      </c>
      <c r="E83" s="29" t="str">
        <f t="shared" si="11"/>
        <v>Task question skipped due to Governance response</v>
      </c>
    </row>
    <row r="84" spans="1:8" ht="60" customHeight="1" outlineLevel="1" thickBot="1" x14ac:dyDescent="0.35">
      <c r="A84" s="4" t="s">
        <v>347</v>
      </c>
      <c r="B84" s="52" t="s">
        <v>348</v>
      </c>
      <c r="C84" s="9"/>
      <c r="D84" s="8" t="str">
        <f t="shared" si="4"/>
        <v>Question skipped</v>
      </c>
      <c r="E84" s="29" t="str">
        <f t="shared" si="11"/>
        <v>Task question skipped due to Governance response</v>
      </c>
    </row>
    <row r="85" spans="1:8" ht="60" customHeight="1" outlineLevel="1" thickBot="1" x14ac:dyDescent="0.35">
      <c r="A85" s="4" t="s">
        <v>349</v>
      </c>
      <c r="B85" s="52" t="s">
        <v>350</v>
      </c>
      <c r="C85" s="9"/>
      <c r="D85" s="8" t="str">
        <f t="shared" si="4"/>
        <v>Question skipped</v>
      </c>
      <c r="E85" s="29" t="str">
        <f t="shared" si="11"/>
        <v>Task question skipped due to Governance response</v>
      </c>
    </row>
    <row r="86" spans="1:8" ht="60" customHeight="1" outlineLevel="1" thickBot="1" x14ac:dyDescent="0.35">
      <c r="A86" s="4" t="s">
        <v>351</v>
      </c>
      <c r="B86" s="52" t="s">
        <v>352</v>
      </c>
      <c r="C86" s="9"/>
      <c r="D86" s="8" t="str">
        <f t="shared" si="4"/>
        <v>Question skipped</v>
      </c>
      <c r="E86" s="29" t="str">
        <f t="shared" si="11"/>
        <v>Task question skipped due to Governance response</v>
      </c>
    </row>
    <row r="87" spans="1:8" ht="60" customHeight="1" outlineLevel="1" thickBot="1" x14ac:dyDescent="0.35">
      <c r="A87" s="4" t="s">
        <v>353</v>
      </c>
      <c r="B87" s="52" t="s">
        <v>354</v>
      </c>
      <c r="C87" s="9"/>
      <c r="D87" s="8" t="str">
        <f t="shared" si="4"/>
        <v>Question skipped</v>
      </c>
      <c r="E87" s="29" t="str">
        <f t="shared" si="11"/>
        <v>Task question skipped due to Governance response</v>
      </c>
    </row>
    <row r="88" spans="1:8" ht="60" customHeight="1" thickBot="1" x14ac:dyDescent="0.35">
      <c r="A88" s="5" t="s">
        <v>355</v>
      </c>
      <c r="B88" s="42" t="s">
        <v>356</v>
      </c>
      <c r="C88" s="9"/>
      <c r="D88" s="10" t="str">
        <f>IF(E88 = "You May Skip This Question Because You Answered the Associated Governance Question Yes","Move to Next CONTROL Question.",IF(ISBLANK(C88),"Select Answer to CONTROL Question from Drop Down List", IF(C88 = "Partial","Answer Associated TASK Questions", "Review Any Remaining Unanswered CONTROL Questions")))</f>
        <v>Move to Next CONTROL Question.</v>
      </c>
      <c r="E88" s="12" t="str">
        <f>IF(AND(ISBLANK(Governance!$C$13),ISBLANK(Governance!$C$19)), "Please Complete this Question", IF(OR(Governance!$C$13 = "Yes", Governance!$C$19 = "Yes"), "You May Skip This Question Because You Answered the Associated Governance Question Yes", IF(ISBLANK($C$88),"Please Complete this Question","Continue with Next Indicated Question")))</f>
        <v>You May Skip This Question Because You Answered the Associated Governance Question Yes</v>
      </c>
      <c r="G88" t="s">
        <v>309</v>
      </c>
      <c r="H88" t="s">
        <v>357</v>
      </c>
    </row>
    <row r="89" spans="1:8" ht="60" customHeight="1" outlineLevel="1" thickBot="1" x14ac:dyDescent="0.35">
      <c r="A89" s="4" t="s">
        <v>358</v>
      </c>
      <c r="B89" s="52" t="s">
        <v>359</v>
      </c>
      <c r="C89" s="9"/>
      <c r="D89" s="8" t="str">
        <f t="shared" si="4"/>
        <v>Question skipped</v>
      </c>
      <c r="E89" s="29" t="str">
        <f>IF(ISNUMBER(SEARCH("skip", $E$88)), "Task question skipped due to Governance response", IF(ISBLANK($C$88),"Please Complete the Associated CONTROL Question",IF(OR($C$88="Yes", $C$88="No", $C$88="N/A"),"You May Skip This Question Because You Answered the Associated CONTROL Question","Please Complete this Question")))</f>
        <v>Task question skipped due to Governance response</v>
      </c>
    </row>
    <row r="90" spans="1:8" ht="60" customHeight="1" outlineLevel="1" thickBot="1" x14ac:dyDescent="0.35">
      <c r="A90" s="4" t="s">
        <v>360</v>
      </c>
      <c r="B90" s="52" t="s">
        <v>911</v>
      </c>
      <c r="C90" s="9"/>
      <c r="D90" s="8" t="str">
        <f t="shared" si="4"/>
        <v>Question skipped</v>
      </c>
      <c r="E90" s="29" t="str">
        <f t="shared" ref="E90:E99" si="12">IF(ISNUMBER(SEARCH("skip", $E$88)), "Task question skipped due to Governance response", IF(ISBLANK($C$88),"Please Complete the Associated CONTROL Question",IF(OR($C$88="Yes", $C$88="No", $C$88="N/A"),"You May Skip This Question Because You Answered the Associated CONTROL Question","Please Complete this Question")))</f>
        <v>Task question skipped due to Governance response</v>
      </c>
    </row>
    <row r="91" spans="1:8" ht="60" customHeight="1" outlineLevel="1" thickBot="1" x14ac:dyDescent="0.35">
      <c r="A91" s="4" t="s">
        <v>361</v>
      </c>
      <c r="B91" s="52" t="s">
        <v>362</v>
      </c>
      <c r="C91" s="9"/>
      <c r="D91" s="8" t="str">
        <f t="shared" si="4"/>
        <v>Question skipped</v>
      </c>
      <c r="E91" s="29" t="str">
        <f t="shared" si="12"/>
        <v>Task question skipped due to Governance response</v>
      </c>
    </row>
    <row r="92" spans="1:8" ht="60" customHeight="1" outlineLevel="1" thickBot="1" x14ac:dyDescent="0.35">
      <c r="A92" s="4" t="s">
        <v>363</v>
      </c>
      <c r="B92" s="52" t="s">
        <v>364</v>
      </c>
      <c r="C92" s="9"/>
      <c r="D92" s="8" t="str">
        <f t="shared" si="4"/>
        <v>Question skipped</v>
      </c>
      <c r="E92" s="29" t="str">
        <f t="shared" si="12"/>
        <v>Task question skipped due to Governance response</v>
      </c>
    </row>
    <row r="93" spans="1:8" ht="60" customHeight="1" outlineLevel="1" thickBot="1" x14ac:dyDescent="0.35">
      <c r="A93" s="4" t="s">
        <v>365</v>
      </c>
      <c r="B93" s="52" t="s">
        <v>366</v>
      </c>
      <c r="C93" s="9"/>
      <c r="D93" s="8" t="str">
        <f t="shared" si="4"/>
        <v>Question skipped</v>
      </c>
      <c r="E93" s="29" t="str">
        <f t="shared" si="12"/>
        <v>Task question skipped due to Governance response</v>
      </c>
    </row>
    <row r="94" spans="1:8" ht="60" customHeight="1" outlineLevel="1" thickBot="1" x14ac:dyDescent="0.35">
      <c r="A94" s="4" t="s">
        <v>367</v>
      </c>
      <c r="B94" s="52" t="s">
        <v>368</v>
      </c>
      <c r="C94" s="9"/>
      <c r="D94" s="8" t="str">
        <f t="shared" si="4"/>
        <v>Question skipped</v>
      </c>
      <c r="E94" s="29" t="str">
        <f t="shared" si="12"/>
        <v>Task question skipped due to Governance response</v>
      </c>
    </row>
    <row r="95" spans="1:8" ht="60" customHeight="1" outlineLevel="1" thickBot="1" x14ac:dyDescent="0.35">
      <c r="A95" s="4" t="s">
        <v>369</v>
      </c>
      <c r="B95" s="52" t="s">
        <v>370</v>
      </c>
      <c r="C95" s="9"/>
      <c r="D95" s="8" t="str">
        <f t="shared" si="4"/>
        <v>Question skipped</v>
      </c>
      <c r="E95" s="29" t="str">
        <f t="shared" si="12"/>
        <v>Task question skipped due to Governance response</v>
      </c>
    </row>
    <row r="96" spans="1:8" ht="60" customHeight="1" outlineLevel="1" thickBot="1" x14ac:dyDescent="0.35">
      <c r="A96" s="4" t="s">
        <v>371</v>
      </c>
      <c r="B96" s="52" t="s">
        <v>372</v>
      </c>
      <c r="C96" s="9"/>
      <c r="D96" s="8" t="str">
        <f t="shared" si="4"/>
        <v>Question skipped</v>
      </c>
      <c r="E96" s="29" t="str">
        <f t="shared" si="12"/>
        <v>Task question skipped due to Governance response</v>
      </c>
    </row>
    <row r="97" spans="1:8" ht="60" customHeight="1" outlineLevel="1" thickBot="1" x14ac:dyDescent="0.35">
      <c r="A97" s="4" t="s">
        <v>373</v>
      </c>
      <c r="B97" s="52" t="s">
        <v>374</v>
      </c>
      <c r="C97" s="9"/>
      <c r="D97" s="8" t="str">
        <f t="shared" si="4"/>
        <v>Question skipped</v>
      </c>
      <c r="E97" s="29" t="str">
        <f t="shared" si="12"/>
        <v>Task question skipped due to Governance response</v>
      </c>
    </row>
    <row r="98" spans="1:8" ht="60" customHeight="1" outlineLevel="1" thickBot="1" x14ac:dyDescent="0.35">
      <c r="A98" s="4" t="s">
        <v>375</v>
      </c>
      <c r="B98" s="52" t="s">
        <v>376</v>
      </c>
      <c r="C98" s="9"/>
      <c r="D98" s="8" t="str">
        <f t="shared" si="4"/>
        <v>Question skipped</v>
      </c>
      <c r="E98" s="29" t="str">
        <f t="shared" si="12"/>
        <v>Task question skipped due to Governance response</v>
      </c>
    </row>
    <row r="99" spans="1:8" ht="60" customHeight="1" outlineLevel="1" thickBot="1" x14ac:dyDescent="0.35">
      <c r="A99" s="4" t="s">
        <v>377</v>
      </c>
      <c r="B99" s="52" t="s">
        <v>378</v>
      </c>
      <c r="C99" s="9"/>
      <c r="D99" s="8" t="str">
        <f t="shared" si="4"/>
        <v>Question skipped</v>
      </c>
      <c r="E99" s="29" t="str">
        <f t="shared" si="12"/>
        <v>Task question skipped due to Governance response</v>
      </c>
    </row>
    <row r="100" spans="1:8" ht="60" customHeight="1" thickBot="1" x14ac:dyDescent="0.35">
      <c r="A100" s="5" t="s">
        <v>379</v>
      </c>
      <c r="B100" s="42" t="s">
        <v>380</v>
      </c>
      <c r="C100" s="9"/>
      <c r="D100" s="10" t="str">
        <f>IF(E100 = "You May Skip This Question Because You Answered the Associated Governance Question Yes","Move to Next CONTROL Question.",IF(ISBLANK(C100),"Select Answer to CONTROL Question from Drop Down List", IF(C100 = "Partial","Answer Associated TASK Questions", "Review Any Remaining Unanswered CONTROL Questions")))</f>
        <v>Move to Next CONTROL Question.</v>
      </c>
      <c r="E100" s="12" t="str">
        <f>IF(AND(ISBLANK(Governance!$C$13), AND(ISBLANK(Governance!$C$14), ISBLANK(Governance!$C$19))), "Please Complete this Question", IF(OR(Governance!$C$13 = "Yes", OR(Governance!$C$14 = "Yes", Governance!$C$19 = "Yes")), "You May Skip This Question Because You Answered the Associated Governance Question Yes", IF(ISBLANK($C$100),"Please Complete this Question","Continue with Next Indicated Question")))</f>
        <v>You May Skip This Question Because You Answered the Associated Governance Question Yes</v>
      </c>
      <c r="G100" t="s">
        <v>381</v>
      </c>
      <c r="H100" t="s">
        <v>382</v>
      </c>
    </row>
    <row r="101" spans="1:8" ht="60" customHeight="1" outlineLevel="1" thickBot="1" x14ac:dyDescent="0.35">
      <c r="A101" s="4" t="s">
        <v>383</v>
      </c>
      <c r="B101" s="52" t="s">
        <v>384</v>
      </c>
      <c r="C101" s="9"/>
      <c r="D101" s="8" t="str">
        <f t="shared" si="4"/>
        <v>Question skipped</v>
      </c>
      <c r="E101" s="29" t="str">
        <f>IF(ISNUMBER(SEARCH("skip", $E$100)), "Task question skipped due to Governance response", IF(ISBLANK($C$100),"Please Complete the Associated CONTROL Question",IF(OR($C$100="Yes", $C$100="No", $C$100="N/A"),"You May Skip This Question Because You Answered the Associated CONTROL Question","Please Complete this Question")))</f>
        <v>Task question skipped due to Governance response</v>
      </c>
    </row>
    <row r="102" spans="1:8" ht="60" customHeight="1" outlineLevel="1" thickBot="1" x14ac:dyDescent="0.35">
      <c r="A102" s="4" t="s">
        <v>385</v>
      </c>
      <c r="B102" s="52" t="s">
        <v>386</v>
      </c>
      <c r="C102" s="9"/>
      <c r="D102" s="8" t="str">
        <f t="shared" si="4"/>
        <v>Question skipped</v>
      </c>
      <c r="E102" s="29" t="str">
        <f t="shared" ref="E102:E108" si="13">IF(ISNUMBER(SEARCH("skip", $E$100)), "Task question skipped due to Governance response", IF(ISBLANK($C$100),"Please Complete the Associated CONTROL Question",IF(OR($C$100="Yes", $C$100="No", $C$100="N/A"),"You May Skip This Question Because You Answered the Associated CONTROL Question","Please Complete this Question")))</f>
        <v>Task question skipped due to Governance response</v>
      </c>
    </row>
    <row r="103" spans="1:8" ht="60" customHeight="1" outlineLevel="1" thickBot="1" x14ac:dyDescent="0.35">
      <c r="A103" s="4" t="s">
        <v>387</v>
      </c>
      <c r="B103" s="52" t="s">
        <v>388</v>
      </c>
      <c r="C103" s="9"/>
      <c r="D103" s="8" t="str">
        <f t="shared" si="4"/>
        <v>Question skipped</v>
      </c>
      <c r="E103" s="29" t="str">
        <f t="shared" si="13"/>
        <v>Task question skipped due to Governance response</v>
      </c>
    </row>
    <row r="104" spans="1:8" ht="60" customHeight="1" outlineLevel="1" thickBot="1" x14ac:dyDescent="0.35">
      <c r="A104" s="4" t="s">
        <v>389</v>
      </c>
      <c r="B104" s="52" t="s">
        <v>390</v>
      </c>
      <c r="C104" s="9"/>
      <c r="D104" s="8" t="str">
        <f t="shared" si="4"/>
        <v>Question skipped</v>
      </c>
      <c r="E104" s="29" t="str">
        <f t="shared" si="13"/>
        <v>Task question skipped due to Governance response</v>
      </c>
    </row>
    <row r="105" spans="1:8" ht="60" customHeight="1" outlineLevel="1" thickBot="1" x14ac:dyDescent="0.35">
      <c r="A105" s="4" t="s">
        <v>391</v>
      </c>
      <c r="B105" s="52" t="s">
        <v>392</v>
      </c>
      <c r="C105" s="9"/>
      <c r="D105" s="8" t="str">
        <f t="shared" si="4"/>
        <v>Question skipped</v>
      </c>
      <c r="E105" s="29" t="str">
        <f t="shared" si="13"/>
        <v>Task question skipped due to Governance response</v>
      </c>
    </row>
    <row r="106" spans="1:8" ht="60" customHeight="1" outlineLevel="1" thickBot="1" x14ac:dyDescent="0.35">
      <c r="A106" s="4" t="s">
        <v>393</v>
      </c>
      <c r="B106" s="52" t="s">
        <v>394</v>
      </c>
      <c r="C106" s="9"/>
      <c r="D106" s="8" t="str">
        <f t="shared" si="4"/>
        <v>Question skipped</v>
      </c>
      <c r="E106" s="29" t="str">
        <f t="shared" si="13"/>
        <v>Task question skipped due to Governance response</v>
      </c>
    </row>
    <row r="107" spans="1:8" ht="60" customHeight="1" outlineLevel="1" thickBot="1" x14ac:dyDescent="0.35">
      <c r="A107" s="4" t="s">
        <v>395</v>
      </c>
      <c r="B107" s="52" t="s">
        <v>396</v>
      </c>
      <c r="C107" s="9"/>
      <c r="D107" s="8" t="str">
        <f t="shared" ref="D107:D170" si="14">IF(ISNUMBER(SEARCH("skip",E107)),"Question skipped",IF(ISBLANK(C107),"Select TASK Question Answer from Drop Down List","Move to Next Question"))</f>
        <v>Question skipped</v>
      </c>
      <c r="E107" s="29" t="str">
        <f t="shared" si="13"/>
        <v>Task question skipped due to Governance response</v>
      </c>
    </row>
    <row r="108" spans="1:8" ht="60" customHeight="1" outlineLevel="1" thickBot="1" x14ac:dyDescent="0.35">
      <c r="A108" s="4" t="s">
        <v>397</v>
      </c>
      <c r="B108" s="52" t="s">
        <v>398</v>
      </c>
      <c r="C108" s="9"/>
      <c r="D108" s="8" t="str">
        <f t="shared" si="14"/>
        <v>Question skipped</v>
      </c>
      <c r="E108" s="29" t="str">
        <f t="shared" si="13"/>
        <v>Task question skipped due to Governance response</v>
      </c>
    </row>
    <row r="109" spans="1:8" ht="60" customHeight="1" thickBot="1" x14ac:dyDescent="0.35">
      <c r="A109" s="5" t="s">
        <v>399</v>
      </c>
      <c r="B109" s="42" t="s">
        <v>400</v>
      </c>
      <c r="C109" s="9"/>
      <c r="D109" s="10" t="str">
        <f>IF(E109 = "You May Skip This Question Because You Answered the Associated Governance Question Yes","Move to Next CONTROL Question.",IF(ISBLANK(C109),"Select Answer to CONTROL Question from Drop Down List", IF(C109 = "Partial","Answer Associated TASK Questions", "Review Any Remaining Unanswered CONTROL Questions")))</f>
        <v>Move to Next CONTROL Question.</v>
      </c>
      <c r="E109" s="12" t="str">
        <f>IF(ISBLANK(Governance!$C$27), "Please Complete this Question", IF(Governance!$C$27 = "Yes", "You May Skip This Question Because You Answered the Associated Governance Question Yes", IF(ISBLANK($C$109),"Please Complete this Question","Continue with Next Indicated Question")))</f>
        <v>You May Skip This Question Because You Answered the Associated Governance Question Yes</v>
      </c>
      <c r="G109" t="s">
        <v>214</v>
      </c>
      <c r="H109" t="s">
        <v>401</v>
      </c>
    </row>
    <row r="110" spans="1:8" ht="60" customHeight="1" outlineLevel="1" thickBot="1" x14ac:dyDescent="0.35">
      <c r="A110" s="4" t="s">
        <v>402</v>
      </c>
      <c r="B110" s="52" t="s">
        <v>403</v>
      </c>
      <c r="C110" s="9"/>
      <c r="D110" s="8" t="str">
        <f t="shared" si="14"/>
        <v>Question skipped</v>
      </c>
      <c r="E110" s="29" t="str">
        <f>IF(ISNUMBER(SEARCH("skip", $E$109)), "Task question skipped due to Governance response", IF(ISBLANK($C$109),"Please Complete the Associated CONTROL Question",IF(OR($C$109="Yes", $C$109="No", $C$109="N/A"),"You May Skip This Question Because You Answered the Associated CONTROL Question","Please Complete this Question")))</f>
        <v>Task question skipped due to Governance response</v>
      </c>
    </row>
    <row r="111" spans="1:8" ht="60" customHeight="1" outlineLevel="1" thickBot="1" x14ac:dyDescent="0.35">
      <c r="A111" s="4" t="s">
        <v>404</v>
      </c>
      <c r="B111" s="52" t="s">
        <v>405</v>
      </c>
      <c r="C111" s="9"/>
      <c r="D111" s="8" t="str">
        <f t="shared" si="14"/>
        <v>Question skipped</v>
      </c>
      <c r="E111" s="29" t="str">
        <f t="shared" ref="E111:E119" si="15">IF(ISNUMBER(SEARCH("skip", $E$109)), "Task question skipped due to Governance response", IF(ISBLANK($C$109),"Please Complete the Associated CONTROL Question",IF(OR($C$109="Yes", $C$109="No", $C$109="N/A"),"You May Skip This Question Because You Answered the Associated CONTROL Question","Please Complete this Question")))</f>
        <v>Task question skipped due to Governance response</v>
      </c>
    </row>
    <row r="112" spans="1:8" ht="60" customHeight="1" outlineLevel="1" thickBot="1" x14ac:dyDescent="0.35">
      <c r="A112" s="4" t="s">
        <v>406</v>
      </c>
      <c r="B112" s="52" t="s">
        <v>407</v>
      </c>
      <c r="C112" s="9"/>
      <c r="D112" s="8" t="str">
        <f t="shared" si="14"/>
        <v>Question skipped</v>
      </c>
      <c r="E112" s="29" t="str">
        <f t="shared" si="15"/>
        <v>Task question skipped due to Governance response</v>
      </c>
    </row>
    <row r="113" spans="1:8" ht="60" customHeight="1" outlineLevel="1" thickBot="1" x14ac:dyDescent="0.35">
      <c r="A113" s="4" t="s">
        <v>408</v>
      </c>
      <c r="B113" s="52" t="s">
        <v>409</v>
      </c>
      <c r="C113" s="9"/>
      <c r="D113" s="8" t="str">
        <f t="shared" si="14"/>
        <v>Question skipped</v>
      </c>
      <c r="E113" s="29" t="str">
        <f t="shared" si="15"/>
        <v>Task question skipped due to Governance response</v>
      </c>
    </row>
    <row r="114" spans="1:8" ht="60" customHeight="1" outlineLevel="1" thickBot="1" x14ac:dyDescent="0.35">
      <c r="A114" s="4" t="s">
        <v>410</v>
      </c>
      <c r="B114" s="52" t="s">
        <v>411</v>
      </c>
      <c r="C114" s="9"/>
      <c r="D114" s="8" t="str">
        <f t="shared" si="14"/>
        <v>Question skipped</v>
      </c>
      <c r="E114" s="29" t="str">
        <f t="shared" si="15"/>
        <v>Task question skipped due to Governance response</v>
      </c>
    </row>
    <row r="115" spans="1:8" ht="60" customHeight="1" outlineLevel="1" thickBot="1" x14ac:dyDescent="0.35">
      <c r="A115" s="4" t="s">
        <v>412</v>
      </c>
      <c r="B115" s="52" t="s">
        <v>413</v>
      </c>
      <c r="C115" s="9"/>
      <c r="D115" s="8" t="str">
        <f t="shared" si="14"/>
        <v>Question skipped</v>
      </c>
      <c r="E115" s="29" t="str">
        <f t="shared" si="15"/>
        <v>Task question skipped due to Governance response</v>
      </c>
    </row>
    <row r="116" spans="1:8" ht="60" customHeight="1" outlineLevel="1" thickBot="1" x14ac:dyDescent="0.35">
      <c r="A116" s="4" t="s">
        <v>414</v>
      </c>
      <c r="B116" s="52" t="s">
        <v>415</v>
      </c>
      <c r="C116" s="9"/>
      <c r="D116" s="8" t="str">
        <f t="shared" si="14"/>
        <v>Question skipped</v>
      </c>
      <c r="E116" s="29" t="str">
        <f t="shared" si="15"/>
        <v>Task question skipped due to Governance response</v>
      </c>
    </row>
    <row r="117" spans="1:8" ht="60" customHeight="1" outlineLevel="1" thickBot="1" x14ac:dyDescent="0.35">
      <c r="A117" s="4" t="s">
        <v>416</v>
      </c>
      <c r="B117" s="52" t="s">
        <v>417</v>
      </c>
      <c r="C117" s="9"/>
      <c r="D117" s="8" t="str">
        <f t="shared" si="14"/>
        <v>Question skipped</v>
      </c>
      <c r="E117" s="29" t="str">
        <f t="shared" si="15"/>
        <v>Task question skipped due to Governance response</v>
      </c>
    </row>
    <row r="118" spans="1:8" ht="60" customHeight="1" outlineLevel="1" thickBot="1" x14ac:dyDescent="0.35">
      <c r="A118" s="4" t="s">
        <v>418</v>
      </c>
      <c r="B118" s="52" t="s">
        <v>419</v>
      </c>
      <c r="C118" s="9"/>
      <c r="D118" s="8" t="str">
        <f t="shared" si="14"/>
        <v>Question skipped</v>
      </c>
      <c r="E118" s="29" t="str">
        <f t="shared" si="15"/>
        <v>Task question skipped due to Governance response</v>
      </c>
    </row>
    <row r="119" spans="1:8" ht="60" customHeight="1" outlineLevel="1" thickBot="1" x14ac:dyDescent="0.35">
      <c r="A119" s="4" t="s">
        <v>420</v>
      </c>
      <c r="B119" s="52" t="s">
        <v>421</v>
      </c>
      <c r="C119" s="9"/>
      <c r="D119" s="8" t="str">
        <f t="shared" si="14"/>
        <v>Question skipped</v>
      </c>
      <c r="E119" s="29" t="str">
        <f t="shared" si="15"/>
        <v>Task question skipped due to Governance response</v>
      </c>
    </row>
    <row r="120" spans="1:8" ht="60" customHeight="1" thickBot="1" x14ac:dyDescent="0.35">
      <c r="A120" s="5" t="s">
        <v>422</v>
      </c>
      <c r="B120" s="42" t="s">
        <v>423</v>
      </c>
      <c r="C120" s="9" t="s">
        <v>67</v>
      </c>
      <c r="D120" s="10" t="str">
        <f>IF(E120 = "You May Skip This Question Because You Answered the Associated Governance Question Yes","Move to Next CONTROL Question.",IF(ISBLANK(C120),"Select Answer to CONTROL Question from Drop Down List", IF(C120 = "Partial","Answer Associated TASK Questions", "Review Any Remaining Unanswered CONTROL Questions")))</f>
        <v>Move to Next CONTROL Question.</v>
      </c>
      <c r="E120" s="12" t="str">
        <f>IF(ISBLANK(Governance!$C$13), "Please Complete this Question", IF(Governance!$C$13 = "Yes", "You May Skip This Question Because You Answered the Associated Governance Question Yes", IF(ISBLANK($C$120),"Please Complete this Question","Continue with Next Indicated Question")))</f>
        <v>You May Skip This Question Because You Answered the Associated Governance Question Yes</v>
      </c>
      <c r="G120" t="s">
        <v>296</v>
      </c>
      <c r="H120" t="s">
        <v>121</v>
      </c>
    </row>
    <row r="121" spans="1:8" ht="60" customHeight="1" outlineLevel="1" thickBot="1" x14ac:dyDescent="0.35">
      <c r="A121" s="4" t="s">
        <v>424</v>
      </c>
      <c r="B121" s="52" t="s">
        <v>425</v>
      </c>
      <c r="C121" s="9" t="s">
        <v>12</v>
      </c>
      <c r="D121" s="8" t="str">
        <f t="shared" si="14"/>
        <v>Question skipped</v>
      </c>
      <c r="E121" s="29" t="str">
        <f>IF(ISNUMBER(SEARCH("skip", $E$120)), "Task question skipped due to Governance response", IF(ISBLANK($C$120),"Please Complete the Associated CONTROL Question",IF(OR($C$120="Yes", $C$120="No", $C$120="N/A"),"You May Skip This Question Because You Answered the Associated CONTROL Question","Please Complete this Question")))</f>
        <v>Task question skipped due to Governance response</v>
      </c>
    </row>
    <row r="122" spans="1:8" ht="60" customHeight="1" outlineLevel="1" thickBot="1" x14ac:dyDescent="0.35">
      <c r="A122" s="4" t="s">
        <v>426</v>
      </c>
      <c r="B122" s="52" t="s">
        <v>427</v>
      </c>
      <c r="C122" s="9" t="s">
        <v>13</v>
      </c>
      <c r="D122" s="8" t="str">
        <f t="shared" si="14"/>
        <v>Question skipped</v>
      </c>
      <c r="E122" s="29" t="str">
        <f t="shared" ref="E122:E123" si="16">IF(ISNUMBER(SEARCH("skip", $E$120)), "Task question skipped due to Governance response", IF(ISBLANK($C$120),"Please Complete the Associated CONTROL Question",IF(OR($C$120="Yes", $C$120="No", $C$120="N/A"),"You May Skip This Question Because You Answered the Associated CONTROL Question","Please Complete this Question")))</f>
        <v>Task question skipped due to Governance response</v>
      </c>
    </row>
    <row r="123" spans="1:8" ht="60" customHeight="1" outlineLevel="1" thickBot="1" x14ac:dyDescent="0.35">
      <c r="A123" s="4" t="s">
        <v>428</v>
      </c>
      <c r="B123" s="52" t="s">
        <v>429</v>
      </c>
      <c r="C123" s="9" t="s">
        <v>12</v>
      </c>
      <c r="D123" s="8" t="str">
        <f t="shared" si="14"/>
        <v>Question skipped</v>
      </c>
      <c r="E123" s="29" t="str">
        <f t="shared" si="16"/>
        <v>Task question skipped due to Governance response</v>
      </c>
    </row>
    <row r="124" spans="1:8" ht="60" customHeight="1" thickBot="1" x14ac:dyDescent="0.35">
      <c r="A124" s="5" t="s">
        <v>430</v>
      </c>
      <c r="B124" s="42" t="s">
        <v>897</v>
      </c>
      <c r="C124" s="9"/>
      <c r="D124" s="10" t="str">
        <f>IF(E124 = "You May Skip This Question Because You Answered the Associated Governance Question Yes","Move to Next CONTROL Question.",IF(ISBLANK(C124),"Select Answer to CONTROL Question from Drop Down List", IF(C124 = "Partial","Answer Associated TASK Questions", "Review Any Remaining Unanswered CONTROL Questions")))</f>
        <v>Move to Next CONTROL Question.</v>
      </c>
      <c r="E124" s="12" t="str">
        <f>IF(ISBLANK(Governance!$C$25), "Please Complete this Question", IF(Governance!$C$25 = "Yes", "You May Skip This Question Because You Answered the Associated Governance Question Yes", IF(ISBLANK($C$124),"Please Complete this Question","Continue with Next Indicated Question")))</f>
        <v>You May Skip This Question Because You Answered the Associated Governance Question Yes</v>
      </c>
      <c r="G124" t="s">
        <v>284</v>
      </c>
      <c r="H124" t="s">
        <v>122</v>
      </c>
    </row>
    <row r="125" spans="1:8" ht="60" customHeight="1" outlineLevel="1" thickBot="1" x14ac:dyDescent="0.35">
      <c r="A125" s="4" t="s">
        <v>431</v>
      </c>
      <c r="B125" s="52" t="s">
        <v>432</v>
      </c>
      <c r="C125" s="9"/>
      <c r="D125" s="8" t="str">
        <f t="shared" si="14"/>
        <v>Question skipped</v>
      </c>
      <c r="E125" s="29" t="str">
        <f>IF(ISNUMBER(SEARCH("skip", $E$124)), "Task question skipped due to Governance response", IF(ISBLANK($C$124),"Please Complete the Associated CONTROL Question",IF(OR($C$124="Yes", $C$124="No", $C$124="N/A"),"You May Skip This Question Because You Answered the Associated CONTROL Question","Please Complete this Question")))</f>
        <v>Task question skipped due to Governance response</v>
      </c>
    </row>
    <row r="126" spans="1:8" ht="60" customHeight="1" outlineLevel="1" thickBot="1" x14ac:dyDescent="0.35">
      <c r="A126" s="4" t="s">
        <v>433</v>
      </c>
      <c r="B126" s="52" t="s">
        <v>434</v>
      </c>
      <c r="C126" s="9"/>
      <c r="D126" s="8" t="str">
        <f t="shared" si="14"/>
        <v>Question skipped</v>
      </c>
      <c r="E126" s="29" t="str">
        <f t="shared" ref="E126:E128" si="17">IF(ISNUMBER(SEARCH("skip", $E$124)), "Task question skipped due to Governance response", IF(ISBLANK($C$124),"Please Complete the Associated CONTROL Question",IF(OR($C$124="Yes", $C$124="No", $C$124="N/A"),"You May Skip This Question Because You Answered the Associated CONTROL Question","Please Complete this Question")))</f>
        <v>Task question skipped due to Governance response</v>
      </c>
    </row>
    <row r="127" spans="1:8" ht="60" customHeight="1" outlineLevel="1" thickBot="1" x14ac:dyDescent="0.35">
      <c r="A127" s="4" t="s">
        <v>435</v>
      </c>
      <c r="B127" s="52" t="s">
        <v>436</v>
      </c>
      <c r="C127" s="9"/>
      <c r="D127" s="8" t="str">
        <f t="shared" si="14"/>
        <v>Question skipped</v>
      </c>
      <c r="E127" s="29" t="str">
        <f t="shared" si="17"/>
        <v>Task question skipped due to Governance response</v>
      </c>
    </row>
    <row r="128" spans="1:8" ht="60" customHeight="1" outlineLevel="1" thickBot="1" x14ac:dyDescent="0.35">
      <c r="A128" s="4" t="s">
        <v>437</v>
      </c>
      <c r="B128" s="52" t="s">
        <v>438</v>
      </c>
      <c r="C128" s="9"/>
      <c r="D128" s="8" t="str">
        <f t="shared" si="14"/>
        <v>Question skipped</v>
      </c>
      <c r="E128" s="29" t="str">
        <f t="shared" si="17"/>
        <v>Task question skipped due to Governance response</v>
      </c>
    </row>
    <row r="129" spans="1:10" ht="60" customHeight="1" thickBot="1" x14ac:dyDescent="0.35">
      <c r="A129" s="5" t="s">
        <v>439</v>
      </c>
      <c r="B129" s="42" t="s">
        <v>440</v>
      </c>
      <c r="C129" s="9"/>
      <c r="D129" s="10" t="str">
        <f>IF(E129 = "You May Skip This Question Because You Answered the Associated Governance Question Yes","Move to Next CONTROL Question.",IF(ISBLANK(C129),"Select Answer to CONTROL Question from Drop Down List", IF(C129 = "Partial","Answer Associated TASK Questions", "Review Any Remaining Unanswered CONTROL Questions")))</f>
        <v>Move to Next CONTROL Question.</v>
      </c>
      <c r="E129" s="12" t="str">
        <f>IF(AND(ISBLANK(Governance!$C$14), ISBLANK(Governance!$C$19)), "Please Complete this Question", IF(OR(Governance!$C$14 = "Yes", Governance!$C$19 = "Yes"), "You May Skip This Question Because You Answered the Associated Governance Question Yes", IF(ISBLANK($C$129),"Please Complete this Question","Continue with Next Indicated Question")))</f>
        <v>You May Skip This Question Because You Answered the Associated Governance Question Yes</v>
      </c>
      <c r="G129" t="s">
        <v>441</v>
      </c>
      <c r="H129" t="s">
        <v>256</v>
      </c>
      <c r="I129" s="33" t="s">
        <v>442</v>
      </c>
      <c r="J129">
        <v>19</v>
      </c>
    </row>
    <row r="130" spans="1:10" ht="60" customHeight="1" outlineLevel="1" thickBot="1" x14ac:dyDescent="0.35">
      <c r="A130" s="4" t="s">
        <v>443</v>
      </c>
      <c r="B130" s="52" t="s">
        <v>444</v>
      </c>
      <c r="C130" s="9"/>
      <c r="D130" s="8" t="str">
        <f t="shared" si="14"/>
        <v>Question skipped</v>
      </c>
      <c r="E130" s="29" t="str">
        <f>IF(ISNUMBER(SEARCH("skip", $E$129)), "Task question skipped due to Governance response", IF(ISBLANK($C$129),"Please Complete the Associated CONTROL Question",IF(OR($C$129="Yes", $C$129="No", $C$129="N/A"),"You May Skip This Question Because You Answered the Associated CONTROL Question","Please Complete this Question")))</f>
        <v>Task question skipped due to Governance response</v>
      </c>
    </row>
    <row r="131" spans="1:10" ht="60" customHeight="1" outlineLevel="1" thickBot="1" x14ac:dyDescent="0.35">
      <c r="A131" s="4" t="s">
        <v>445</v>
      </c>
      <c r="B131" s="52" t="s">
        <v>446</v>
      </c>
      <c r="C131" s="9"/>
      <c r="D131" s="8" t="str">
        <f t="shared" si="14"/>
        <v>Question skipped</v>
      </c>
      <c r="E131" s="29" t="str">
        <f t="shared" ref="E131:E132" si="18">IF(ISNUMBER(SEARCH("skip", $E$129)), "Task question skipped due to Governance response", IF(ISBLANK($C$129),"Please Complete the Associated CONTROL Question",IF(OR($C$129="Yes", $C$129="No", $C$129="N/A"),"You May Skip This Question Because You Answered the Associated CONTROL Question","Please Complete this Question")))</f>
        <v>Task question skipped due to Governance response</v>
      </c>
    </row>
    <row r="132" spans="1:10" ht="60" customHeight="1" outlineLevel="1" thickBot="1" x14ac:dyDescent="0.35">
      <c r="A132" s="4" t="s">
        <v>447</v>
      </c>
      <c r="B132" s="52" t="s">
        <v>448</v>
      </c>
      <c r="C132" s="9"/>
      <c r="D132" s="8" t="str">
        <f t="shared" si="14"/>
        <v>Question skipped</v>
      </c>
      <c r="E132" s="29" t="str">
        <f t="shared" si="18"/>
        <v>Task question skipped due to Governance response</v>
      </c>
    </row>
    <row r="133" spans="1:10" ht="60" customHeight="1" thickBot="1" x14ac:dyDescent="0.35">
      <c r="A133" s="5" t="s">
        <v>449</v>
      </c>
      <c r="B133" s="42" t="s">
        <v>450</v>
      </c>
      <c r="C133" s="9"/>
      <c r="D133" s="10" t="str">
        <f>IF(E133 = "You May Skip This Question Because You Answered the Associated Governance Question Yes","Move to Next CONTROL Question.",IF(ISBLANK(C133),"Select Answer to CONTROL Question from Drop Down List", IF(C133 = "Partial","Answer Associated TASK Questions", "Review Any Remaining Unanswered CONTROL Questions")))</f>
        <v>Move to Next CONTROL Question.</v>
      </c>
      <c r="E133" s="12" t="str">
        <f>IF(ISBLANK(Governance!$C$28), "Please Complete this Question", IF(Governance!$C$28 = "Yes", "You May Skip This Question Because You Answered the Associated Governance Question Yes", IF(ISBLANK($C$133),"Please Complete this Question","Continue with Next Indicated Question")))</f>
        <v>You May Skip This Question Because You Answered the Associated Governance Question Yes</v>
      </c>
      <c r="G133" t="s">
        <v>451</v>
      </c>
      <c r="H133" t="s">
        <v>452</v>
      </c>
    </row>
    <row r="134" spans="1:10" ht="60" customHeight="1" outlineLevel="1" thickBot="1" x14ac:dyDescent="0.35">
      <c r="A134" s="4" t="s">
        <v>453</v>
      </c>
      <c r="B134" s="52" t="s">
        <v>454</v>
      </c>
      <c r="C134" s="9"/>
      <c r="D134" s="8" t="str">
        <f t="shared" si="14"/>
        <v>Question skipped</v>
      </c>
      <c r="E134" s="29" t="str">
        <f>IF(ISNUMBER(SEARCH("skip", $E$133)), "Task question skipped due to Governance response", IF(ISBLANK($C$133),"Please Complete the Associated CONTROL Question",IF(OR($C$133="Yes", $C$133="No", $C$133="N/A"),"You May Skip This Question Because You Answered the Associated CONTROL Question","Please Complete this Question")))</f>
        <v>Task question skipped due to Governance response</v>
      </c>
    </row>
    <row r="135" spans="1:10" ht="60" customHeight="1" outlineLevel="1" thickBot="1" x14ac:dyDescent="0.35">
      <c r="A135" s="4" t="s">
        <v>455</v>
      </c>
      <c r="B135" s="52" t="s">
        <v>456</v>
      </c>
      <c r="C135" s="9"/>
      <c r="D135" s="8" t="str">
        <f t="shared" si="14"/>
        <v>Question skipped</v>
      </c>
      <c r="E135" s="29" t="str">
        <f t="shared" ref="E135:E136" si="19">IF(ISNUMBER(SEARCH("skip", $E$133)), "Task question skipped due to Governance response", IF(ISBLANK($C$133),"Please Complete the Associated CONTROL Question",IF(OR($C$133="Yes", $C$133="No", $C$133="N/A"),"You May Skip This Question Because You Answered the Associated CONTROL Question","Please Complete this Question")))</f>
        <v>Task question skipped due to Governance response</v>
      </c>
    </row>
    <row r="136" spans="1:10" ht="60" customHeight="1" outlineLevel="1" thickBot="1" x14ac:dyDescent="0.35">
      <c r="A136" s="4" t="s">
        <v>457</v>
      </c>
      <c r="B136" s="52" t="s">
        <v>458</v>
      </c>
      <c r="C136" s="9"/>
      <c r="D136" s="8" t="str">
        <f t="shared" si="14"/>
        <v>Question skipped</v>
      </c>
      <c r="E136" s="29" t="str">
        <f t="shared" si="19"/>
        <v>Task question skipped due to Governance response</v>
      </c>
    </row>
    <row r="137" spans="1:10" ht="60" customHeight="1" thickBot="1" x14ac:dyDescent="0.35">
      <c r="A137" s="5" t="s">
        <v>459</v>
      </c>
      <c r="B137" s="42" t="s">
        <v>460</v>
      </c>
      <c r="C137" s="9"/>
      <c r="D137" s="10" t="str">
        <f>IF(E137 = "You May Skip This Question Because You Answered the Associated Governance Question Yes","Move to Next CONTROL Question.",IF(ISBLANK(C137),"Select Answer to CONTROL Question from Drop Down List", IF(C137 = "Partial","Answer Associated TASK Questions", "Review Any Remaining Unanswered CONTROL Questions")))</f>
        <v>Move to Next CONTROL Question.</v>
      </c>
      <c r="E137" s="12" t="str">
        <f>IF(AND(ISBLANK(Governance!$C$19), ISBLANK(Governance!$C$26)), "Please Complete this Question", IF(OR(Governance!$C$19 = "Yes", Governance!$C$26 = "Yes"), "You May Skip This Question Because You Answered the Associated Governance Question Yes", IF(ISBLANK($C$137),"Please Complete this Question","Continue with Next Indicated Question")))</f>
        <v>You May Skip This Question Because You Answered the Associated Governance Question Yes</v>
      </c>
      <c r="G137" t="s">
        <v>271</v>
      </c>
      <c r="H137" t="s">
        <v>461</v>
      </c>
      <c r="I137" s="33" t="s">
        <v>442</v>
      </c>
      <c r="J137">
        <v>19</v>
      </c>
    </row>
    <row r="138" spans="1:10" ht="60" customHeight="1" outlineLevel="1" thickBot="1" x14ac:dyDescent="0.35">
      <c r="A138" s="4" t="s">
        <v>462</v>
      </c>
      <c r="B138" s="52" t="s">
        <v>463</v>
      </c>
      <c r="C138" s="9"/>
      <c r="D138" s="8" t="str">
        <f t="shared" si="14"/>
        <v>Question skipped</v>
      </c>
      <c r="E138" s="29" t="str">
        <f>IF(ISNUMBER(SEARCH("skip", $E$137)), "Task question skipped due to Governance response", IF(ISBLANK($C$137),"Please Complete the Associated CONTROL Question",IF(OR($C$137="Yes", $C$137="No", $C$137="N/A"),"You May Skip This Question Because You Answered the Associated CONTROL Question","Please Complete this Question")))</f>
        <v>Task question skipped due to Governance response</v>
      </c>
    </row>
    <row r="139" spans="1:10" ht="60" customHeight="1" outlineLevel="1" thickBot="1" x14ac:dyDescent="0.35">
      <c r="A139" s="4" t="s">
        <v>464</v>
      </c>
      <c r="B139" s="52" t="s">
        <v>465</v>
      </c>
      <c r="C139" s="9"/>
      <c r="D139" s="8" t="str">
        <f t="shared" si="14"/>
        <v>Question skipped</v>
      </c>
      <c r="E139" s="29" t="str">
        <f t="shared" ref="E139:E143" si="20">IF(ISNUMBER(SEARCH("skip", $E$137)), "Task question skipped due to Governance response", IF(ISBLANK($C$137),"Please Complete the Associated CONTROL Question",IF(OR($C$137="Yes", $C$137="No", $C$137="N/A"),"You May Skip This Question Because You Answered the Associated CONTROL Question","Please Complete this Question")))</f>
        <v>Task question skipped due to Governance response</v>
      </c>
    </row>
    <row r="140" spans="1:10" ht="60" customHeight="1" outlineLevel="1" thickBot="1" x14ac:dyDescent="0.35">
      <c r="A140" s="4" t="s">
        <v>466</v>
      </c>
      <c r="B140" s="52" t="s">
        <v>467</v>
      </c>
      <c r="C140" s="9"/>
      <c r="D140" s="8" t="str">
        <f t="shared" si="14"/>
        <v>Question skipped</v>
      </c>
      <c r="E140" s="29" t="str">
        <f t="shared" si="20"/>
        <v>Task question skipped due to Governance response</v>
      </c>
    </row>
    <row r="141" spans="1:10" ht="60" customHeight="1" outlineLevel="1" thickBot="1" x14ac:dyDescent="0.35">
      <c r="A141" s="4" t="s">
        <v>468</v>
      </c>
      <c r="B141" s="52" t="s">
        <v>469</v>
      </c>
      <c r="C141" s="9"/>
      <c r="D141" s="8" t="str">
        <f t="shared" si="14"/>
        <v>Question skipped</v>
      </c>
      <c r="E141" s="29" t="str">
        <f t="shared" si="20"/>
        <v>Task question skipped due to Governance response</v>
      </c>
    </row>
    <row r="142" spans="1:10" ht="60" customHeight="1" outlineLevel="1" thickBot="1" x14ac:dyDescent="0.35">
      <c r="A142" s="4" t="s">
        <v>470</v>
      </c>
      <c r="B142" s="52" t="s">
        <v>471</v>
      </c>
      <c r="C142" s="9"/>
      <c r="D142" s="8" t="str">
        <f t="shared" si="14"/>
        <v>Question skipped</v>
      </c>
      <c r="E142" s="29" t="str">
        <f t="shared" si="20"/>
        <v>Task question skipped due to Governance response</v>
      </c>
    </row>
    <row r="143" spans="1:10" ht="60" customHeight="1" outlineLevel="1" thickBot="1" x14ac:dyDescent="0.35">
      <c r="A143" s="4" t="s">
        <v>472</v>
      </c>
      <c r="B143" s="52" t="s">
        <v>473</v>
      </c>
      <c r="C143" s="9"/>
      <c r="D143" s="8" t="str">
        <f t="shared" si="14"/>
        <v>Question skipped</v>
      </c>
      <c r="E143" s="29" t="str">
        <f t="shared" si="20"/>
        <v>Task question skipped due to Governance response</v>
      </c>
    </row>
    <row r="144" spans="1:10" ht="60" customHeight="1" thickBot="1" x14ac:dyDescent="0.35">
      <c r="A144" s="5" t="s">
        <v>474</v>
      </c>
      <c r="B144" s="42" t="s">
        <v>475</v>
      </c>
      <c r="C144" s="9"/>
      <c r="D144" s="10" t="str">
        <f>IF(E144 = "You May Skip This Question Because You Answered the Associated Governance Question Yes","Move to Next CONTROL Question.",IF(ISBLANK(C144),"Select Answer to CONTROL Question from Drop Down List", IF(C144 = "Partial","Answer Associated TASK Questions", "Review Any Remaining Unanswered CONTROL Questions")))</f>
        <v>Move to Next CONTROL Question.</v>
      </c>
      <c r="E144" s="12" t="str">
        <f>IF(ISBLANK(Governance!$C$28), "Please Complete this Question", IF(Governance!$C$28 = "Yes", "You May Skip This Question Because You Answered the Associated Governance Question Yes", IF(ISBLANK($C$144),"Please Complete this Question","Continue with Next Indicated Question")))</f>
        <v>You May Skip This Question Because You Answered the Associated Governance Question Yes</v>
      </c>
      <c r="G144" t="s">
        <v>451</v>
      </c>
      <c r="H144" t="s">
        <v>452</v>
      </c>
    </row>
    <row r="145" spans="1:10" ht="60" customHeight="1" outlineLevel="1" thickBot="1" x14ac:dyDescent="0.35">
      <c r="A145" s="4" t="s">
        <v>476</v>
      </c>
      <c r="B145" s="52" t="s">
        <v>477</v>
      </c>
      <c r="C145" s="9"/>
      <c r="D145" s="8" t="str">
        <f t="shared" si="14"/>
        <v>Question skipped</v>
      </c>
      <c r="E145" s="29" t="str">
        <f>IF(ISNUMBER(SEARCH("skip", $E$144)), "Task question skipped due to Governance response", IF(ISBLANK($C$144),"Please Complete the Associated CONTROL Question",IF(OR($C$144="Yes", $C$144="No", $C$144="N/A"),"You May Skip This Question Because You Answered the Associated CONTROL Question","Please Complete this Question")))</f>
        <v>Task question skipped due to Governance response</v>
      </c>
    </row>
    <row r="146" spans="1:10" ht="60" customHeight="1" outlineLevel="1" thickBot="1" x14ac:dyDescent="0.35">
      <c r="A146" s="4" t="s">
        <v>478</v>
      </c>
      <c r="B146" s="52" t="s">
        <v>479</v>
      </c>
      <c r="C146" s="9"/>
      <c r="D146" s="8" t="str">
        <f t="shared" si="14"/>
        <v>Question skipped</v>
      </c>
      <c r="E146" s="29" t="str">
        <f t="shared" ref="E146:E149" si="21">IF(ISNUMBER(SEARCH("skip", $E$144)), "Task question skipped due to Governance response", IF(ISBLANK($C$144),"Please Complete the Associated CONTROL Question",IF(OR($C$144="Yes", $C$144="No", $C$144="N/A"),"You May Skip This Question Because You Answered the Associated CONTROL Question","Please Complete this Question")))</f>
        <v>Task question skipped due to Governance response</v>
      </c>
    </row>
    <row r="147" spans="1:10" ht="60" customHeight="1" outlineLevel="1" thickBot="1" x14ac:dyDescent="0.35">
      <c r="A147" s="4" t="s">
        <v>480</v>
      </c>
      <c r="B147" s="52" t="s">
        <v>481</v>
      </c>
      <c r="C147" s="9"/>
      <c r="D147" s="8" t="str">
        <f t="shared" si="14"/>
        <v>Question skipped</v>
      </c>
      <c r="E147" s="29" t="str">
        <f t="shared" si="21"/>
        <v>Task question skipped due to Governance response</v>
      </c>
    </row>
    <row r="148" spans="1:10" ht="60" customHeight="1" outlineLevel="1" thickBot="1" x14ac:dyDescent="0.35">
      <c r="A148" s="4" t="s">
        <v>482</v>
      </c>
      <c r="B148" s="52" t="s">
        <v>483</v>
      </c>
      <c r="C148" s="9"/>
      <c r="D148" s="8" t="str">
        <f t="shared" si="14"/>
        <v>Question skipped</v>
      </c>
      <c r="E148" s="29" t="str">
        <f t="shared" si="21"/>
        <v>Task question skipped due to Governance response</v>
      </c>
    </row>
    <row r="149" spans="1:10" ht="60" customHeight="1" outlineLevel="1" thickBot="1" x14ac:dyDescent="0.35">
      <c r="A149" s="4" t="s">
        <v>484</v>
      </c>
      <c r="B149" s="52" t="s">
        <v>485</v>
      </c>
      <c r="C149" s="9"/>
      <c r="D149" s="8" t="str">
        <f t="shared" si="14"/>
        <v>Question skipped</v>
      </c>
      <c r="E149" s="29" t="str">
        <f t="shared" si="21"/>
        <v>Task question skipped due to Governance response</v>
      </c>
    </row>
    <row r="150" spans="1:10" ht="60" customHeight="1" thickBot="1" x14ac:dyDescent="0.35">
      <c r="A150" s="5" t="s">
        <v>486</v>
      </c>
      <c r="B150" s="42" t="s">
        <v>487</v>
      </c>
      <c r="C150" s="9"/>
      <c r="D150" s="10" t="str">
        <f>IF(E150 = "You May Skip This Question Because You Answered the Associated Governance Question Yes","Move to Next CONTROL Question.",IF(ISBLANK(C150),"Select Answer to CONTROL Question from Drop Down List", IF(C150 = "Partial","Answer Associated TASK Questions", "Review Any Remaining Unanswered CONTROL Questions")))</f>
        <v>Move to Next CONTROL Question.</v>
      </c>
      <c r="E150" s="12" t="str">
        <f>IF(AND(ISBLANK(Governance!$C$13),ISBLANK(Governance!$C$19)), "Please Complete this Question", IF(OR(Governance!$C$13 = "Yes", Governance!$C$19 = "Yes"), "You May Skip This Question Because You Answered the Associated Governance Question Yes", IF(ISBLANK($C$150),"Please Complete this Question","Continue with Next Indicated Question")))</f>
        <v>You May Skip This Question Because You Answered the Associated Governance Question Yes</v>
      </c>
      <c r="G150" t="s">
        <v>309</v>
      </c>
      <c r="H150" t="s">
        <v>357</v>
      </c>
    </row>
    <row r="151" spans="1:10" ht="60" customHeight="1" outlineLevel="1" thickBot="1" x14ac:dyDescent="0.35">
      <c r="A151" s="4" t="s">
        <v>488</v>
      </c>
      <c r="B151" s="52" t="s">
        <v>489</v>
      </c>
      <c r="C151" s="9"/>
      <c r="D151" s="8" t="str">
        <f t="shared" si="14"/>
        <v>Question skipped</v>
      </c>
      <c r="E151" s="29" t="str">
        <f>IF(ISNUMBER(SEARCH("skip", $E$150)), "Task question skipped due to Governance response", IF(ISBLANK($C$150),"Please Complete the Associated CONTROL Question",IF(OR($C$150="Yes", $C$150="No", $C$150="N/A"),"You May Skip This Question Because You Answered the Associated CONTROL Question","Please Complete this Question")))</f>
        <v>Task question skipped due to Governance response</v>
      </c>
    </row>
    <row r="152" spans="1:10" ht="60" customHeight="1" outlineLevel="1" thickBot="1" x14ac:dyDescent="0.35">
      <c r="A152" s="4" t="s">
        <v>490</v>
      </c>
      <c r="B152" s="52" t="s">
        <v>491</v>
      </c>
      <c r="C152" s="9"/>
      <c r="D152" s="8" t="str">
        <f t="shared" si="14"/>
        <v>Question skipped</v>
      </c>
      <c r="E152" s="29" t="str">
        <f t="shared" ref="E152:E153" si="22">IF(ISNUMBER(SEARCH("skip", $E$150)), "Task question skipped due to Governance response", IF(ISBLANK($C$150),"Please Complete the Associated CONTROL Question",IF(OR($C$150="Yes", $C$150="No", $C$150="N/A"),"You May Skip This Question Because You Answered the Associated CONTROL Question","Please Complete this Question")))</f>
        <v>Task question skipped due to Governance response</v>
      </c>
    </row>
    <row r="153" spans="1:10" ht="60" customHeight="1" outlineLevel="1" thickBot="1" x14ac:dyDescent="0.35">
      <c r="A153" s="4" t="s">
        <v>492</v>
      </c>
      <c r="B153" s="52" t="s">
        <v>493</v>
      </c>
      <c r="C153" s="9"/>
      <c r="D153" s="8" t="str">
        <f t="shared" si="14"/>
        <v>Question skipped</v>
      </c>
      <c r="E153" s="29" t="str">
        <f t="shared" si="22"/>
        <v>Task question skipped due to Governance response</v>
      </c>
    </row>
    <row r="154" spans="1:10" ht="60" customHeight="1" thickBot="1" x14ac:dyDescent="0.35">
      <c r="A154" s="5" t="s">
        <v>494</v>
      </c>
      <c r="B154" s="42" t="s">
        <v>495</v>
      </c>
      <c r="C154" s="9"/>
      <c r="D154" s="10" t="str">
        <f>IF(E154 = "You May Skip This Question Because You Answered the Associated Governance Question Yes","Move to Next CONTROL Question.",IF(ISBLANK(C154),"Select Answer to CONTROL Question from Drop Down List", IF(C154 = "Partial","Answer Associated TASK Questions", "Review Any Remaining Unanswered CONTROL Questions")))</f>
        <v>Move to Next CONTROL Question.</v>
      </c>
      <c r="E154" s="12" t="str">
        <f>IF(AND(ISBLANK(Governance!$C$13),ISBLANK(Governance!$C$16),ISBLANK(Governance!$C$20)), "Please Complete this Question", IF(OR(Governance!$C$13 = "Yes", Governance!$C$16 = "Yes", Governance!$C$20 = "Yes"), "You May Skip This Question Because You Answered the Associated Governance Question Yes", IF(ISBLANK($C$154),"Please Complete this Question","Continue with Next Indicated Question")))</f>
        <v>You May Skip This Question Because You Answered the Associated Governance Question Yes</v>
      </c>
      <c r="G154" t="s">
        <v>496</v>
      </c>
      <c r="H154" t="s">
        <v>497</v>
      </c>
      <c r="I154" s="33" t="s">
        <v>498</v>
      </c>
      <c r="J154">
        <v>20</v>
      </c>
    </row>
    <row r="155" spans="1:10" ht="60" customHeight="1" outlineLevel="1" thickBot="1" x14ac:dyDescent="0.35">
      <c r="A155" s="4" t="s">
        <v>499</v>
      </c>
      <c r="B155" s="52" t="s">
        <v>500</v>
      </c>
      <c r="C155" s="9"/>
      <c r="D155" s="8" t="str">
        <f t="shared" si="14"/>
        <v>Question skipped</v>
      </c>
      <c r="E155" s="29" t="str">
        <f>IF(ISNUMBER(SEARCH("skip", $E$154)), "Task question skipped due to Governance response", IF(ISBLANK($C$154),"Please Complete the Associated CONTROL Question",IF(OR($C$154="Yes", $C$154="No", $C$154="N/A"),"You May Skip This Question Because You Answered the Associated CONTROL Question","Please Complete this Question")))</f>
        <v>Task question skipped due to Governance response</v>
      </c>
    </row>
    <row r="156" spans="1:10" ht="60" customHeight="1" outlineLevel="1" thickBot="1" x14ac:dyDescent="0.35">
      <c r="A156" s="4" t="s">
        <v>501</v>
      </c>
      <c r="B156" s="52" t="s">
        <v>502</v>
      </c>
      <c r="C156" s="9"/>
      <c r="D156" s="8" t="str">
        <f t="shared" si="14"/>
        <v>Question skipped</v>
      </c>
      <c r="E156" s="29" t="str">
        <f t="shared" ref="E156:E157" si="23">IF(ISNUMBER(SEARCH("skip", $E$154)), "Task question skipped due to Governance response", IF(ISBLANK($C$154),"Please Complete the Associated CONTROL Question",IF(OR($C$154="Yes", $C$154="No", $C$154="N/A"),"You May Skip This Question Because You Answered the Associated CONTROL Question","Please Complete this Question")))</f>
        <v>Task question skipped due to Governance response</v>
      </c>
    </row>
    <row r="157" spans="1:10" ht="60" customHeight="1" outlineLevel="1" thickBot="1" x14ac:dyDescent="0.35">
      <c r="A157" s="4" t="s">
        <v>503</v>
      </c>
      <c r="B157" s="52" t="s">
        <v>504</v>
      </c>
      <c r="C157" s="9"/>
      <c r="D157" s="8" t="str">
        <f t="shared" si="14"/>
        <v>Question skipped</v>
      </c>
      <c r="E157" s="29" t="str">
        <f t="shared" si="23"/>
        <v>Task question skipped due to Governance response</v>
      </c>
    </row>
    <row r="158" spans="1:10" ht="60" customHeight="1" thickBot="1" x14ac:dyDescent="0.35">
      <c r="A158" s="5" t="s">
        <v>505</v>
      </c>
      <c r="B158" s="42" t="s">
        <v>506</v>
      </c>
      <c r="C158" s="9"/>
      <c r="D158" s="10" t="str">
        <f>IF(E158 = "You May Skip This Question Because You Answered the Associated Governance Question Yes","Move to Next CONTROL Question.",IF(ISBLANK(C158),"Select Answer to CONTROL Question from Drop Down List", IF(C158 = "Partial","Answer Associated TASK Questions", "Review Any Remaining Unanswered CONTROL Questions")))</f>
        <v>Move to Next CONTROL Question.</v>
      </c>
      <c r="E158" s="12" t="str">
        <f>IF(AND(ISBLANK(Governance!$C$13),ISBLANK(Governance!$C$16),ISBLANK(Governance!$C$20)), "Please Complete this Question", IF(OR(Governance!$C$13 = "Yes", Governance!$C$16 = "Yes", Governance!$C$20 = "Yes"), "You May Skip This Question Because You Answered the Associated Governance Question Yes", IF(ISBLANK($C$158),"Please Complete this Question","Continue with Next Indicated Question")))</f>
        <v>You May Skip This Question Because You Answered the Associated Governance Question Yes</v>
      </c>
      <c r="G158" t="s">
        <v>496</v>
      </c>
      <c r="H158" t="s">
        <v>497</v>
      </c>
      <c r="I158" s="33" t="s">
        <v>498</v>
      </c>
      <c r="J158">
        <v>20</v>
      </c>
    </row>
    <row r="159" spans="1:10" ht="60" customHeight="1" outlineLevel="1" thickBot="1" x14ac:dyDescent="0.35">
      <c r="A159" s="4" t="s">
        <v>507</v>
      </c>
      <c r="B159" s="52" t="s">
        <v>508</v>
      </c>
      <c r="C159" s="9"/>
      <c r="D159" s="8" t="str">
        <f t="shared" si="14"/>
        <v>Question skipped</v>
      </c>
      <c r="E159" s="29" t="str">
        <f>IF(ISNUMBER(SEARCH("skip", $E$158)), "Task question skipped due to Governance response", IF(ISBLANK($C$158),"Please Complete the Associated CONTROL Question",IF(OR($C$158="Yes", $C$158="No", $C$158="N/A"),"You May Skip This Question Because You Answered the Associated CONTROL Question","Please Complete this Question")))</f>
        <v>Task question skipped due to Governance response</v>
      </c>
    </row>
    <row r="160" spans="1:10" ht="60" customHeight="1" outlineLevel="1" thickBot="1" x14ac:dyDescent="0.35">
      <c r="A160" s="4" t="s">
        <v>509</v>
      </c>
      <c r="B160" s="52" t="s">
        <v>510</v>
      </c>
      <c r="C160" s="9"/>
      <c r="D160" s="8" t="str">
        <f t="shared" si="14"/>
        <v>Question skipped</v>
      </c>
      <c r="E160" s="29" t="str">
        <f t="shared" ref="E160:E163" si="24">IF(ISNUMBER(SEARCH("skip", $E$158)), "Task question skipped due to Governance response", IF(ISBLANK($C$158),"Please Complete the Associated CONTROL Question",IF(OR($C$158="Yes", $C$158="No", $C$158="N/A"),"You May Skip This Question Because You Answered the Associated CONTROL Question","Please Complete this Question")))</f>
        <v>Task question skipped due to Governance response</v>
      </c>
    </row>
    <row r="161" spans="1:10" ht="60" customHeight="1" outlineLevel="1" thickBot="1" x14ac:dyDescent="0.35">
      <c r="A161" s="4" t="s">
        <v>511</v>
      </c>
      <c r="B161" s="52" t="s">
        <v>512</v>
      </c>
      <c r="C161" s="9"/>
      <c r="D161" s="8" t="str">
        <f t="shared" si="14"/>
        <v>Question skipped</v>
      </c>
      <c r="E161" s="29" t="str">
        <f t="shared" si="24"/>
        <v>Task question skipped due to Governance response</v>
      </c>
    </row>
    <row r="162" spans="1:10" ht="60" customHeight="1" outlineLevel="1" thickBot="1" x14ac:dyDescent="0.35">
      <c r="A162" s="4" t="s">
        <v>513</v>
      </c>
      <c r="B162" s="52" t="s">
        <v>514</v>
      </c>
      <c r="C162" s="9"/>
      <c r="D162" s="8" t="str">
        <f t="shared" si="14"/>
        <v>Question skipped</v>
      </c>
      <c r="E162" s="29" t="str">
        <f t="shared" si="24"/>
        <v>Task question skipped due to Governance response</v>
      </c>
    </row>
    <row r="163" spans="1:10" ht="60" customHeight="1" outlineLevel="1" thickBot="1" x14ac:dyDescent="0.35">
      <c r="A163" s="4" t="s">
        <v>515</v>
      </c>
      <c r="B163" s="52" t="s">
        <v>516</v>
      </c>
      <c r="C163" s="9"/>
      <c r="D163" s="8" t="str">
        <f t="shared" si="14"/>
        <v>Question skipped</v>
      </c>
      <c r="E163" s="29" t="str">
        <f t="shared" si="24"/>
        <v>Task question skipped due to Governance response</v>
      </c>
    </row>
    <row r="164" spans="1:10" ht="60" customHeight="1" thickBot="1" x14ac:dyDescent="0.35">
      <c r="A164" s="5" t="s">
        <v>517</v>
      </c>
      <c r="B164" s="42" t="s">
        <v>518</v>
      </c>
      <c r="C164" s="9"/>
      <c r="D164" s="10" t="str">
        <f>IF(E164 = "You May Skip This Question Because You Answered the Associated Governance Question Yes","Move to Next CONTROL Question.",IF(ISBLANK(C164),"Select Answer to CONTROL Question from Drop Down List", IF(C164 = "Partial","Answer Associated TASK Questions", "Review Any Remaining Unanswered CONTROL Questions")))</f>
        <v>Move to Next CONTROL Question.</v>
      </c>
      <c r="E164" s="12" t="str">
        <f>IF(AND(ISBLANK(Governance!$C$13),ISBLANK(Governance!$C$19)), "Please Complete this Question", IF(OR(Governance!$C$13 = "Yes", Governance!$C$19 = "Yes"), "You May Skip This Question Because You Answered the Associated Governance Question Yes", IF(ISBLANK($C$164),"Please Complete this Question","Continue with Next Indicated Question")))</f>
        <v>You May Skip This Question Because You Answered the Associated Governance Question Yes</v>
      </c>
      <c r="G164" t="s">
        <v>309</v>
      </c>
      <c r="H164" t="s">
        <v>357</v>
      </c>
    </row>
    <row r="165" spans="1:10" ht="60" customHeight="1" outlineLevel="1" thickBot="1" x14ac:dyDescent="0.35">
      <c r="A165" s="4" t="s">
        <v>519</v>
      </c>
      <c r="B165" s="52" t="s">
        <v>520</v>
      </c>
      <c r="C165" s="9"/>
      <c r="D165" s="8" t="str">
        <f t="shared" si="14"/>
        <v>Question skipped</v>
      </c>
      <c r="E165" s="29" t="str">
        <f>IF(ISNUMBER(SEARCH("skip", $E$164)), "Task question skipped due to Governance response", IF(ISBLANK($C$164),"Please Complete the Associated CONTROL Question",IF(OR($C$164="Yes", $C$164="No", $C$164="N/A"),"You May Skip This Question Because You Answered the Associated CONTROL Question","Please Complete this Question")))</f>
        <v>Task question skipped due to Governance response</v>
      </c>
    </row>
    <row r="166" spans="1:10" ht="60" customHeight="1" outlineLevel="1" thickBot="1" x14ac:dyDescent="0.35">
      <c r="A166" s="4" t="s">
        <v>521</v>
      </c>
      <c r="B166" s="52" t="s">
        <v>522</v>
      </c>
      <c r="C166" s="9"/>
      <c r="D166" s="8" t="str">
        <f t="shared" si="14"/>
        <v>Question skipped</v>
      </c>
      <c r="E166" s="29" t="str">
        <f t="shared" ref="E166:E175" si="25">IF(ISNUMBER(SEARCH("skip", $E$164)), "Task question skipped due to Governance response", IF(ISBLANK($C$164),"Please Complete the Associated CONTROL Question",IF(OR($C$164="Yes", $C$164="No", $C$164="N/A"),"You May Skip This Question Because You Answered the Associated CONTROL Question","Please Complete this Question")))</f>
        <v>Task question skipped due to Governance response</v>
      </c>
    </row>
    <row r="167" spans="1:10" ht="60" customHeight="1" outlineLevel="1" thickBot="1" x14ac:dyDescent="0.35">
      <c r="A167" s="4" t="s">
        <v>523</v>
      </c>
      <c r="B167" s="52" t="s">
        <v>524</v>
      </c>
      <c r="C167" s="9"/>
      <c r="D167" s="8" t="str">
        <f t="shared" si="14"/>
        <v>Question skipped</v>
      </c>
      <c r="E167" s="29" t="str">
        <f t="shared" si="25"/>
        <v>Task question skipped due to Governance response</v>
      </c>
    </row>
    <row r="168" spans="1:10" ht="60" customHeight="1" outlineLevel="1" thickBot="1" x14ac:dyDescent="0.35">
      <c r="A168" s="4" t="s">
        <v>525</v>
      </c>
      <c r="B168" s="52" t="s">
        <v>526</v>
      </c>
      <c r="C168" s="9"/>
      <c r="D168" s="8" t="str">
        <f t="shared" si="14"/>
        <v>Question skipped</v>
      </c>
      <c r="E168" s="29" t="str">
        <f t="shared" si="25"/>
        <v>Task question skipped due to Governance response</v>
      </c>
    </row>
    <row r="169" spans="1:10" ht="60" customHeight="1" outlineLevel="1" thickBot="1" x14ac:dyDescent="0.35">
      <c r="A169" s="4" t="s">
        <v>527</v>
      </c>
      <c r="B169" s="52" t="s">
        <v>528</v>
      </c>
      <c r="C169" s="9"/>
      <c r="D169" s="8" t="str">
        <f t="shared" si="14"/>
        <v>Question skipped</v>
      </c>
      <c r="E169" s="29" t="str">
        <f t="shared" si="25"/>
        <v>Task question skipped due to Governance response</v>
      </c>
    </row>
    <row r="170" spans="1:10" ht="60" customHeight="1" outlineLevel="1" thickBot="1" x14ac:dyDescent="0.35">
      <c r="A170" s="4" t="s">
        <v>529</v>
      </c>
      <c r="B170" s="52" t="s">
        <v>530</v>
      </c>
      <c r="C170" s="9"/>
      <c r="D170" s="8" t="str">
        <f t="shared" si="14"/>
        <v>Question skipped</v>
      </c>
      <c r="E170" s="29" t="str">
        <f t="shared" si="25"/>
        <v>Task question skipped due to Governance response</v>
      </c>
    </row>
    <row r="171" spans="1:10" ht="60" customHeight="1" outlineLevel="1" thickBot="1" x14ac:dyDescent="0.35">
      <c r="A171" s="4" t="s">
        <v>531</v>
      </c>
      <c r="B171" s="52" t="s">
        <v>532</v>
      </c>
      <c r="C171" s="9"/>
      <c r="D171" s="8" t="str">
        <f t="shared" ref="D171:D202" si="26">IF(ISNUMBER(SEARCH("skip",E171)),"Question skipped",IF(ISBLANK(C171),"Select TASK Question Answer from Drop Down List","Move to Next Question"))</f>
        <v>Question skipped</v>
      </c>
      <c r="E171" s="29" t="str">
        <f t="shared" si="25"/>
        <v>Task question skipped due to Governance response</v>
      </c>
    </row>
    <row r="172" spans="1:10" ht="60" customHeight="1" outlineLevel="1" thickBot="1" x14ac:dyDescent="0.35">
      <c r="A172" s="4" t="s">
        <v>533</v>
      </c>
      <c r="B172" s="52" t="s">
        <v>534</v>
      </c>
      <c r="C172" s="9"/>
      <c r="D172" s="8" t="str">
        <f t="shared" si="26"/>
        <v>Question skipped</v>
      </c>
      <c r="E172" s="29" t="str">
        <f t="shared" si="25"/>
        <v>Task question skipped due to Governance response</v>
      </c>
    </row>
    <row r="173" spans="1:10" ht="60" customHeight="1" outlineLevel="1" thickBot="1" x14ac:dyDescent="0.35">
      <c r="A173" s="4" t="s">
        <v>535</v>
      </c>
      <c r="B173" s="52" t="s">
        <v>536</v>
      </c>
      <c r="C173" s="9"/>
      <c r="D173" s="8" t="str">
        <f t="shared" si="26"/>
        <v>Question skipped</v>
      </c>
      <c r="E173" s="29" t="str">
        <f t="shared" si="25"/>
        <v>Task question skipped due to Governance response</v>
      </c>
    </row>
    <row r="174" spans="1:10" ht="60" customHeight="1" outlineLevel="1" thickBot="1" x14ac:dyDescent="0.35">
      <c r="A174" s="4" t="s">
        <v>537</v>
      </c>
      <c r="B174" s="52" t="s">
        <v>914</v>
      </c>
      <c r="C174" s="9"/>
      <c r="D174" s="8" t="str">
        <f t="shared" si="26"/>
        <v>Question skipped</v>
      </c>
      <c r="E174" s="29" t="str">
        <f t="shared" si="25"/>
        <v>Task question skipped due to Governance response</v>
      </c>
    </row>
    <row r="175" spans="1:10" ht="60" customHeight="1" outlineLevel="1" thickBot="1" x14ac:dyDescent="0.35">
      <c r="A175" s="4" t="s">
        <v>538</v>
      </c>
      <c r="B175" s="52" t="s">
        <v>539</v>
      </c>
      <c r="C175" s="9"/>
      <c r="D175" s="8" t="str">
        <f t="shared" si="26"/>
        <v>Question skipped</v>
      </c>
      <c r="E175" s="29" t="str">
        <f t="shared" si="25"/>
        <v>Task question skipped due to Governance response</v>
      </c>
    </row>
    <row r="176" spans="1:10" ht="60" customHeight="1" thickBot="1" x14ac:dyDescent="0.35">
      <c r="A176" s="5" t="s">
        <v>540</v>
      </c>
      <c r="B176" s="42" t="s">
        <v>541</v>
      </c>
      <c r="C176" s="9"/>
      <c r="D176" s="10" t="str">
        <f>IF(E176 = "You May Skip This Question Because You Answered the Associated Governance Question Yes","Move to Next CONTROL Question.",IF(ISBLANK(C176),"Select Answer to CONTROL Question from Drop Down List", IF(C176 = "Partial","Answer Associated TASK Questions", "Review Any Remaining Unanswered CONTROL Questions")))</f>
        <v>Move to Next CONTROL Question.</v>
      </c>
      <c r="E176" s="12" t="str">
        <f>IF(AND(ISBLANK(Governance!$C$15), ISBLANK(Governance!$C$29)), "Please Complete this Question", IF(OR(Governance!$C$15 = "Yes", Governance!$C$29 = "Yes"), "You May Skip This Question Because You Answered the Associated Governance Question Yes", IF(ISBLANK($C$176),"Please Complete this Question","Continue with Next Indicated Question")))</f>
        <v>You May Skip This Question Because You Answered the Associated Governance Question Yes</v>
      </c>
      <c r="G176" t="s">
        <v>542</v>
      </c>
      <c r="H176" t="s">
        <v>543</v>
      </c>
      <c r="I176" s="33" t="s">
        <v>544</v>
      </c>
      <c r="J176" t="s">
        <v>545</v>
      </c>
    </row>
    <row r="177" spans="1:8" ht="60" customHeight="1" outlineLevel="1" thickBot="1" x14ac:dyDescent="0.35">
      <c r="A177" s="4" t="s">
        <v>546</v>
      </c>
      <c r="B177" s="52" t="s">
        <v>547</v>
      </c>
      <c r="C177" s="9"/>
      <c r="D177" s="8" t="str">
        <f t="shared" si="26"/>
        <v>Question skipped</v>
      </c>
      <c r="E177" s="29" t="str">
        <f>IF(ISNUMBER(SEARCH("skip", $E$176)), "Task question skipped due to Governance response", IF(ISBLANK($C$176),"Please Complete the Associated CONTROL Question",IF(OR($C$176="Yes", $C$176="No", $C$176="N/A"),"You May Skip This Question Because You Answered the Associated CONTROL Question","Please Complete this Question")))</f>
        <v>Task question skipped due to Governance response</v>
      </c>
    </row>
    <row r="178" spans="1:8" ht="60" customHeight="1" outlineLevel="1" thickBot="1" x14ac:dyDescent="0.35">
      <c r="A178" s="4" t="s">
        <v>548</v>
      </c>
      <c r="B178" s="52" t="s">
        <v>549</v>
      </c>
      <c r="C178" s="9"/>
      <c r="D178" s="8" t="str">
        <f t="shared" si="26"/>
        <v>Question skipped</v>
      </c>
      <c r="E178" s="29" t="str">
        <f t="shared" ref="E178:E179" si="27">IF(ISNUMBER(SEARCH("skip", $E$176)), "Task question skipped due to Governance response", IF(ISBLANK($C$176),"Please Complete the Associated CONTROL Question",IF(OR($C$176="Yes", $C$176="No", $C$176="N/A"),"You May Skip This Question Because You Answered the Associated CONTROL Question","Please Complete this Question")))</f>
        <v>Task question skipped due to Governance response</v>
      </c>
    </row>
    <row r="179" spans="1:8" ht="60" customHeight="1" outlineLevel="1" thickBot="1" x14ac:dyDescent="0.35">
      <c r="A179" s="4" t="s">
        <v>550</v>
      </c>
      <c r="B179" s="52" t="s">
        <v>551</v>
      </c>
      <c r="C179" s="9"/>
      <c r="D179" s="8" t="str">
        <f t="shared" si="26"/>
        <v>Question skipped</v>
      </c>
      <c r="E179" s="29" t="str">
        <f t="shared" si="27"/>
        <v>Task question skipped due to Governance response</v>
      </c>
    </row>
    <row r="180" spans="1:8" ht="60" customHeight="1" thickBot="1" x14ac:dyDescent="0.35">
      <c r="A180" s="5" t="s">
        <v>552</v>
      </c>
      <c r="B180" s="42" t="s">
        <v>553</v>
      </c>
      <c r="C180" s="9"/>
      <c r="D180" s="10" t="str">
        <f>IF(E180 = "You May Skip This Question Because You Answered the Associated Governance Question Yes","Move to Next CONTROL Question.",IF(ISBLANK(C180),"Select Answer to CONTROL Question from Drop Down List", IF(C180 = "Partial","Answer Associated TASK Questions", "Review Any Remaining Unanswered CONTROL Questions")))</f>
        <v>Move to Next CONTROL Question.</v>
      </c>
      <c r="E180" s="12" t="str">
        <f>IF(ISBLANK(Governance!$C$29), "Please Complete this Question", IF(Governance!$C$29 = "Yes", "You May Skip This Question Because You Answered the Associated Governance Question Yes", IF(ISBLANK($C$180),"Please Complete this Question","Continue with Next Indicated Question")))</f>
        <v>You May Skip This Question Because You Answered the Associated Governance Question Yes</v>
      </c>
      <c r="G180" t="s">
        <v>542</v>
      </c>
      <c r="H180" t="s">
        <v>543</v>
      </c>
    </row>
    <row r="181" spans="1:8" ht="60" customHeight="1" outlineLevel="1" thickBot="1" x14ac:dyDescent="0.35">
      <c r="A181" s="4" t="s">
        <v>554</v>
      </c>
      <c r="B181" s="52" t="s">
        <v>555</v>
      </c>
      <c r="C181" s="9"/>
      <c r="D181" s="8" t="str">
        <f t="shared" si="26"/>
        <v>Question skipped</v>
      </c>
      <c r="E181" s="29" t="str">
        <f>IF(ISNUMBER(SEARCH("skip", $E$180)), "Task question skipped due to Governance response", IF(ISBLANK($C$180),"Please Complete the Associated CONTROL Question",IF(OR($C$180="Yes", $C$180="No", $C$180="N/A"),"You May Skip This Question Because You Answered the Associated CONTROL Question","Please Complete this Question")))</f>
        <v>Task question skipped due to Governance response</v>
      </c>
    </row>
    <row r="182" spans="1:8" ht="60" customHeight="1" outlineLevel="1" thickBot="1" x14ac:dyDescent="0.35">
      <c r="A182" s="4" t="s">
        <v>556</v>
      </c>
      <c r="B182" s="52" t="s">
        <v>557</v>
      </c>
      <c r="C182" s="9"/>
      <c r="D182" s="8" t="str">
        <f t="shared" si="26"/>
        <v>Question skipped</v>
      </c>
      <c r="E182" s="29" t="str">
        <f t="shared" ref="E182:E188" si="28">IF(ISNUMBER(SEARCH("skip", $E$180)), "Task question skipped due to Governance response", IF(ISBLANK($C$180),"Please Complete the Associated CONTROL Question",IF(OR($C$180="Yes", $C$180="No", $C$180="N/A"),"You May Skip This Question Because You Answered the Associated CONTROL Question","Please Complete this Question")))</f>
        <v>Task question skipped due to Governance response</v>
      </c>
    </row>
    <row r="183" spans="1:8" ht="60" customHeight="1" outlineLevel="1" thickBot="1" x14ac:dyDescent="0.35">
      <c r="A183" s="4" t="s">
        <v>558</v>
      </c>
      <c r="B183" s="52" t="s">
        <v>559</v>
      </c>
      <c r="C183" s="9"/>
      <c r="D183" s="8" t="str">
        <f t="shared" si="26"/>
        <v>Question skipped</v>
      </c>
      <c r="E183" s="29" t="str">
        <f t="shared" si="28"/>
        <v>Task question skipped due to Governance response</v>
      </c>
    </row>
    <row r="184" spans="1:8" ht="60" customHeight="1" outlineLevel="1" thickBot="1" x14ac:dyDescent="0.35">
      <c r="A184" s="4" t="s">
        <v>560</v>
      </c>
      <c r="B184" s="52" t="s">
        <v>561</v>
      </c>
      <c r="C184" s="9"/>
      <c r="D184" s="8" t="str">
        <f t="shared" si="26"/>
        <v>Question skipped</v>
      </c>
      <c r="E184" s="29" t="str">
        <f t="shared" si="28"/>
        <v>Task question skipped due to Governance response</v>
      </c>
    </row>
    <row r="185" spans="1:8" ht="60" customHeight="1" outlineLevel="1" thickBot="1" x14ac:dyDescent="0.35">
      <c r="A185" s="4" t="s">
        <v>562</v>
      </c>
      <c r="B185" s="52" t="s">
        <v>563</v>
      </c>
      <c r="C185" s="9"/>
      <c r="D185" s="8" t="str">
        <f t="shared" si="26"/>
        <v>Question skipped</v>
      </c>
      <c r="E185" s="29" t="str">
        <f t="shared" si="28"/>
        <v>Task question skipped due to Governance response</v>
      </c>
    </row>
    <row r="186" spans="1:8" ht="60" customHeight="1" outlineLevel="1" thickBot="1" x14ac:dyDescent="0.35">
      <c r="A186" s="4" t="s">
        <v>564</v>
      </c>
      <c r="B186" s="52" t="s">
        <v>565</v>
      </c>
      <c r="C186" s="9"/>
      <c r="D186" s="8" t="str">
        <f t="shared" si="26"/>
        <v>Question skipped</v>
      </c>
      <c r="E186" s="29" t="str">
        <f t="shared" si="28"/>
        <v>Task question skipped due to Governance response</v>
      </c>
    </row>
    <row r="187" spans="1:8" ht="60" customHeight="1" outlineLevel="1" thickBot="1" x14ac:dyDescent="0.35">
      <c r="A187" s="4" t="s">
        <v>566</v>
      </c>
      <c r="B187" s="52" t="s">
        <v>567</v>
      </c>
      <c r="C187" s="9"/>
      <c r="D187" s="8" t="str">
        <f t="shared" si="26"/>
        <v>Question skipped</v>
      </c>
      <c r="E187" s="29" t="str">
        <f t="shared" si="28"/>
        <v>Task question skipped due to Governance response</v>
      </c>
    </row>
    <row r="188" spans="1:8" ht="60" customHeight="1" outlineLevel="1" thickBot="1" x14ac:dyDescent="0.35">
      <c r="A188" s="4" t="s">
        <v>568</v>
      </c>
      <c r="B188" s="52" t="s">
        <v>569</v>
      </c>
      <c r="C188" s="9"/>
      <c r="D188" s="8" t="str">
        <f t="shared" si="26"/>
        <v>Question skipped</v>
      </c>
      <c r="E188" s="29" t="str">
        <f t="shared" si="28"/>
        <v>Task question skipped due to Governance response</v>
      </c>
    </row>
    <row r="189" spans="1:8" ht="60" customHeight="1" thickBot="1" x14ac:dyDescent="0.35">
      <c r="A189" s="5" t="s">
        <v>570</v>
      </c>
      <c r="B189" s="42" t="s">
        <v>571</v>
      </c>
      <c r="C189" s="9"/>
      <c r="D189" s="10" t="str">
        <f>IF(E189 = "You May Skip This Question Because You Answered the Associated Governance Question Yes","Move to Next CONTROL Question.",IF(ISBLANK(C189),"Select Answer to CONTROL Question from Drop Down List", IF(C189 = "Partial","Answer Associated TASK Questions", "Review Any Remaining Unanswered CONTROL Questions")))</f>
        <v>Move to Next CONTROL Question.</v>
      </c>
      <c r="E189" s="12" t="str">
        <f>IF(AND(ISBLANK(Governance!$C$13),ISBLANK(Governance!$C$19)), "Please Complete this Question", IF(OR(Governance!$C$13 = "Yes", Governance!$C$19 = "Yes"), "You May Skip This Question Because You Answered the Associated Governance Question Yes", IF(ISBLANK($C$189),"Please Complete this Question","Continue with Next Indicated Question")))</f>
        <v>You May Skip This Question Because You Answered the Associated Governance Question Yes</v>
      </c>
      <c r="G189" t="s">
        <v>309</v>
      </c>
      <c r="H189" t="s">
        <v>357</v>
      </c>
    </row>
    <row r="190" spans="1:8" ht="60" customHeight="1" outlineLevel="1" thickBot="1" x14ac:dyDescent="0.35">
      <c r="A190" s="4" t="s">
        <v>572</v>
      </c>
      <c r="B190" s="52" t="s">
        <v>573</v>
      </c>
      <c r="C190" s="9"/>
      <c r="D190" s="8" t="str">
        <f t="shared" si="26"/>
        <v>Question skipped</v>
      </c>
      <c r="E190" s="29" t="str">
        <f>IF(ISNUMBER(SEARCH("skip", $E$189)), "Task question skipped due to Governance response", IF(ISBLANK($C$189),"Please Complete the Associated CONTROL Question",IF(OR($C$189="Yes", $C$189="No", $C$189="N/A"),"You May Skip This Question Because You Answered the Associated CONTROL Question","Please Complete this Question")))</f>
        <v>Task question skipped due to Governance response</v>
      </c>
    </row>
    <row r="191" spans="1:8" ht="60" customHeight="1" outlineLevel="1" thickBot="1" x14ac:dyDescent="0.35">
      <c r="A191" s="4" t="s">
        <v>574</v>
      </c>
      <c r="B191" s="52" t="s">
        <v>575</v>
      </c>
      <c r="C191" s="9"/>
      <c r="D191" s="8" t="str">
        <f t="shared" si="26"/>
        <v>Question skipped</v>
      </c>
      <c r="E191" s="29" t="str">
        <f t="shared" ref="E191:E202" si="29">IF(ISNUMBER(SEARCH("skip", $E$189)), "Task question skipped due to Governance response", IF(ISBLANK($C$189),"Please Complete the Associated CONTROL Question",IF(OR($C$189="Yes", $C$189="No", $C$189="N/A"),"You May Skip This Question Because You Answered the Associated CONTROL Question","Please Complete this Question")))</f>
        <v>Task question skipped due to Governance response</v>
      </c>
    </row>
    <row r="192" spans="1:8" ht="60" customHeight="1" outlineLevel="1" thickBot="1" x14ac:dyDescent="0.35">
      <c r="A192" s="4" t="s">
        <v>576</v>
      </c>
      <c r="B192" s="52" t="s">
        <v>577</v>
      </c>
      <c r="C192" s="9"/>
      <c r="D192" s="8" t="str">
        <f t="shared" si="26"/>
        <v>Question skipped</v>
      </c>
      <c r="E192" s="29" t="str">
        <f t="shared" si="29"/>
        <v>Task question skipped due to Governance response</v>
      </c>
    </row>
    <row r="193" spans="1:10" ht="60" customHeight="1" outlineLevel="1" thickBot="1" x14ac:dyDescent="0.35">
      <c r="A193" s="4" t="s">
        <v>578</v>
      </c>
      <c r="B193" s="52" t="s">
        <v>579</v>
      </c>
      <c r="C193" s="9"/>
      <c r="D193" s="8" t="str">
        <f t="shared" si="26"/>
        <v>Question skipped</v>
      </c>
      <c r="E193" s="29" t="str">
        <f t="shared" si="29"/>
        <v>Task question skipped due to Governance response</v>
      </c>
    </row>
    <row r="194" spans="1:10" ht="60" customHeight="1" outlineLevel="1" thickBot="1" x14ac:dyDescent="0.35">
      <c r="A194" s="4" t="s">
        <v>580</v>
      </c>
      <c r="B194" s="52" t="s">
        <v>581</v>
      </c>
      <c r="C194" s="9"/>
      <c r="D194" s="8" t="str">
        <f t="shared" si="26"/>
        <v>Question skipped</v>
      </c>
      <c r="E194" s="29" t="str">
        <f t="shared" si="29"/>
        <v>Task question skipped due to Governance response</v>
      </c>
    </row>
    <row r="195" spans="1:10" ht="60" customHeight="1" outlineLevel="1" thickBot="1" x14ac:dyDescent="0.35">
      <c r="A195" s="4" t="s">
        <v>582</v>
      </c>
      <c r="B195" s="52" t="s">
        <v>583</v>
      </c>
      <c r="C195" s="9"/>
      <c r="D195" s="8" t="str">
        <f t="shared" si="26"/>
        <v>Question skipped</v>
      </c>
      <c r="E195" s="29" t="str">
        <f t="shared" si="29"/>
        <v>Task question skipped due to Governance response</v>
      </c>
    </row>
    <row r="196" spans="1:10" ht="60" customHeight="1" outlineLevel="1" thickBot="1" x14ac:dyDescent="0.35">
      <c r="A196" s="4" t="s">
        <v>584</v>
      </c>
      <c r="B196" s="52" t="s">
        <v>585</v>
      </c>
      <c r="C196" s="9"/>
      <c r="D196" s="8" t="str">
        <f t="shared" si="26"/>
        <v>Question skipped</v>
      </c>
      <c r="E196" s="29" t="str">
        <f t="shared" si="29"/>
        <v>Task question skipped due to Governance response</v>
      </c>
    </row>
    <row r="197" spans="1:10" ht="60" customHeight="1" outlineLevel="1" thickBot="1" x14ac:dyDescent="0.35">
      <c r="A197" s="4" t="s">
        <v>586</v>
      </c>
      <c r="B197" s="52" t="s">
        <v>587</v>
      </c>
      <c r="C197" s="9"/>
      <c r="D197" s="8" t="str">
        <f t="shared" si="26"/>
        <v>Question skipped</v>
      </c>
      <c r="E197" s="29" t="str">
        <f t="shared" si="29"/>
        <v>Task question skipped due to Governance response</v>
      </c>
    </row>
    <row r="198" spans="1:10" ht="60" customHeight="1" outlineLevel="1" thickBot="1" x14ac:dyDescent="0.35">
      <c r="A198" s="4" t="s">
        <v>588</v>
      </c>
      <c r="B198" s="52" t="s">
        <v>589</v>
      </c>
      <c r="C198" s="9"/>
      <c r="D198" s="8" t="str">
        <f t="shared" si="26"/>
        <v>Question skipped</v>
      </c>
      <c r="E198" s="29" t="str">
        <f t="shared" si="29"/>
        <v>Task question skipped due to Governance response</v>
      </c>
    </row>
    <row r="199" spans="1:10" ht="60" customHeight="1" outlineLevel="1" thickBot="1" x14ac:dyDescent="0.35">
      <c r="A199" s="4" t="s">
        <v>590</v>
      </c>
      <c r="B199" s="52" t="s">
        <v>591</v>
      </c>
      <c r="C199" s="9"/>
      <c r="D199" s="8" t="str">
        <f t="shared" si="26"/>
        <v>Question skipped</v>
      </c>
      <c r="E199" s="29" t="str">
        <f t="shared" si="29"/>
        <v>Task question skipped due to Governance response</v>
      </c>
    </row>
    <row r="200" spans="1:10" ht="60" customHeight="1" outlineLevel="1" thickBot="1" x14ac:dyDescent="0.35">
      <c r="A200" s="4" t="s">
        <v>592</v>
      </c>
      <c r="B200" s="52" t="s">
        <v>593</v>
      </c>
      <c r="C200" s="9"/>
      <c r="D200" s="8" t="str">
        <f t="shared" si="26"/>
        <v>Question skipped</v>
      </c>
      <c r="E200" s="29" t="str">
        <f t="shared" si="29"/>
        <v>Task question skipped due to Governance response</v>
      </c>
    </row>
    <row r="201" spans="1:10" ht="60" customHeight="1" outlineLevel="1" thickBot="1" x14ac:dyDescent="0.35">
      <c r="A201" s="4" t="s">
        <v>594</v>
      </c>
      <c r="B201" s="52" t="s">
        <v>595</v>
      </c>
      <c r="C201" s="9"/>
      <c r="D201" s="8" t="str">
        <f t="shared" si="26"/>
        <v>Question skipped</v>
      </c>
      <c r="E201" s="29" t="str">
        <f t="shared" si="29"/>
        <v>Task question skipped due to Governance response</v>
      </c>
    </row>
    <row r="202" spans="1:10" ht="60" customHeight="1" outlineLevel="1" thickBot="1" x14ac:dyDescent="0.35">
      <c r="A202" s="4" t="s">
        <v>596</v>
      </c>
      <c r="B202" s="52" t="s">
        <v>597</v>
      </c>
      <c r="C202" s="9"/>
      <c r="D202" s="8" t="str">
        <f t="shared" si="26"/>
        <v>Question skipped</v>
      </c>
      <c r="E202" s="29" t="str">
        <f t="shared" si="29"/>
        <v>Task question skipped due to Governance response</v>
      </c>
    </row>
    <row r="203" spans="1:10" ht="60" customHeight="1" collapsed="1" thickBot="1" x14ac:dyDescent="0.35">
      <c r="A203" s="5" t="s">
        <v>598</v>
      </c>
      <c r="B203" s="42" t="s">
        <v>599</v>
      </c>
      <c r="C203" s="9"/>
      <c r="D203" s="10" t="str">
        <f>IF(E203 = "You May Skip This Question Because You Answered the Associated Governance Question Yes","Move to Next CONTROL Question.",IF(ISBLANK(C203),"Select Answer to CONTROL Question from Drop Down List", IF(C203 = "Partial","Answer Associated TASK Questions", "Review Any Remaining Unanswered CONTROL Questions")))</f>
        <v>Move to Next CONTROL Question.</v>
      </c>
      <c r="E203" s="12" t="str">
        <f>IF(AND(ISBLANK(Governance!$C$13), ISBLANK(Governance!$C$16)), "Please Complete this Question", IF(OR(Governance!$C$13 = "Yes", Governance!$C$16 = "Yes"), "You May Skip This Question Because You Answered the Associated Governance Question Yes", IF(ISBLANK($C$203),"Please Complete this Question","Continue with Next Indicated Question")))</f>
        <v>You May Skip This Question Because You Answered the Associated Governance Question Yes</v>
      </c>
      <c r="G203" t="s">
        <v>296</v>
      </c>
      <c r="H203" t="s">
        <v>121</v>
      </c>
      <c r="I203" s="33" t="s">
        <v>600</v>
      </c>
      <c r="J203">
        <v>16</v>
      </c>
    </row>
    <row r="204" spans="1:10" ht="60" customHeight="1" thickBot="1" x14ac:dyDescent="0.35">
      <c r="A204" s="5" t="s">
        <v>601</v>
      </c>
      <c r="B204" s="42" t="s">
        <v>898</v>
      </c>
      <c r="C204" s="9"/>
      <c r="D204" s="10" t="str">
        <f>IF(E204 = "You May Skip This Question Because You Answered the Associated Governance Question Yes","Move to Next CONTROL Question.",IF(ISBLANK(C204),"Select Answer to CONTROL Question from Drop Down List", IF(C204 = "Partial","Answer Associated TASK Questions", "Review Any Remaining Unanswered CONTROL Questions")))</f>
        <v>Move to Next CONTROL Question.</v>
      </c>
      <c r="E204" s="12" t="str">
        <f>IF(AND(ISBLANK(Governance!$C$13), ISBLANK(Governance!$C$16)), "Please Complete this Question", IF(OR(Governance!$C$13 = "Yes", Governance!$C$16 = "Yes"), "You May Skip This Question Because You Answered the Associated Governance Question Yes", IF(ISBLANK($C$204),"Please Complete this Question","Continue with Next Indicated Question")))</f>
        <v>You May Skip This Question Because You Answered the Associated Governance Question Yes</v>
      </c>
      <c r="G204" t="s">
        <v>296</v>
      </c>
      <c r="H204" t="s">
        <v>121</v>
      </c>
    </row>
    <row r="205" spans="1:10" ht="60" customHeight="1" outlineLevel="1" thickBot="1" x14ac:dyDescent="0.35">
      <c r="A205" s="4" t="s">
        <v>602</v>
      </c>
      <c r="B205" s="52" t="s">
        <v>915</v>
      </c>
      <c r="C205" s="9"/>
      <c r="D205" s="8" t="str">
        <f t="shared" ref="D205:D228" si="30">IF(ISNUMBER(SEARCH("skip",E205)),"Question skipped",IF(ISBLANK(C205),"Select TASK Question Answer from Drop Down List","Move to Next Question"))</f>
        <v>Question skipped</v>
      </c>
      <c r="E205" s="29" t="str">
        <f>IF(ISNUMBER(SEARCH("skip", $E$204)), "Task question skipped due to Governance response", IF(ISBLANK($C$204),"Please Complete the Associated CONTROL Question",IF(OR($C$204="Yes", $C$204="No", $C$204="N/A"),"You May Skip This Question Because You Answered the Associated CONTROL Question","Please Complete this Question")))</f>
        <v>Task question skipped due to Governance response</v>
      </c>
    </row>
    <row r="206" spans="1:10" ht="60" customHeight="1" outlineLevel="1" thickBot="1" x14ac:dyDescent="0.35">
      <c r="A206" s="4" t="s">
        <v>603</v>
      </c>
      <c r="B206" s="52" t="s">
        <v>604</v>
      </c>
      <c r="C206" s="9"/>
      <c r="D206" s="8" t="str">
        <f t="shared" si="30"/>
        <v>Question skipped</v>
      </c>
      <c r="E206" s="29" t="str">
        <f t="shared" ref="E206:E218" si="31">IF(ISNUMBER(SEARCH("skip", $E$204)), "Task question skipped due to Governance response", IF(ISBLANK($C$204),"Please Complete the Associated CONTROL Question",IF(OR($C$204="Yes", $C$204="No", $C$204="N/A"),"You May Skip This Question Because You Answered the Associated CONTROL Question","Please Complete this Question")))</f>
        <v>Task question skipped due to Governance response</v>
      </c>
    </row>
    <row r="207" spans="1:10" ht="60" customHeight="1" outlineLevel="1" thickBot="1" x14ac:dyDescent="0.35">
      <c r="A207" s="4" t="s">
        <v>605</v>
      </c>
      <c r="B207" s="52" t="s">
        <v>606</v>
      </c>
      <c r="C207" s="9"/>
      <c r="D207" s="8" t="str">
        <f t="shared" si="30"/>
        <v>Question skipped</v>
      </c>
      <c r="E207" s="29" t="str">
        <f t="shared" si="31"/>
        <v>Task question skipped due to Governance response</v>
      </c>
    </row>
    <row r="208" spans="1:10" ht="60" customHeight="1" outlineLevel="1" thickBot="1" x14ac:dyDescent="0.35">
      <c r="A208" s="4" t="s">
        <v>607</v>
      </c>
      <c r="B208" s="52" t="s">
        <v>608</v>
      </c>
      <c r="C208" s="9"/>
      <c r="D208" s="8" t="str">
        <f t="shared" si="30"/>
        <v>Question skipped</v>
      </c>
      <c r="E208" s="29" t="str">
        <f t="shared" si="31"/>
        <v>Task question skipped due to Governance response</v>
      </c>
    </row>
    <row r="209" spans="1:10" ht="60" customHeight="1" outlineLevel="1" thickBot="1" x14ac:dyDescent="0.35">
      <c r="A209" s="4" t="s">
        <v>609</v>
      </c>
      <c r="B209" s="52" t="s">
        <v>610</v>
      </c>
      <c r="C209" s="9"/>
      <c r="D209" s="8" t="str">
        <f t="shared" si="30"/>
        <v>Question skipped</v>
      </c>
      <c r="E209" s="29" t="str">
        <f t="shared" si="31"/>
        <v>Task question skipped due to Governance response</v>
      </c>
    </row>
    <row r="210" spans="1:10" ht="60" customHeight="1" outlineLevel="1" thickBot="1" x14ac:dyDescent="0.35">
      <c r="A210" s="4" t="s">
        <v>611</v>
      </c>
      <c r="B210" s="52" t="s">
        <v>612</v>
      </c>
      <c r="C210" s="9"/>
      <c r="D210" s="8" t="str">
        <f t="shared" si="30"/>
        <v>Question skipped</v>
      </c>
      <c r="E210" s="29" t="str">
        <f t="shared" si="31"/>
        <v>Task question skipped due to Governance response</v>
      </c>
    </row>
    <row r="211" spans="1:10" ht="60" customHeight="1" outlineLevel="1" thickBot="1" x14ac:dyDescent="0.35">
      <c r="A211" s="4" t="s">
        <v>613</v>
      </c>
      <c r="B211" s="52" t="s">
        <v>614</v>
      </c>
      <c r="C211" s="9"/>
      <c r="D211" s="8" t="str">
        <f t="shared" si="30"/>
        <v>Question skipped</v>
      </c>
      <c r="E211" s="29" t="str">
        <f t="shared" si="31"/>
        <v>Task question skipped due to Governance response</v>
      </c>
    </row>
    <row r="212" spans="1:10" ht="60" customHeight="1" outlineLevel="1" thickBot="1" x14ac:dyDescent="0.35">
      <c r="A212" s="4" t="s">
        <v>615</v>
      </c>
      <c r="B212" s="52" t="s">
        <v>616</v>
      </c>
      <c r="C212" s="9"/>
      <c r="D212" s="8" t="str">
        <f t="shared" si="30"/>
        <v>Question skipped</v>
      </c>
      <c r="E212" s="29" t="str">
        <f t="shared" si="31"/>
        <v>Task question skipped due to Governance response</v>
      </c>
    </row>
    <row r="213" spans="1:10" ht="60" customHeight="1" outlineLevel="1" thickBot="1" x14ac:dyDescent="0.35">
      <c r="A213" s="4" t="s">
        <v>617</v>
      </c>
      <c r="B213" s="52" t="s">
        <v>618</v>
      </c>
      <c r="C213" s="9"/>
      <c r="D213" s="8" t="str">
        <f t="shared" si="30"/>
        <v>Question skipped</v>
      </c>
      <c r="E213" s="29" t="str">
        <f t="shared" si="31"/>
        <v>Task question skipped due to Governance response</v>
      </c>
    </row>
    <row r="214" spans="1:10" ht="60" customHeight="1" outlineLevel="1" thickBot="1" x14ac:dyDescent="0.35">
      <c r="A214" s="4" t="s">
        <v>619</v>
      </c>
      <c r="B214" s="52" t="s">
        <v>620</v>
      </c>
      <c r="C214" s="9"/>
      <c r="D214" s="8" t="str">
        <f t="shared" si="30"/>
        <v>Question skipped</v>
      </c>
      <c r="E214" s="29" t="str">
        <f t="shared" si="31"/>
        <v>Task question skipped due to Governance response</v>
      </c>
    </row>
    <row r="215" spans="1:10" ht="60" customHeight="1" outlineLevel="1" thickBot="1" x14ac:dyDescent="0.35">
      <c r="A215" s="4" t="s">
        <v>621</v>
      </c>
      <c r="B215" s="52" t="s">
        <v>622</v>
      </c>
      <c r="C215" s="9"/>
      <c r="D215" s="8" t="str">
        <f t="shared" si="30"/>
        <v>Question skipped</v>
      </c>
      <c r="E215" s="29" t="str">
        <f t="shared" si="31"/>
        <v>Task question skipped due to Governance response</v>
      </c>
    </row>
    <row r="216" spans="1:10" ht="60" customHeight="1" outlineLevel="1" thickBot="1" x14ac:dyDescent="0.35">
      <c r="A216" s="4" t="s">
        <v>623</v>
      </c>
      <c r="B216" s="52" t="s">
        <v>624</v>
      </c>
      <c r="C216" s="9"/>
      <c r="D216" s="8" t="str">
        <f t="shared" si="30"/>
        <v>Question skipped</v>
      </c>
      <c r="E216" s="29" t="str">
        <f t="shared" si="31"/>
        <v>Task question skipped due to Governance response</v>
      </c>
    </row>
    <row r="217" spans="1:10" ht="60" customHeight="1" outlineLevel="1" thickBot="1" x14ac:dyDescent="0.35">
      <c r="A217" s="4" t="s">
        <v>625</v>
      </c>
      <c r="B217" s="52" t="s">
        <v>626</v>
      </c>
      <c r="C217" s="9"/>
      <c r="D217" s="8" t="str">
        <f t="shared" si="30"/>
        <v>Question skipped</v>
      </c>
      <c r="E217" s="29" t="str">
        <f t="shared" si="31"/>
        <v>Task question skipped due to Governance response</v>
      </c>
    </row>
    <row r="218" spans="1:10" ht="60" customHeight="1" outlineLevel="1" thickBot="1" x14ac:dyDescent="0.35">
      <c r="A218" s="4" t="s">
        <v>627</v>
      </c>
      <c r="B218" s="52" t="s">
        <v>628</v>
      </c>
      <c r="C218" s="9"/>
      <c r="D218" s="8" t="str">
        <f t="shared" si="30"/>
        <v>Question skipped</v>
      </c>
      <c r="E218" s="29" t="str">
        <f t="shared" si="31"/>
        <v>Task question skipped due to Governance response</v>
      </c>
    </row>
    <row r="219" spans="1:10" ht="60" customHeight="1" thickBot="1" x14ac:dyDescent="0.35">
      <c r="A219" s="5" t="s">
        <v>629</v>
      </c>
      <c r="B219" s="42" t="s">
        <v>630</v>
      </c>
      <c r="C219" s="9"/>
      <c r="D219" s="10" t="str">
        <f>IF(E219 = "You May Skip This Question Because You Answered the Associated Governance Question Yes","Move to Next CONTROL Question.",IF(ISBLANK(C219),"Select Answer to CONTROL Question from Drop Down List", IF(C219 = "Partial","Answer Associated TASK Questions", "Review Any Remaining Unanswered CONTROL Questions")))</f>
        <v>Move to Next CONTROL Question.</v>
      </c>
      <c r="E219" s="12" t="str">
        <f>IF(ISBLANK(Governance!$C$18), "Please Complete this Question", IF(Governance!$C$18 = "Yes", "You May Skip This Question Because You Answered the Associated Governance Question Yes", IF(ISBLANK($C$219),"Please Complete this Question","Continue with Next Indicated Question")))</f>
        <v>You May Skip This Question Because You Answered the Associated Governance Question Yes</v>
      </c>
      <c r="G219" t="s">
        <v>631</v>
      </c>
      <c r="H219" t="s">
        <v>632</v>
      </c>
    </row>
    <row r="220" spans="1:10" ht="60" customHeight="1" outlineLevel="1" thickBot="1" x14ac:dyDescent="0.35">
      <c r="A220" s="4" t="s">
        <v>633</v>
      </c>
      <c r="B220" s="52" t="s">
        <v>634</v>
      </c>
      <c r="C220" s="9"/>
      <c r="D220" s="8" t="str">
        <f t="shared" si="30"/>
        <v>Question skipped</v>
      </c>
      <c r="E220" s="29" t="str">
        <f>IF(ISNUMBER(SEARCH("skip", $E$219)), "Task question skipped due to Governance response", IF(ISBLANK($C$219),"Please Complete the Associated CONTROL Question",IF(OR($C$219="Yes", $C$219="No", $C$219="N/A"),"You May Skip This Question Because You Answered the Associated CONTROL Question","Please Complete this Question")))</f>
        <v>Task question skipped due to Governance response</v>
      </c>
    </row>
    <row r="221" spans="1:10" ht="60" customHeight="1" outlineLevel="1" thickBot="1" x14ac:dyDescent="0.35">
      <c r="A221" s="4" t="s">
        <v>635</v>
      </c>
      <c r="B221" s="52" t="s">
        <v>636</v>
      </c>
      <c r="C221" s="9"/>
      <c r="D221" s="8" t="str">
        <f t="shared" si="30"/>
        <v>Question skipped</v>
      </c>
      <c r="E221" s="29" t="str">
        <f t="shared" ref="E221:E223" si="32">IF(ISNUMBER(SEARCH("skip", $E$219)), "Task question skipped due to Governance response", IF(ISBLANK($C$219),"Please Complete the Associated CONTROL Question",IF(OR($C$219="Yes", $C$219="No", $C$219="N/A"),"You May Skip This Question Because You Answered the Associated CONTROL Question","Please Complete this Question")))</f>
        <v>Task question skipped due to Governance response</v>
      </c>
    </row>
    <row r="222" spans="1:10" ht="60" customHeight="1" outlineLevel="1" thickBot="1" x14ac:dyDescent="0.35">
      <c r="A222" s="4" t="s">
        <v>637</v>
      </c>
      <c r="B222" s="52" t="s">
        <v>638</v>
      </c>
      <c r="C222" s="9"/>
      <c r="D222" s="8" t="str">
        <f t="shared" si="30"/>
        <v>Question skipped</v>
      </c>
      <c r="E222" s="29" t="str">
        <f t="shared" si="32"/>
        <v>Task question skipped due to Governance response</v>
      </c>
    </row>
    <row r="223" spans="1:10" ht="60" customHeight="1" outlineLevel="1" thickBot="1" x14ac:dyDescent="0.35">
      <c r="A223" s="4" t="s">
        <v>639</v>
      </c>
      <c r="B223" s="52" t="s">
        <v>640</v>
      </c>
      <c r="C223" s="9"/>
      <c r="D223" s="8" t="str">
        <f t="shared" si="30"/>
        <v>Question skipped</v>
      </c>
      <c r="E223" s="29" t="str">
        <f t="shared" si="32"/>
        <v>Task question skipped due to Governance response</v>
      </c>
    </row>
    <row r="224" spans="1:10" ht="60" customHeight="1" thickBot="1" x14ac:dyDescent="0.35">
      <c r="A224" s="5" t="s">
        <v>641</v>
      </c>
      <c r="B224" s="42" t="s">
        <v>899</v>
      </c>
      <c r="C224" s="9"/>
      <c r="D224" s="10" t="str">
        <f>IF(E224 = "You May Skip This Question Because You Answered the Associated Governance Question Yes","Move to Next CONTROL Question.",IF(ISBLANK(C224),"Select Answer to CONTROL Question from Drop Down List", IF(C224 = "Partial","Answer Associated TASK Questions", "Review Any Remaining Unanswered CONTROL Questions")))</f>
        <v>Move to Next CONTROL Question.</v>
      </c>
      <c r="E224" s="12" t="str">
        <f>IF(AND(ISBLANK(Governance!$C$13), AND(ISBLANK(Governance!$C$14), ISBLANK(Governance!$C$16), ISBLANK(Governance!$C$17))), "Please Complete this Question", IF(OR(Governance!$C$13 = "Yes", Governance!$C$14 = "Yes", Governance!$C$16 = "Yes", Governance!$C$17 = "Yes"), "You May Skip This Question Because You Answered the Associated Governance Question Yes", IF(ISBLANK($C$224),"Please Complete this Question","Continue with Next Indicated Question")))</f>
        <v>You May Skip This Question Because You Answered the Associated Governance Question Yes</v>
      </c>
      <c r="G224" t="s">
        <v>642</v>
      </c>
      <c r="H224" t="s">
        <v>643</v>
      </c>
      <c r="I224" s="33" t="s">
        <v>644</v>
      </c>
      <c r="J224">
        <v>17</v>
      </c>
    </row>
    <row r="225" spans="1:5" ht="29.4" outlineLevel="1" thickBot="1" x14ac:dyDescent="0.35">
      <c r="A225" s="4" t="s">
        <v>645</v>
      </c>
      <c r="B225" s="52" t="s">
        <v>646</v>
      </c>
      <c r="C225" s="9"/>
      <c r="D225" s="8" t="str">
        <f t="shared" si="30"/>
        <v>Question skipped</v>
      </c>
      <c r="E225" s="29" t="str">
        <f>IF(ISNUMBER(SEARCH("skip", $E$224)), "Task question skipped due to Governance response", IF(ISBLANK($C$224),"Please Complete the Associated CONTROL Question",IF(OR($C$224="Yes", $C$224="No", $C$224="N/A"),"You May Skip This Question Because You Answered the Associated CONTROL Question","Please Complete this Question")))</f>
        <v>Task question skipped due to Governance response</v>
      </c>
    </row>
    <row r="226" spans="1:5" ht="29.4" outlineLevel="1" thickBot="1" x14ac:dyDescent="0.35">
      <c r="A226" s="4" t="s">
        <v>647</v>
      </c>
      <c r="B226" s="52" t="s">
        <v>648</v>
      </c>
      <c r="C226" s="9"/>
      <c r="D226" s="8" t="str">
        <f t="shared" si="30"/>
        <v>Question skipped</v>
      </c>
      <c r="E226" s="29" t="str">
        <f t="shared" ref="E226:E228" si="33">IF(ISNUMBER(SEARCH("skip", $E$224)), "Task question skipped due to Governance response", IF(ISBLANK($C$224),"Please Complete the Associated CONTROL Question",IF(OR($C$224="Yes", $C$224="No", $C$224="N/A"),"You May Skip This Question Because You Answered the Associated CONTROL Question","Please Complete this Question")))</f>
        <v>Task question skipped due to Governance response</v>
      </c>
    </row>
    <row r="227" spans="1:5" ht="29.4" outlineLevel="1" thickBot="1" x14ac:dyDescent="0.35">
      <c r="A227" s="4" t="s">
        <v>649</v>
      </c>
      <c r="B227" s="52" t="s">
        <v>650</v>
      </c>
      <c r="C227" s="9"/>
      <c r="D227" s="8" t="str">
        <f t="shared" si="30"/>
        <v>Question skipped</v>
      </c>
      <c r="E227" s="29" t="str">
        <f t="shared" si="33"/>
        <v>Task question skipped due to Governance response</v>
      </c>
    </row>
    <row r="228" spans="1:5" ht="29.4" outlineLevel="1" thickBot="1" x14ac:dyDescent="0.35">
      <c r="A228" s="4" t="s">
        <v>651</v>
      </c>
      <c r="B228" s="52" t="s">
        <v>652</v>
      </c>
      <c r="C228" s="28"/>
      <c r="D228" s="8" t="str">
        <f t="shared" si="30"/>
        <v>Question skipped</v>
      </c>
      <c r="E228" s="29" t="str">
        <f t="shared" si="33"/>
        <v>Task question skipped due to Governance response</v>
      </c>
    </row>
    <row r="229" spans="1:5" collapsed="1" x14ac:dyDescent="0.3">
      <c r="E229" s="31"/>
    </row>
  </sheetData>
  <mergeCells count="6">
    <mergeCell ref="B1:F1"/>
    <mergeCell ref="B12:E13"/>
    <mergeCell ref="B2:E4"/>
    <mergeCell ref="B5:E7"/>
    <mergeCell ref="B8:E9"/>
    <mergeCell ref="B10:E10"/>
  </mergeCells>
  <phoneticPr fontId="2" type="noConversion"/>
  <conditionalFormatting sqref="C16:C88">
    <cfRule type="containsText" dxfId="110" priority="295" operator="containsText" text="Yes">
      <formula>NOT(ISERROR(SEARCH("Yes",C16)))</formula>
    </cfRule>
  </conditionalFormatting>
  <conditionalFormatting sqref="C16:C228">
    <cfRule type="containsText" dxfId="109" priority="212" operator="containsText" text="No">
      <formula>NOT(ISERROR(SEARCH("No",C16)))</formula>
    </cfRule>
    <cfRule type="expression" dxfId="108" priority="294">
      <formula>ISNUMBER(SEARCH( "skip", $E16))</formula>
    </cfRule>
    <cfRule type="containsText" dxfId="107" priority="213" operator="containsText" text="Partial">
      <formula>NOT(ISERROR(SEARCH("Partial",C16)))</formula>
    </cfRule>
  </conditionalFormatting>
  <conditionalFormatting sqref="C89:C228">
    <cfRule type="containsText" dxfId="106" priority="215" operator="containsText" text="Yes">
      <formula>NOT(ISERROR(SEARCH("Yes",C89)))</formula>
    </cfRule>
    <cfRule type="expression" dxfId="105" priority="214">
      <formula>ISNUMBER(SEARCH( "skip", $E89))</formula>
    </cfRule>
  </conditionalFormatting>
  <conditionalFormatting sqref="D17:D20">
    <cfRule type="expression" dxfId="104" priority="29">
      <formula>ISNUMBER(SEARCH( "skip", $E17))</formula>
    </cfRule>
  </conditionalFormatting>
  <conditionalFormatting sqref="D22:D31">
    <cfRule type="expression" dxfId="103" priority="28">
      <formula>ISNUMBER(SEARCH( "skip", $E22))</formula>
    </cfRule>
  </conditionalFormatting>
  <conditionalFormatting sqref="D33:D40">
    <cfRule type="expression" dxfId="102" priority="27">
      <formula>ISNUMBER(SEARCH( "skip", $E33))</formula>
    </cfRule>
  </conditionalFormatting>
  <conditionalFormatting sqref="D42:D48">
    <cfRule type="expression" dxfId="101" priority="26">
      <formula>ISNUMBER(SEARCH( "skip", $E42))</formula>
    </cfRule>
  </conditionalFormatting>
  <conditionalFormatting sqref="D50:D55">
    <cfRule type="expression" dxfId="100" priority="25">
      <formula>ISNUMBER(SEARCH( "skip", $E50))</formula>
    </cfRule>
  </conditionalFormatting>
  <conditionalFormatting sqref="D57:D61">
    <cfRule type="expression" dxfId="99" priority="24">
      <formula>ISNUMBER(SEARCH( "skip", $E57))</formula>
    </cfRule>
  </conditionalFormatting>
  <conditionalFormatting sqref="D63:D66">
    <cfRule type="expression" dxfId="98" priority="23">
      <formula>ISNUMBER(SEARCH( "skip", $E63))</formula>
    </cfRule>
  </conditionalFormatting>
  <conditionalFormatting sqref="D68:D72">
    <cfRule type="expression" dxfId="97" priority="22">
      <formula>ISNUMBER(SEARCH( "skip", $E68))</formula>
    </cfRule>
  </conditionalFormatting>
  <conditionalFormatting sqref="D74:D78">
    <cfRule type="expression" dxfId="96" priority="21">
      <formula>ISNUMBER(SEARCH( "skip", $E74))</formula>
    </cfRule>
  </conditionalFormatting>
  <conditionalFormatting sqref="D80:D87">
    <cfRule type="expression" dxfId="95" priority="20">
      <formula>ISNUMBER(SEARCH( "skip", $E80))</formula>
    </cfRule>
  </conditionalFormatting>
  <conditionalFormatting sqref="D89:D99">
    <cfRule type="expression" dxfId="94" priority="19">
      <formula>ISNUMBER(SEARCH( "skip", $E89))</formula>
    </cfRule>
  </conditionalFormatting>
  <conditionalFormatting sqref="D101:D108">
    <cfRule type="expression" dxfId="93" priority="18">
      <formula>ISNUMBER(SEARCH( "skip", $E101))</formula>
    </cfRule>
  </conditionalFormatting>
  <conditionalFormatting sqref="D110:D119">
    <cfRule type="expression" dxfId="92" priority="17">
      <formula>ISNUMBER(SEARCH( "skip", $E110))</formula>
    </cfRule>
  </conditionalFormatting>
  <conditionalFormatting sqref="D121:D123">
    <cfRule type="expression" dxfId="91" priority="16">
      <formula>ISNUMBER(SEARCH( "skip", $E121))</formula>
    </cfRule>
  </conditionalFormatting>
  <conditionalFormatting sqref="D125:D128">
    <cfRule type="expression" dxfId="90" priority="15">
      <formula>ISNUMBER(SEARCH( "skip", $E125))</formula>
    </cfRule>
  </conditionalFormatting>
  <conditionalFormatting sqref="D130:D132">
    <cfRule type="expression" dxfId="89" priority="14">
      <formula>ISNUMBER(SEARCH( "skip", $E130))</formula>
    </cfRule>
  </conditionalFormatting>
  <conditionalFormatting sqref="D134:D136">
    <cfRule type="expression" dxfId="88" priority="13">
      <formula>ISNUMBER(SEARCH( "skip", $E134))</formula>
    </cfRule>
  </conditionalFormatting>
  <conditionalFormatting sqref="D138:D143">
    <cfRule type="expression" dxfId="87" priority="12">
      <formula>ISNUMBER(SEARCH( "skip", $E138))</formula>
    </cfRule>
  </conditionalFormatting>
  <conditionalFormatting sqref="D145:D149">
    <cfRule type="expression" dxfId="86" priority="11">
      <formula>ISNUMBER(SEARCH( "skip", $E145))</formula>
    </cfRule>
  </conditionalFormatting>
  <conditionalFormatting sqref="D151:D153">
    <cfRule type="expression" dxfId="85" priority="10">
      <formula>ISNUMBER(SEARCH( "skip", $E151))</formula>
    </cfRule>
  </conditionalFormatting>
  <conditionalFormatting sqref="D155:D157">
    <cfRule type="expression" dxfId="84" priority="9">
      <formula>ISNUMBER(SEARCH( "skip", $E155))</formula>
    </cfRule>
  </conditionalFormatting>
  <conditionalFormatting sqref="D159:D163">
    <cfRule type="expression" dxfId="83" priority="8">
      <formula>ISNUMBER(SEARCH( "skip", $E159))</formula>
    </cfRule>
  </conditionalFormatting>
  <conditionalFormatting sqref="D165:D175">
    <cfRule type="expression" dxfId="82" priority="7">
      <formula>ISNUMBER(SEARCH( "skip", $E165))</formula>
    </cfRule>
  </conditionalFormatting>
  <conditionalFormatting sqref="D177:D179">
    <cfRule type="expression" dxfId="81" priority="6">
      <formula>ISNUMBER(SEARCH( "skip", $E177))</formula>
    </cfRule>
  </conditionalFormatting>
  <conditionalFormatting sqref="D181:D188">
    <cfRule type="expression" dxfId="80" priority="5">
      <formula>ISNUMBER(SEARCH( "skip", $E181))</formula>
    </cfRule>
  </conditionalFormatting>
  <conditionalFormatting sqref="D190:D202">
    <cfRule type="expression" dxfId="79" priority="4">
      <formula>ISNUMBER(SEARCH( "skip", $E190))</formula>
    </cfRule>
  </conditionalFormatting>
  <conditionalFormatting sqref="D205:D218">
    <cfRule type="expression" dxfId="78" priority="3">
      <formula>ISNUMBER(SEARCH( "skip", $E205))</formula>
    </cfRule>
  </conditionalFormatting>
  <conditionalFormatting sqref="D220:D223">
    <cfRule type="expression" dxfId="77" priority="2">
      <formula>ISNUMBER(SEARCH( "skip", $E220))</formula>
    </cfRule>
  </conditionalFormatting>
  <conditionalFormatting sqref="D225:D228">
    <cfRule type="expression" dxfId="76" priority="1">
      <formula>ISNUMBER(SEARCH( "skip", $E225))</formula>
    </cfRule>
  </conditionalFormatting>
  <conditionalFormatting sqref="E16:E228">
    <cfRule type="containsText" dxfId="75" priority="30" operator="containsText" text="Complete">
      <formula>NOT(ISERROR(SEARCH("Complete",E16)))</formula>
    </cfRule>
    <cfRule type="containsText" dxfId="74" priority="31" operator="containsText" text="skip">
      <formula>NOT(ISERROR(SEARCH("skip",E16)))</formula>
    </cfRule>
  </conditionalFormatting>
  <conditionalFormatting sqref="J4:J5">
    <cfRule type="cellIs" dxfId="73" priority="146" operator="greaterThan">
      <formula>0</formula>
    </cfRule>
  </conditionalFormatting>
  <conditionalFormatting sqref="L4:L5">
    <cfRule type="cellIs" dxfId="72" priority="149" operator="greaterThan">
      <formula>0</formula>
    </cfRule>
  </conditionalFormatting>
  <conditionalFormatting sqref="M4:M5">
    <cfRule type="cellIs" dxfId="71" priority="148" operator="greaterThan">
      <formula>1</formula>
    </cfRule>
    <cfRule type="cellIs" dxfId="70" priority="147" operator="greaterThan">
      <formula>0</formula>
    </cfRule>
  </conditionalFormatting>
  <conditionalFormatting sqref="N4">
    <cfRule type="cellIs" dxfId="69" priority="152" operator="greaterThan">
      <formula>0</formula>
    </cfRule>
  </conditionalFormatting>
  <conditionalFormatting sqref="O4">
    <cfRule type="cellIs" dxfId="68" priority="150" operator="greaterThan">
      <formula>0</formula>
    </cfRule>
  </conditionalFormatting>
  <dataValidations count="3">
    <dataValidation type="list" allowBlank="1" showInputMessage="1" showErrorMessage="1" error="Please select an answer from the acceptable response options." sqref="C16 C21 C32 C41 C49 C56 C62 C67 C73 C79 C88 C100 C109 C120 C124 C129 C133 C137 C144 C150 C154 C158 C164 C176 C180 C189 C224 C219 C204" xr:uid="{00000000-0002-0000-0200-000000000000}">
      <formula1>"Yes, No, Partial, N/A"</formula1>
    </dataValidation>
    <dataValidation type="list" allowBlank="1" showInputMessage="1" showErrorMessage="1" error="Please select an answer from the acceptable response options." sqref="C17:C20 C22:C31 C33:C40 C42:C48 C50:C55 C57:C61 C63:C66 C68:C72 C74:C78 C80:C87 C89:C99 C101:C108 C110:C119 C121:C123 C125:C128 C130:C132 C134:C136 C138:C143 C145:C149 C151:C153 C155:C157 C159:C163 C165:C175 C177:C179 C181:C188 C190:C202 C205:C218 C220:C223 C225:C228" xr:uid="{82BDF5AB-1615-4321-9E0A-143CF9CD3F6D}">
      <formula1>"Yes, No"</formula1>
    </dataValidation>
    <dataValidation type="list" allowBlank="1" showInputMessage="1" showErrorMessage="1" error="Please select an answer from the acceptable response options." sqref="C203" xr:uid="{B6165B55-E085-4A39-A5BC-AE4DE4D21917}">
      <formula1>"Yes, No, N/A"</formula1>
    </dataValidation>
  </dataValidations>
  <pageMargins left="0.7" right="0.7" top="0.75" bottom="0.75" header="0.3" footer="0.3"/>
  <pageSetup orientation="portrait" verticalDpi="597"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9"/>
    <outlinePr summaryBelow="0" summaryRight="0"/>
  </sheetPr>
  <dimension ref="A1:O80"/>
  <sheetViews>
    <sheetView topLeftCell="A80" zoomScaleNormal="100" workbookViewId="0"/>
  </sheetViews>
  <sheetFormatPr defaultColWidth="0" defaultRowHeight="14.4" zeroHeight="1" outlineLevelRow="1" x14ac:dyDescent="0.3"/>
  <cols>
    <col min="1" max="1" width="20.77734375" customWidth="1"/>
    <col min="2" max="2" width="74.5546875" customWidth="1"/>
    <col min="3" max="3" width="9.21875" customWidth="1"/>
    <col min="4" max="4" width="32" customWidth="1"/>
    <col min="5" max="5" width="31.77734375" customWidth="1"/>
    <col min="6" max="6" width="9.21875" customWidth="1"/>
    <col min="7" max="7" width="0" hidden="1" customWidth="1"/>
    <col min="8" max="8" width="15.77734375" hidden="1" customWidth="1"/>
    <col min="9" max="15" width="0" hidden="1" customWidth="1"/>
    <col min="16" max="17" width="9.21875" hidden="1" customWidth="1"/>
    <col min="18" max="16384" width="9.21875" hidden="1"/>
  </cols>
  <sheetData>
    <row r="1" spans="1:15" ht="60" customHeight="1" x14ac:dyDescent="0.3">
      <c r="A1" s="15" t="s">
        <v>27</v>
      </c>
      <c r="B1" s="100" t="s">
        <v>65</v>
      </c>
      <c r="C1" s="101"/>
      <c r="D1" s="101"/>
      <c r="E1" s="101"/>
      <c r="F1" s="101"/>
    </row>
    <row r="2" spans="1:15" x14ac:dyDescent="0.3">
      <c r="B2" s="105" t="s">
        <v>919</v>
      </c>
      <c r="C2" s="106"/>
      <c r="D2" s="106"/>
      <c r="E2" s="107"/>
    </row>
    <row r="3" spans="1:15" x14ac:dyDescent="0.3">
      <c r="B3" s="108"/>
      <c r="C3" s="109"/>
      <c r="D3" s="109"/>
      <c r="E3" s="110"/>
      <c r="I3" t="s">
        <v>66</v>
      </c>
      <c r="J3" t="s">
        <v>14</v>
      </c>
      <c r="K3" t="s">
        <v>15</v>
      </c>
      <c r="L3" t="s">
        <v>12</v>
      </c>
      <c r="M3" t="s">
        <v>13</v>
      </c>
      <c r="N3" t="s">
        <v>67</v>
      </c>
      <c r="O3" t="s">
        <v>17</v>
      </c>
    </row>
    <row r="4" spans="1:15" x14ac:dyDescent="0.3">
      <c r="B4" s="111"/>
      <c r="C4" s="112"/>
      <c r="D4" s="112"/>
      <c r="E4" s="113"/>
      <c r="H4" t="s">
        <v>18</v>
      </c>
      <c r="I4">
        <f>COUNTIF($A$16:$A$228, "=CONTROL.DEP.*")</f>
        <v>12</v>
      </c>
      <c r="J4">
        <f>COUNTIFS($A$16:$A$228, "=CONTROL.DEP.*", $E16:$E228, "*skip*")</f>
        <v>12</v>
      </c>
      <c r="K4">
        <f>I4-(J4+SUM(L4:O4))</f>
        <v>0</v>
      </c>
      <c r="L4">
        <f>COUNTIFS($A$16:$A$228, "=CONTROL.DEP.*",$C$16:$C$228, "=Yes")</f>
        <v>0</v>
      </c>
      <c r="M4">
        <f>COUNTIFS($A$16:$A$228, "=CONTROL.DEP.*",$C$16:$C$228, "=No")</f>
        <v>0</v>
      </c>
      <c r="N4">
        <f>COUNTIFS($A$16:$A$228, "=CONTROL.DEP.*",$C$16:$C$228, "=Partial")</f>
        <v>0</v>
      </c>
      <c r="O4">
        <f>COUNTIFS($A$16:$A$228, "=CONTROL.DEP.*",$C$16:$C$228, "=N/A")</f>
        <v>0</v>
      </c>
    </row>
    <row r="5" spans="1:15" x14ac:dyDescent="0.3">
      <c r="B5" s="105" t="s">
        <v>922</v>
      </c>
      <c r="C5" s="106"/>
      <c r="D5" s="106"/>
      <c r="E5" s="107"/>
      <c r="H5" t="s">
        <v>68</v>
      </c>
      <c r="I5">
        <f>COUNTIF(A16:A300, "=TASK.DEP.*")</f>
        <v>52</v>
      </c>
      <c r="J5">
        <f>COUNTIFS($A$16:$A$300, "=TASK.DEP.*", $E$16:$E$300, "*skip*")</f>
        <v>52</v>
      </c>
      <c r="K5">
        <f>I5-(J5+SUM(L5:O5))</f>
        <v>0</v>
      </c>
      <c r="L5">
        <f>COUNTIFS($A$16:$A$300, "=TASK.DEP.*",$C$16:$C$300, "=Yes")</f>
        <v>0</v>
      </c>
      <c r="M5">
        <f>COUNTIFS($A$16:$A$300, "=TASK.DEP.*",$C$16:$C$300, "=No")</f>
        <v>0</v>
      </c>
      <c r="N5" t="s">
        <v>17</v>
      </c>
      <c r="O5" t="s">
        <v>17</v>
      </c>
    </row>
    <row r="6" spans="1:15" x14ac:dyDescent="0.3">
      <c r="B6" s="108"/>
      <c r="C6" s="109"/>
      <c r="D6" s="109"/>
      <c r="E6" s="110"/>
    </row>
    <row r="7" spans="1:15" x14ac:dyDescent="0.3">
      <c r="B7" s="111"/>
      <c r="C7" s="112"/>
      <c r="D7" s="112"/>
      <c r="E7" s="113"/>
    </row>
    <row r="8" spans="1:15" x14ac:dyDescent="0.3">
      <c r="B8" s="105" t="s">
        <v>920</v>
      </c>
      <c r="C8" s="106"/>
      <c r="D8" s="106"/>
      <c r="E8" s="107"/>
    </row>
    <row r="9" spans="1:15" x14ac:dyDescent="0.3">
      <c r="B9" s="111"/>
      <c r="C9" s="112"/>
      <c r="D9" s="112"/>
      <c r="E9" s="113"/>
    </row>
    <row r="10" spans="1:15" x14ac:dyDescent="0.3">
      <c r="B10" s="114" t="s">
        <v>69</v>
      </c>
      <c r="C10" s="115"/>
      <c r="D10" s="115"/>
      <c r="E10" s="116"/>
    </row>
    <row r="11" spans="1:15" x14ac:dyDescent="0.3">
      <c r="B11" s="20"/>
      <c r="E11" s="21"/>
    </row>
    <row r="12" spans="1:15" x14ac:dyDescent="0.3">
      <c r="B12" s="102" t="s">
        <v>921</v>
      </c>
      <c r="C12" s="103"/>
      <c r="D12" s="103"/>
      <c r="E12" s="104"/>
    </row>
    <row r="13" spans="1:15" x14ac:dyDescent="0.3">
      <c r="B13" s="102"/>
      <c r="C13" s="103"/>
      <c r="D13" s="103"/>
      <c r="E13" s="104"/>
    </row>
    <row r="14" spans="1:15" ht="15" thickBot="1" x14ac:dyDescent="0.35">
      <c r="A14" s="23"/>
      <c r="B14" s="24"/>
      <c r="C14" s="23"/>
      <c r="D14" s="23"/>
      <c r="E14" s="25"/>
    </row>
    <row r="15" spans="1:15" ht="43.8" thickBot="1" x14ac:dyDescent="0.35">
      <c r="A15" s="3" t="s">
        <v>906</v>
      </c>
      <c r="B15" s="3" t="s">
        <v>29</v>
      </c>
      <c r="C15" s="3" t="s">
        <v>30</v>
      </c>
      <c r="D15" s="7" t="s">
        <v>1</v>
      </c>
      <c r="E15" s="7" t="s">
        <v>71</v>
      </c>
      <c r="G15" s="30" t="s">
        <v>72</v>
      </c>
      <c r="H15" s="30" t="s">
        <v>73</v>
      </c>
    </row>
    <row r="16" spans="1:15" ht="60" customHeight="1" thickBot="1" x14ac:dyDescent="0.35">
      <c r="A16" s="5" t="s">
        <v>653</v>
      </c>
      <c r="B16" s="42" t="s">
        <v>654</v>
      </c>
      <c r="C16" s="32"/>
      <c r="D16" s="10" t="str">
        <f>IF(E16 = "You May Skip This Question Because You Answered the Associated Governance Question Yes","Move to Next CONTROL Question.",IF(ISBLANK(C16),"Select Answer to CONTROL Question from Drop Down List", IF(C16 = "Partial","Answer Associated TASK Questions", "Review Any Remaining Unanswered CONTROL Questions")))</f>
        <v>Move to Next CONTROL Question.</v>
      </c>
      <c r="E16" s="12" t="str">
        <f>IF(AND(ISBLANK(Governance!$C$18),ISBLANK(Governance!$C$23)), "Please Complete this Question", IF(OR(Governance!$C$18 = "Yes", Governance!$C$23 = "Yes"), "You May Skip This Question Because You Answered the Associated Governance Question Yes", IF(ISBLANK($C$16),"Please Complete this Question","Continue with Next Indicated Question")))</f>
        <v>You May Skip This Question Because You Answered the Associated Governance Question Yes</v>
      </c>
      <c r="G16" t="s">
        <v>655</v>
      </c>
      <c r="H16" t="s">
        <v>656</v>
      </c>
    </row>
    <row r="17" spans="1:8" ht="60" customHeight="1" outlineLevel="1" thickBot="1" x14ac:dyDescent="0.35">
      <c r="A17" s="4" t="s">
        <v>657</v>
      </c>
      <c r="B17" s="52" t="s">
        <v>658</v>
      </c>
      <c r="C17" s="2"/>
      <c r="D17" s="8" t="str">
        <f t="shared" ref="D17:D79" si="0">IF(ISNUMBER(SEARCH("skip",E17)),"Question skipped",IF(ISBLANK(C17),"Select TASK Question Answer from Drop Down List","Move to Next Question"))</f>
        <v>Question skipped</v>
      </c>
      <c r="E17" s="29" t="str">
        <f>IF(ISNUMBER(SEARCH("skip", $E$16)), "Task question skipped due to Governance response", IF(ISBLANK($C$16),"Please Complete the Associated CONTROL Question",IF(OR($C$16="Yes", $C$16="No", $C$16="N/A"),"You May Skip This Question Because You Answered the Associated CONTROL Question","Please Complete this Question")))</f>
        <v>Task question skipped due to Governance response</v>
      </c>
    </row>
    <row r="18" spans="1:8" ht="60" customHeight="1" outlineLevel="1" thickBot="1" x14ac:dyDescent="0.35">
      <c r="A18" s="4" t="s">
        <v>659</v>
      </c>
      <c r="B18" s="52" t="s">
        <v>660</v>
      </c>
      <c r="C18" s="2"/>
      <c r="D18" s="8" t="str">
        <f t="shared" si="0"/>
        <v>Question skipped</v>
      </c>
      <c r="E18" s="29" t="str">
        <f t="shared" ref="E18:E21" si="1">IF(ISNUMBER(SEARCH("skip", $E$16)), "Task question skipped due to Governance response", IF(ISBLANK($C$16),"Please Complete the Associated CONTROL Question",IF(OR($C$16="Yes", $C$16="No", $C$16="N/A"),"You May Skip This Question Because You Answered the Associated CONTROL Question","Please Complete this Question")))</f>
        <v>Task question skipped due to Governance response</v>
      </c>
    </row>
    <row r="19" spans="1:8" ht="60" customHeight="1" outlineLevel="1" thickBot="1" x14ac:dyDescent="0.35">
      <c r="A19" s="4" t="s">
        <v>661</v>
      </c>
      <c r="B19" s="52" t="s">
        <v>662</v>
      </c>
      <c r="C19" s="2"/>
      <c r="D19" s="8" t="str">
        <f t="shared" si="0"/>
        <v>Question skipped</v>
      </c>
      <c r="E19" s="29" t="str">
        <f t="shared" si="1"/>
        <v>Task question skipped due to Governance response</v>
      </c>
    </row>
    <row r="20" spans="1:8" ht="60" customHeight="1" outlineLevel="1" thickBot="1" x14ac:dyDescent="0.35">
      <c r="A20" s="4" t="s">
        <v>663</v>
      </c>
      <c r="B20" s="52" t="s">
        <v>664</v>
      </c>
      <c r="C20" s="2"/>
      <c r="D20" s="8" t="str">
        <f t="shared" si="0"/>
        <v>Question skipped</v>
      </c>
      <c r="E20" s="29" t="str">
        <f t="shared" si="1"/>
        <v>Task question skipped due to Governance response</v>
      </c>
    </row>
    <row r="21" spans="1:8" ht="60" customHeight="1" outlineLevel="1" thickBot="1" x14ac:dyDescent="0.35">
      <c r="A21" s="4" t="s">
        <v>665</v>
      </c>
      <c r="B21" s="52" t="s">
        <v>666</v>
      </c>
      <c r="C21" s="2"/>
      <c r="D21" s="8" t="str">
        <f t="shared" si="0"/>
        <v>Question skipped</v>
      </c>
      <c r="E21" s="29" t="str">
        <f t="shared" si="1"/>
        <v>Task question skipped due to Governance response</v>
      </c>
    </row>
    <row r="22" spans="1:8" ht="60" customHeight="1" thickBot="1" x14ac:dyDescent="0.35">
      <c r="A22" s="5" t="s">
        <v>667</v>
      </c>
      <c r="B22" s="42" t="s">
        <v>668</v>
      </c>
      <c r="C22" s="9"/>
      <c r="D22" s="10" t="str">
        <f>IF(E22 = "You May Skip This Question Because You Answered the Associated Governance Question Yes","Move to Next CONTROL Question.",IF(ISBLANK(C22),"Select Answer to CONTROL Question from Drop Down List", IF(C22 = "Partial","Answer Associated TASK Questions", "Review Any Remaining Unanswered CONTROL Questions")))</f>
        <v>Move to Next CONTROL Question.</v>
      </c>
      <c r="E22" s="12" t="str">
        <f>IF(AND(ISBLANK(Governance!$C$23),ISBLANK(Governance!$C$25),ISBLANK(Governance!$C$30)), "Please Complete this Question", IF(OR(Governance!$C$23 = "Yes", Governance!$C$25 = "Yes", Governance!$C$30 = "Yes"), "You May Skip This Question Because You Answered the Associated Governance Question Yes", IF(ISBLANK($C$22),"Please Complete this Question","Continue with Next Question")))</f>
        <v>You May Skip This Question Because You Answered the Associated Governance Question Yes</v>
      </c>
      <c r="G22" t="s">
        <v>669</v>
      </c>
      <c r="H22" t="s">
        <v>670</v>
      </c>
    </row>
    <row r="23" spans="1:8" ht="60" customHeight="1" outlineLevel="1" thickBot="1" x14ac:dyDescent="0.35">
      <c r="A23" s="4" t="s">
        <v>671</v>
      </c>
      <c r="B23" s="52" t="s">
        <v>672</v>
      </c>
      <c r="C23" s="2"/>
      <c r="D23" s="8" t="str">
        <f t="shared" si="0"/>
        <v>Question skipped</v>
      </c>
      <c r="E23" s="29" t="str">
        <f>IF(ISNUMBER(SEARCH("skip", $E$22)), "Task question skipped due to Governance response", IF(ISBLANK($C$22),"Please Complete the Associated CONTROL Question",IF(OR($C$22="Yes", $C$22="No", $C$22="N/A"),"You May Skip This Question Because You Answered the Associated CONTROL Question","Please Complete this Question")))</f>
        <v>Task question skipped due to Governance response</v>
      </c>
    </row>
    <row r="24" spans="1:8" ht="60" customHeight="1" outlineLevel="1" thickBot="1" x14ac:dyDescent="0.35">
      <c r="A24" s="4" t="s">
        <v>673</v>
      </c>
      <c r="B24" s="52" t="s">
        <v>674</v>
      </c>
      <c r="C24" s="2"/>
      <c r="D24" s="8" t="str">
        <f t="shared" si="0"/>
        <v>Question skipped</v>
      </c>
      <c r="E24" s="29" t="str">
        <f t="shared" ref="E24:E28" si="2">IF(ISNUMBER(SEARCH("skip", $E$22)), "Task question skipped due to Governance response", IF(ISBLANK($C$22),"Please Complete the Associated CONTROL Question",IF(OR($C$22="Yes", $C$22="No", $C$22="N/A"),"You May Skip This Question Because You Answered the Associated CONTROL Question","Please Complete this Question")))</f>
        <v>Task question skipped due to Governance response</v>
      </c>
    </row>
    <row r="25" spans="1:8" ht="60" customHeight="1" outlineLevel="1" thickBot="1" x14ac:dyDescent="0.35">
      <c r="A25" s="4" t="s">
        <v>675</v>
      </c>
      <c r="B25" s="52" t="s">
        <v>676</v>
      </c>
      <c r="C25" s="2"/>
      <c r="D25" s="8" t="str">
        <f t="shared" si="0"/>
        <v>Question skipped</v>
      </c>
      <c r="E25" s="29" t="str">
        <f t="shared" si="2"/>
        <v>Task question skipped due to Governance response</v>
      </c>
    </row>
    <row r="26" spans="1:8" ht="60" customHeight="1" outlineLevel="1" thickBot="1" x14ac:dyDescent="0.35">
      <c r="A26" s="4" t="s">
        <v>677</v>
      </c>
      <c r="B26" s="52" t="s">
        <v>678</v>
      </c>
      <c r="C26" s="2"/>
      <c r="D26" s="8" t="str">
        <f t="shared" si="0"/>
        <v>Question skipped</v>
      </c>
      <c r="E26" s="29" t="str">
        <f t="shared" si="2"/>
        <v>Task question skipped due to Governance response</v>
      </c>
    </row>
    <row r="27" spans="1:8" ht="60" customHeight="1" outlineLevel="1" thickBot="1" x14ac:dyDescent="0.35">
      <c r="A27" s="4" t="s">
        <v>679</v>
      </c>
      <c r="B27" s="52" t="s">
        <v>680</v>
      </c>
      <c r="C27" s="2"/>
      <c r="D27" s="8" t="str">
        <f t="shared" si="0"/>
        <v>Question skipped</v>
      </c>
      <c r="E27" s="29" t="str">
        <f t="shared" si="2"/>
        <v>Task question skipped due to Governance response</v>
      </c>
    </row>
    <row r="28" spans="1:8" ht="60" customHeight="1" outlineLevel="1" thickBot="1" x14ac:dyDescent="0.35">
      <c r="A28" s="4" t="s">
        <v>681</v>
      </c>
      <c r="B28" s="52" t="s">
        <v>682</v>
      </c>
      <c r="C28" s="2"/>
      <c r="D28" s="8" t="str">
        <f t="shared" si="0"/>
        <v>Question skipped</v>
      </c>
      <c r="E28" s="29" t="str">
        <f t="shared" si="2"/>
        <v>Task question skipped due to Governance response</v>
      </c>
    </row>
    <row r="29" spans="1:8" ht="60" customHeight="1" thickBot="1" x14ac:dyDescent="0.35">
      <c r="A29" s="5" t="s">
        <v>683</v>
      </c>
      <c r="B29" s="42" t="s">
        <v>684</v>
      </c>
      <c r="C29" s="9"/>
      <c r="D29" s="10" t="str">
        <f>IF(E29 = "You May Skip This Question Because You Answered the Associated Governance Question Yes","Move to Next CONTROL Question.",IF(ISBLANK(C29),"Select Answer to CONTROL Question from Drop Down List", IF(C29 = "Partial","Answer Associated TASK Questions", "Review Any Remaining Unanswered CONTROL Questions")))</f>
        <v>Move to Next CONTROL Question.</v>
      </c>
      <c r="E29" s="12" t="str">
        <f>IF(AND(ISBLANK(Governance!$C$15),ISBLANK(Governance!$C$23)), "Please Complete this Question", IF(OR(Governance!$C$15 = "Yes", Governance!$C$23 = "Yes"), "You May Skip This Question Because You Answered the Associated Governance Question Yes", IF(ISBLANK($C$29),"Please Complete this Question","Continue with Next Indicated Question")))</f>
        <v>You May Skip This Question Because You Answered the Associated Governance Question Yes</v>
      </c>
      <c r="G29" t="s">
        <v>685</v>
      </c>
      <c r="H29" t="s">
        <v>686</v>
      </c>
    </row>
    <row r="30" spans="1:8" ht="60" customHeight="1" outlineLevel="1" thickBot="1" x14ac:dyDescent="0.35">
      <c r="A30" s="4" t="s">
        <v>687</v>
      </c>
      <c r="B30" s="52" t="s">
        <v>688</v>
      </c>
      <c r="C30" s="2"/>
      <c r="D30" s="8" t="str">
        <f t="shared" si="0"/>
        <v>Question skipped</v>
      </c>
      <c r="E30" s="29" t="str">
        <f>IF(ISNUMBER(SEARCH("skip", $E$29)), "Task question skipped due to Governance response", IF(ISBLANK($C$29),"Please Complete the Associated CONTROL Question",IF(OR($C$29="Yes", $C$29="No", $C$29="N/A"),"You May Skip This Question Because You Answered the Associated CONTROL Question","Please Complete this Question")))</f>
        <v>Task question skipped due to Governance response</v>
      </c>
    </row>
    <row r="31" spans="1:8" ht="60" customHeight="1" outlineLevel="1" thickBot="1" x14ac:dyDescent="0.35">
      <c r="A31" s="4" t="s">
        <v>689</v>
      </c>
      <c r="B31" s="52" t="s">
        <v>690</v>
      </c>
      <c r="C31" s="2"/>
      <c r="D31" s="8" t="str">
        <f t="shared" si="0"/>
        <v>Question skipped</v>
      </c>
      <c r="E31" s="29" t="str">
        <f t="shared" ref="E31:E37" si="3">IF(ISNUMBER(SEARCH("skip", $E$29)), "Task question skipped due to Governance response", IF(ISBLANK($C$29),"Please Complete the Associated CONTROL Question",IF(OR($C$29="Yes", $C$29="No", $C$29="N/A"),"You May Skip This Question Because You Answered the Associated CONTROL Question","Please Complete this Question")))</f>
        <v>Task question skipped due to Governance response</v>
      </c>
    </row>
    <row r="32" spans="1:8" ht="60" customHeight="1" outlineLevel="1" thickBot="1" x14ac:dyDescent="0.35">
      <c r="A32" s="4" t="s">
        <v>691</v>
      </c>
      <c r="B32" s="52" t="s">
        <v>692</v>
      </c>
      <c r="C32" s="2"/>
      <c r="D32" s="8" t="str">
        <f t="shared" si="0"/>
        <v>Question skipped</v>
      </c>
      <c r="E32" s="29" t="str">
        <f t="shared" si="3"/>
        <v>Task question skipped due to Governance response</v>
      </c>
    </row>
    <row r="33" spans="1:8" ht="60" customHeight="1" outlineLevel="1" thickBot="1" x14ac:dyDescent="0.35">
      <c r="A33" s="4" t="s">
        <v>693</v>
      </c>
      <c r="B33" s="52" t="s">
        <v>694</v>
      </c>
      <c r="C33" s="2"/>
      <c r="D33" s="8" t="str">
        <f t="shared" si="0"/>
        <v>Question skipped</v>
      </c>
      <c r="E33" s="29" t="str">
        <f t="shared" si="3"/>
        <v>Task question skipped due to Governance response</v>
      </c>
    </row>
    <row r="34" spans="1:8" ht="60" customHeight="1" outlineLevel="1" thickBot="1" x14ac:dyDescent="0.35">
      <c r="A34" s="4" t="s">
        <v>695</v>
      </c>
      <c r="B34" s="52" t="s">
        <v>696</v>
      </c>
      <c r="C34" s="2"/>
      <c r="D34" s="8" t="str">
        <f t="shared" si="0"/>
        <v>Question skipped</v>
      </c>
      <c r="E34" s="29" t="str">
        <f t="shared" si="3"/>
        <v>Task question skipped due to Governance response</v>
      </c>
    </row>
    <row r="35" spans="1:8" ht="60" customHeight="1" outlineLevel="1" thickBot="1" x14ac:dyDescent="0.35">
      <c r="A35" s="4" t="s">
        <v>697</v>
      </c>
      <c r="B35" s="52" t="s">
        <v>698</v>
      </c>
      <c r="C35" s="2"/>
      <c r="D35" s="8" t="str">
        <f t="shared" si="0"/>
        <v>Question skipped</v>
      </c>
      <c r="E35" s="29" t="str">
        <f t="shared" si="3"/>
        <v>Task question skipped due to Governance response</v>
      </c>
    </row>
    <row r="36" spans="1:8" ht="60" customHeight="1" outlineLevel="1" thickBot="1" x14ac:dyDescent="0.35">
      <c r="A36" s="4" t="s">
        <v>699</v>
      </c>
      <c r="B36" s="52" t="s">
        <v>700</v>
      </c>
      <c r="C36" s="2"/>
      <c r="D36" s="8" t="str">
        <f t="shared" si="0"/>
        <v>Question skipped</v>
      </c>
      <c r="E36" s="29" t="str">
        <f t="shared" si="3"/>
        <v>Task question skipped due to Governance response</v>
      </c>
    </row>
    <row r="37" spans="1:8" ht="60" customHeight="1" outlineLevel="1" thickBot="1" x14ac:dyDescent="0.35">
      <c r="A37" s="4" t="s">
        <v>701</v>
      </c>
      <c r="B37" s="52" t="s">
        <v>702</v>
      </c>
      <c r="C37" s="2"/>
      <c r="D37" s="8" t="str">
        <f t="shared" si="0"/>
        <v>Question skipped</v>
      </c>
      <c r="E37" s="29" t="str">
        <f t="shared" si="3"/>
        <v>Task question skipped due to Governance response</v>
      </c>
    </row>
    <row r="38" spans="1:8" ht="60" customHeight="1" thickBot="1" x14ac:dyDescent="0.35">
      <c r="A38" s="5" t="s">
        <v>703</v>
      </c>
      <c r="B38" s="42" t="s">
        <v>704</v>
      </c>
      <c r="C38" s="9"/>
      <c r="D38" s="10" t="str">
        <f>IF(E38 = "You May Skip This Question Because You Answered the Associated Governance Question Yes","Move to Next CONTROL Question.",IF(ISBLANK(C38),"Select Answer to CONTROL Question from Drop Down List", IF(C38 = "Partial","Answer Associated TASK Questions", "Review Any Remaining Unanswered CONTROL Questions")))</f>
        <v>Move to Next CONTROL Question.</v>
      </c>
      <c r="E38" s="12" t="str">
        <f>IF(AND(ISBLANK(Governance!$C$15),ISBLANK(Governance!$C$23)), "Please Complete this Question", IF(OR(Governance!$C$15 = "Yes", Governance!$C$23 = "Yes"), "You May Skip This Question Because You Answered the Associated Governance Question Yes", IF(ISBLANK($C$38),"Please Complete this Question","Continue with Next Indicated Question")))</f>
        <v>You May Skip This Question Because You Answered the Associated Governance Question Yes</v>
      </c>
      <c r="G38" t="s">
        <v>685</v>
      </c>
      <c r="H38" t="s">
        <v>686</v>
      </c>
    </row>
    <row r="39" spans="1:8" ht="60" customHeight="1" outlineLevel="1" thickBot="1" x14ac:dyDescent="0.35">
      <c r="A39" s="4" t="s">
        <v>705</v>
      </c>
      <c r="B39" s="52" t="s">
        <v>706</v>
      </c>
      <c r="C39" s="2"/>
      <c r="D39" s="8" t="str">
        <f t="shared" si="0"/>
        <v>Question skipped</v>
      </c>
      <c r="E39" s="29" t="str">
        <f>IF(ISNUMBER(SEARCH("skip", $E$38)), "Task question skipped due to Governance response", IF(ISBLANK($C$38),"Please Complete the Associated CONTROL Question",IF(OR($C$38="Yes", $C$38="No", $C$38="N/A"),"You May Skip This Question Because You Answered the Associated CONTROL Question","Please Complete this Question")))</f>
        <v>Task question skipped due to Governance response</v>
      </c>
    </row>
    <row r="40" spans="1:8" ht="60" customHeight="1" outlineLevel="1" thickBot="1" x14ac:dyDescent="0.35">
      <c r="A40" s="4" t="s">
        <v>707</v>
      </c>
      <c r="B40" s="52" t="s">
        <v>708</v>
      </c>
      <c r="C40" s="2"/>
      <c r="D40" s="8" t="str">
        <f t="shared" si="0"/>
        <v>Question skipped</v>
      </c>
      <c r="E40" s="29" t="str">
        <f t="shared" ref="E40:E42" si="4">IF(ISNUMBER(SEARCH("skip", $E$38)), "Task question skipped due to Governance response", IF(ISBLANK($C$38),"Please Complete the Associated CONTROL Question",IF(OR($C$38="Yes", $C$38="No", $C$38="N/A"),"You May Skip This Question Because You Answered the Associated CONTROL Question","Please Complete this Question")))</f>
        <v>Task question skipped due to Governance response</v>
      </c>
    </row>
    <row r="41" spans="1:8" ht="60" customHeight="1" outlineLevel="1" thickBot="1" x14ac:dyDescent="0.35">
      <c r="A41" s="4" t="s">
        <v>709</v>
      </c>
      <c r="B41" s="52" t="s">
        <v>710</v>
      </c>
      <c r="C41" s="2"/>
      <c r="D41" s="8" t="str">
        <f t="shared" si="0"/>
        <v>Question skipped</v>
      </c>
      <c r="E41" s="29" t="str">
        <f t="shared" si="4"/>
        <v>Task question skipped due to Governance response</v>
      </c>
    </row>
    <row r="42" spans="1:8" ht="60" customHeight="1" outlineLevel="1" thickBot="1" x14ac:dyDescent="0.35">
      <c r="A42" s="4" t="s">
        <v>711</v>
      </c>
      <c r="B42" s="52" t="s">
        <v>712</v>
      </c>
      <c r="C42" s="2"/>
      <c r="D42" s="8" t="str">
        <f t="shared" si="0"/>
        <v>Question skipped</v>
      </c>
      <c r="E42" s="29" t="str">
        <f t="shared" si="4"/>
        <v>Task question skipped due to Governance response</v>
      </c>
    </row>
    <row r="43" spans="1:8" ht="60" customHeight="1" thickBot="1" x14ac:dyDescent="0.35">
      <c r="A43" s="5" t="s">
        <v>713</v>
      </c>
      <c r="B43" s="42" t="s">
        <v>714</v>
      </c>
      <c r="C43" s="9"/>
      <c r="D43" s="10" t="str">
        <f>IF(E43 = "You May Skip This Question Because You Answered the Associated Governance Question Yes","Move to Next CONTROL Question.",IF(ISBLANK(C43),"Select Answer to CONTROL Question from Drop Down List", IF(C43 = "Partial","Answer Associated TASK Questions", "Review Any Remaining Unanswered CONTROL Questions")))</f>
        <v>Move to Next CONTROL Question.</v>
      </c>
      <c r="E43" s="12" t="str">
        <f>IF(AND(ISBLANK(Governance!$C$23),ISBLANK(Governance!$C$30)), "Please Complete this Question",IF(OR(Governance!$C$23="Yes", Governance!$C$30="Yes"),"You May Skip This Question Because You Answered the Associated Governance Question Yes",IF(ISBLANK($C$43),"Please Complete this Question","Continue with Next Indicated Question")))</f>
        <v>You May Skip This Question Because You Answered the Associated Governance Question Yes</v>
      </c>
      <c r="G43" t="s">
        <v>715</v>
      </c>
      <c r="H43" t="s">
        <v>716</v>
      </c>
    </row>
    <row r="44" spans="1:8" ht="60" customHeight="1" outlineLevel="1" thickBot="1" x14ac:dyDescent="0.35">
      <c r="A44" s="4" t="s">
        <v>717</v>
      </c>
      <c r="B44" s="52" t="s">
        <v>718</v>
      </c>
      <c r="C44" s="2"/>
      <c r="D44" s="8" t="str">
        <f t="shared" si="0"/>
        <v>Question skipped</v>
      </c>
      <c r="E44" s="29" t="str">
        <f>IF(ISNUMBER(SEARCH("skip", $E$43)), "Task question skipped due to Governance response", IF(ISBLANK($C$43),"Please Complete the Associated CONTROL Question",IF(OR($C$43="Yes", $C$43="No", $C$43="N/A"),"You May Skip This Question Because You Answered the Associated CONTROL Question","Please Complete this Question")))</f>
        <v>Task question skipped due to Governance response</v>
      </c>
    </row>
    <row r="45" spans="1:8" ht="60" customHeight="1" outlineLevel="1" thickBot="1" x14ac:dyDescent="0.35">
      <c r="A45" s="4" t="s">
        <v>719</v>
      </c>
      <c r="B45" s="52" t="s">
        <v>720</v>
      </c>
      <c r="C45" s="2"/>
      <c r="D45" s="8" t="str">
        <f t="shared" si="0"/>
        <v>Question skipped</v>
      </c>
      <c r="E45" s="29" t="str">
        <f>IF(ISNUMBER(SEARCH("skip", $E$43)), "Task question skipped due to Governance response", IF(ISBLANK($C$43),"Please Complete the Associated CONTROL Question",IF(OR($C$43="Yes", $C$43="No", $C$43="N/A"),"You May Skip This Question Because You Answered the Associated CONTROL Question","Please Complete this Question")))</f>
        <v>Task question skipped due to Governance response</v>
      </c>
    </row>
    <row r="46" spans="1:8" ht="60" customHeight="1" thickBot="1" x14ac:dyDescent="0.35">
      <c r="A46" s="5" t="s">
        <v>721</v>
      </c>
      <c r="B46" s="42" t="s">
        <v>722</v>
      </c>
      <c r="C46" s="9"/>
      <c r="D46" s="10" t="str">
        <f>IF(E46 = "You May Skip This Question Because You Answered the Associated Governance Question Yes","Move to Next CONTROL Question.",IF(ISBLANK(C46),"Select Answer to CONTROL Question from Drop Down List", IF(C46 = "Partial","Answer Associated TASK Questions", "Review Any Remaining Unanswered CONTROL Questions")))</f>
        <v>Move to Next CONTROL Question.</v>
      </c>
      <c r="E46" s="12" t="str">
        <f>IF(AND(ISBLANK(Governance!$C$23),ISBLANK(Governance!$C$24)),"Please Complete this Question",IF(OR(Governance!$C$23="Yes",Governance!$C$24="Yes"),"You May Skip This Question Because You Answered the Associated Governance Question Yes",IF(ISBLANK($C$46),"Please Complete this Question","Continue with Next Indicated Question")))</f>
        <v>You May Skip This Question Because You Answered the Associated Governance Question Yes</v>
      </c>
      <c r="G46" t="s">
        <v>723</v>
      </c>
      <c r="H46" t="s">
        <v>724</v>
      </c>
    </row>
    <row r="47" spans="1:8" ht="78" customHeight="1" outlineLevel="1" thickBot="1" x14ac:dyDescent="0.35">
      <c r="A47" s="4" t="s">
        <v>725</v>
      </c>
      <c r="B47" s="52" t="s">
        <v>726</v>
      </c>
      <c r="C47" s="2"/>
      <c r="D47" s="8" t="str">
        <f t="shared" si="0"/>
        <v>Question skipped</v>
      </c>
      <c r="E47" s="29" t="str">
        <f>IF(ISNUMBER(SEARCH("skip", $E$46)), "Task question skipped due to Governance response", IF(ISBLANK($C$46),"Please Complete the Associated CONTROL Question",IF(OR($C$46="Yes", $C$46="No", $C$46="N/A"),"You May Skip This Question Because You Answered the Associated CONTROL Question","Please Complete this Question")))</f>
        <v>Task question skipped due to Governance response</v>
      </c>
    </row>
    <row r="48" spans="1:8" ht="60" customHeight="1" outlineLevel="1" thickBot="1" x14ac:dyDescent="0.35">
      <c r="A48" s="4" t="s">
        <v>727</v>
      </c>
      <c r="B48" s="52" t="s">
        <v>728</v>
      </c>
      <c r="C48" s="2"/>
      <c r="D48" s="8" t="str">
        <f t="shared" si="0"/>
        <v>Question skipped</v>
      </c>
      <c r="E48" s="29" t="str">
        <f t="shared" ref="E48:E49" si="5">IF(ISNUMBER(SEARCH("skip", $E$46)), "Task question skipped due to Governance response", IF(ISBLANK($C$46),"Please Complete the Associated CONTROL Question",IF(OR($C$46="Yes", $C$46="No", $C$46="N/A"),"You May Skip This Question Because You Answered the Associated CONTROL Question","Please Complete this Question")))</f>
        <v>Task question skipped due to Governance response</v>
      </c>
    </row>
    <row r="49" spans="1:10" ht="60" customHeight="1" outlineLevel="1" thickBot="1" x14ac:dyDescent="0.35">
      <c r="A49" s="4" t="s">
        <v>729</v>
      </c>
      <c r="B49" s="52" t="s">
        <v>730</v>
      </c>
      <c r="C49" s="2"/>
      <c r="D49" s="8" t="str">
        <f t="shared" si="0"/>
        <v>Question skipped</v>
      </c>
      <c r="E49" s="29" t="str">
        <f t="shared" si="5"/>
        <v>Task question skipped due to Governance response</v>
      </c>
    </row>
    <row r="50" spans="1:10" ht="60" customHeight="1" thickBot="1" x14ac:dyDescent="0.35">
      <c r="A50" s="5" t="s">
        <v>731</v>
      </c>
      <c r="B50" s="42" t="s">
        <v>732</v>
      </c>
      <c r="C50" s="9"/>
      <c r="D50" s="10" t="str">
        <f>IF(E50 = "You May Skip This Question Because You Answered the Associated Governance Question Yes","Move to Next CONTROL Question.",IF(ISBLANK(C50),"Select Answer to CONTROL Question from Drop Down List", IF(C50 = "Partial","Answer Associated TASK Questions", "Review Any Remaining Unanswered CONTROL Questions")))</f>
        <v>Move to Next CONTROL Question.</v>
      </c>
      <c r="E50" s="12" t="str">
        <f>IF(AND(ISBLANK(Governance!$C$13),AND(ISBLANK(Governance!$C$18),ISBLANK(Governance!$C$23))),"Please Complete this Question",IF(OR(Governance!$C$13="Yes",OR(Governance!$C$18="Yes",Governance!$C$23="Yes")),"You May Skip This Question Because You Answered the Associated Governance Question Yes",IF(ISBLANK($C$50),"Please Complete this Question","Continue with Next Indicated Question")))</f>
        <v>You May Skip This Question Because You Answered the Associated Governance Question Yes</v>
      </c>
      <c r="G50" t="s">
        <v>733</v>
      </c>
      <c r="H50" t="s">
        <v>734</v>
      </c>
    </row>
    <row r="51" spans="1:10" ht="60" customHeight="1" outlineLevel="1" thickBot="1" x14ac:dyDescent="0.35">
      <c r="A51" s="4" t="s">
        <v>735</v>
      </c>
      <c r="B51" s="52" t="s">
        <v>918</v>
      </c>
      <c r="C51" s="9"/>
      <c r="D51" s="8" t="str">
        <f t="shared" si="0"/>
        <v>Question skipped</v>
      </c>
      <c r="E51" s="29" t="str">
        <f>IF(ISNUMBER(SEARCH("skip", $E$50)), "Task question skipped due to Governance response", IF(ISBLANK($C$50),"Please Complete the Associated CONTROL Question",IF(OR($C$50="Yes", $C$50="No", $C$50="N/A"),"You May Skip This Question Because You Answered the Associated CONTROL Question","Please Complete this Question")))</f>
        <v>Task question skipped due to Governance response</v>
      </c>
    </row>
    <row r="52" spans="1:10" ht="60" customHeight="1" outlineLevel="1" thickBot="1" x14ac:dyDescent="0.35">
      <c r="A52" s="4" t="s">
        <v>736</v>
      </c>
      <c r="B52" s="52" t="s">
        <v>737</v>
      </c>
      <c r="C52" s="9"/>
      <c r="D52" s="8" t="str">
        <f t="shared" si="0"/>
        <v>Question skipped</v>
      </c>
      <c r="E52" s="29" t="str">
        <f>IF(ISNUMBER(SEARCH("skip", $E$50)), "Task question skipped due to Governance response", IF(ISBLANK($C$50),"Please Complete the Associated CONTROL Question",IF(OR($C$50="Yes", $C$50="No", $C$50="N/A"),"You May Skip This Question Because You Answered the Associated CONTROL Question","Please Complete this Question")))</f>
        <v>Task question skipped due to Governance response</v>
      </c>
    </row>
    <row r="53" spans="1:10" ht="60" customHeight="1" thickBot="1" x14ac:dyDescent="0.35">
      <c r="A53" s="5" t="s">
        <v>738</v>
      </c>
      <c r="B53" s="42" t="s">
        <v>739</v>
      </c>
      <c r="C53" s="9"/>
      <c r="D53" s="10" t="str">
        <f>IF(E53 = "You May Skip This Question Because You Answered the Associated Governance Question Yes","Move to Next CONTROL Question.",IF(ISBLANK(C53),"Select Answer to CONTROL Question from Drop Down List", IF(C53 = "Partial","Answer Associated TASK Questions", "Review Any Remaining Unanswered CONTROL Questions")))</f>
        <v>Move to Next CONTROL Question.</v>
      </c>
      <c r="E53" s="12" t="str">
        <f>IF(AND(ISBLANK(Governance!$C$23),ISBLANK(Governance!$C$24)), "Please Complete this Question", IF(OR(Governance!$C$23 = "Yes", Governance!$C$24 = "Yes"), "You May Skip This Question Because You Answered the Associated Governance Question Yes", IF(ISBLANK($C$53),"Please Complete this Question","Continue with Next Indicated Question")))</f>
        <v>You May Skip This Question Because You Answered the Associated Governance Question Yes</v>
      </c>
      <c r="G53" t="s">
        <v>723</v>
      </c>
      <c r="H53" t="s">
        <v>724</v>
      </c>
    </row>
    <row r="54" spans="1:10" ht="60" customHeight="1" outlineLevel="1" thickBot="1" x14ac:dyDescent="0.35">
      <c r="A54" s="4" t="s">
        <v>740</v>
      </c>
      <c r="B54" s="52" t="s">
        <v>741</v>
      </c>
      <c r="C54" s="9"/>
      <c r="D54" s="8" t="str">
        <f t="shared" si="0"/>
        <v>Question skipped</v>
      </c>
      <c r="E54" s="29" t="str">
        <f>IF(ISNUMBER(SEARCH("skip", $E$53)), "Task question skipped due to Governance response", IF(ISBLANK($C$53),"Please Complete the Associated CONTROL Question",IF(OR($C$53="Yes", $C$53="No", $C$53="N/A"),"You May Skip This Question Because You Answered the Associated CONTROL Question","Please Complete this Question")))</f>
        <v>Task question skipped due to Governance response</v>
      </c>
    </row>
    <row r="55" spans="1:10" ht="60" customHeight="1" outlineLevel="1" thickBot="1" x14ac:dyDescent="0.35">
      <c r="A55" s="4" t="s">
        <v>742</v>
      </c>
      <c r="B55" s="52" t="s">
        <v>743</v>
      </c>
      <c r="C55" s="9"/>
      <c r="D55" s="8" t="str">
        <f t="shared" si="0"/>
        <v>Question skipped</v>
      </c>
      <c r="E55" s="29" t="str">
        <f t="shared" ref="E55:E58" si="6">IF(ISNUMBER(SEARCH("skip", $E$53)), "Task question skipped due to Governance response", IF(ISBLANK($C$53),"Please Complete the Associated CONTROL Question",IF(OR($C$53="Yes", $C$53="No", $C$53="N/A"),"You May Skip This Question Because You Answered the Associated CONTROL Question","Please Complete this Question")))</f>
        <v>Task question skipped due to Governance response</v>
      </c>
    </row>
    <row r="56" spans="1:10" ht="60" customHeight="1" outlineLevel="1" thickBot="1" x14ac:dyDescent="0.35">
      <c r="A56" s="4" t="s">
        <v>744</v>
      </c>
      <c r="B56" s="52" t="s">
        <v>745</v>
      </c>
      <c r="C56" s="9"/>
      <c r="D56" s="8" t="str">
        <f t="shared" si="0"/>
        <v>Question skipped</v>
      </c>
      <c r="E56" s="29" t="str">
        <f t="shared" si="6"/>
        <v>Task question skipped due to Governance response</v>
      </c>
    </row>
    <row r="57" spans="1:10" ht="60" customHeight="1" outlineLevel="1" thickBot="1" x14ac:dyDescent="0.35">
      <c r="A57" s="4" t="s">
        <v>746</v>
      </c>
      <c r="B57" s="52" t="s">
        <v>929</v>
      </c>
      <c r="C57" s="9"/>
      <c r="D57" s="8" t="str">
        <f t="shared" si="0"/>
        <v>Question skipped</v>
      </c>
      <c r="E57" s="29" t="str">
        <f t="shared" si="6"/>
        <v>Task question skipped due to Governance response</v>
      </c>
    </row>
    <row r="58" spans="1:10" ht="60" customHeight="1" outlineLevel="1" thickBot="1" x14ac:dyDescent="0.35">
      <c r="A58" s="4" t="s">
        <v>747</v>
      </c>
      <c r="B58" s="52" t="s">
        <v>748</v>
      </c>
      <c r="C58" s="9"/>
      <c r="D58" s="8" t="str">
        <f t="shared" si="0"/>
        <v>Question skipped</v>
      </c>
      <c r="E58" s="29" t="str">
        <f t="shared" si="6"/>
        <v>Task question skipped due to Governance response</v>
      </c>
    </row>
    <row r="59" spans="1:10" ht="60" customHeight="1" thickBot="1" x14ac:dyDescent="0.35">
      <c r="A59" s="6" t="s">
        <v>749</v>
      </c>
      <c r="B59" s="53" t="s">
        <v>750</v>
      </c>
      <c r="C59" s="9"/>
      <c r="D59" s="10" t="str">
        <f>IF(E59 = "You May Skip This Question Because You Answered the Associated Governance Question Yes","Move to Next CONTROL Question.",IF(ISBLANK(C59),"Select Answer to CONTROL Question from Drop Down List", IF(C59 = "Partial","Answer Associated TASK Questions", "Review Any Remaining Unanswered CONTROL Questions")))</f>
        <v>Move to Next CONTROL Question.</v>
      </c>
      <c r="E59" s="12" t="str">
        <f>IF(AND(ISBLANK(Governance!$C$13),ISBLANK(Governance!$C$15),ISBLANK(Governance!$C$23),ISBLANK(Governance!$C$24)), "Please Complete this Question", IF(OR(Governance!$C$13 = "Yes", Governance!$C$15 = "Yes", Governance!$C$23 = "Yes", Governance!$C$24 = "Yes"), "You May Skip This Question Because You Answered the Associated Governance Question Yes", IF(ISBLANK($C$59),"Please Complete this Question","Continue with Next Indicated Question")))</f>
        <v>You May Skip This Question Because You Answered the Associated Governance Question Yes</v>
      </c>
      <c r="G59" t="s">
        <v>751</v>
      </c>
      <c r="H59" t="s">
        <v>752</v>
      </c>
      <c r="I59" s="33" t="s">
        <v>753</v>
      </c>
      <c r="J59" t="s">
        <v>754</v>
      </c>
    </row>
    <row r="60" spans="1:10" ht="60" customHeight="1" outlineLevel="1" thickBot="1" x14ac:dyDescent="0.35">
      <c r="A60" s="4" t="s">
        <v>755</v>
      </c>
      <c r="B60" s="52" t="s">
        <v>756</v>
      </c>
      <c r="C60" s="9"/>
      <c r="D60" s="8" t="str">
        <f t="shared" si="0"/>
        <v>Question skipped</v>
      </c>
      <c r="E60" s="29" t="str">
        <f>IF(ISNUMBER(SEARCH("skip", $E$59)), "Task question skipped due to Governance response", IF(ISBLANK($C$59),"Please Complete the Associated CONTROL Question",IF(OR($C$59="Yes", $C$59="No", $C$59="N/A"),"You May Skip This Question Because You Answered the Associated CONTROL Question","Please Complete this Question")))</f>
        <v>Task question skipped due to Governance response</v>
      </c>
    </row>
    <row r="61" spans="1:10" ht="60" customHeight="1" outlineLevel="1" thickBot="1" x14ac:dyDescent="0.35">
      <c r="A61" s="4" t="s">
        <v>757</v>
      </c>
      <c r="B61" s="52" t="s">
        <v>758</v>
      </c>
      <c r="C61" s="9"/>
      <c r="D61" s="8" t="str">
        <f t="shared" si="0"/>
        <v>Question skipped</v>
      </c>
      <c r="E61" s="29" t="str">
        <f t="shared" ref="E61:E63" si="7">IF(ISNUMBER(SEARCH("skip", $E$59)), "Task question skipped due to Governance response", IF(ISBLANK($C$59),"Please Complete the Associated CONTROL Question",IF(OR($C$59="Yes", $C$59="No", $C$59="N/A"),"You May Skip This Question Because You Answered the Associated CONTROL Question","Please Complete this Question")))</f>
        <v>Task question skipped due to Governance response</v>
      </c>
    </row>
    <row r="62" spans="1:10" ht="60" customHeight="1" outlineLevel="1" thickBot="1" x14ac:dyDescent="0.35">
      <c r="A62" s="4" t="s">
        <v>759</v>
      </c>
      <c r="B62" s="52" t="s">
        <v>760</v>
      </c>
      <c r="C62" s="9"/>
      <c r="D62" s="8" t="str">
        <f t="shared" si="0"/>
        <v>Question skipped</v>
      </c>
      <c r="E62" s="29" t="str">
        <f t="shared" si="7"/>
        <v>Task question skipped due to Governance response</v>
      </c>
    </row>
    <row r="63" spans="1:10" ht="60" customHeight="1" outlineLevel="1" thickBot="1" x14ac:dyDescent="0.35">
      <c r="A63" s="4" t="s">
        <v>761</v>
      </c>
      <c r="B63" s="52" t="s">
        <v>762</v>
      </c>
      <c r="C63" s="9"/>
      <c r="D63" s="8" t="str">
        <f t="shared" si="0"/>
        <v>Question skipped</v>
      </c>
      <c r="E63" s="29" t="str">
        <f t="shared" si="7"/>
        <v>Task question skipped due to Governance response</v>
      </c>
    </row>
    <row r="64" spans="1:10" ht="60" customHeight="1" thickBot="1" x14ac:dyDescent="0.35">
      <c r="A64" s="5" t="s">
        <v>763</v>
      </c>
      <c r="B64" s="42" t="s">
        <v>764</v>
      </c>
      <c r="C64" s="9"/>
      <c r="D64" s="10" t="str">
        <f>IF(E64 = "You May Skip This Question Because You Answered the Associated Governance Question Yes","Move to Next CONTROL Question.",IF(ISBLANK(C64),"Select Answer to CONTROL Question from Drop Down List", IF(C64 = "Partial","Answer Associated TASK Questions", "Review Any Remaining Unanswered CONTROL Questions")))</f>
        <v>Move to Next CONTROL Question.</v>
      </c>
      <c r="E64" s="12" t="str">
        <f>IF(AND(ISBLANK(Governance!$C$19),ISBLANK(Governance!$C$23)), "Please Complete this Question", IF(OR(Governance!$C$19 = "Yes", Governance!$C$23 = "Yes"), "You May Skip This Question Because You Answered the Associated Governance Question Yes", IF(ISBLANK($C$64),"Please Complete this Question","Continue with Next Indicated Question")))</f>
        <v>You May Skip This Question Because You Answered the Associated Governance Question Yes</v>
      </c>
      <c r="G64" t="s">
        <v>765</v>
      </c>
      <c r="H64" t="s">
        <v>766</v>
      </c>
    </row>
    <row r="65" spans="1:8" ht="60" customHeight="1" outlineLevel="1" thickBot="1" x14ac:dyDescent="0.35">
      <c r="A65" s="4" t="s">
        <v>767</v>
      </c>
      <c r="B65" s="52" t="s">
        <v>926</v>
      </c>
      <c r="C65" s="9"/>
      <c r="D65" s="8" t="str">
        <f t="shared" si="0"/>
        <v>Question skipped</v>
      </c>
      <c r="E65" s="29" t="str">
        <f>IF(ISNUMBER(SEARCH("skip", $E$64)), "Task question skipped due to Governance response", IF(ISBLANK($C$64),"Please Complete the Associated CONTROL Question",IF(OR($C$64="Yes", $C$64="No", $C$64="N/A"),"You May Skip This Question Because You Answered the Associated CONTROL Question","Please Complete this Question")))</f>
        <v>Task question skipped due to Governance response</v>
      </c>
    </row>
    <row r="66" spans="1:8" ht="60" customHeight="1" outlineLevel="1" thickBot="1" x14ac:dyDescent="0.35">
      <c r="A66" s="4" t="s">
        <v>768</v>
      </c>
      <c r="B66" s="52" t="s">
        <v>769</v>
      </c>
      <c r="C66" s="9"/>
      <c r="D66" s="8" t="str">
        <f t="shared" si="0"/>
        <v>Question skipped</v>
      </c>
      <c r="E66" s="29" t="str">
        <f t="shared" ref="E66:E69" si="8">IF(ISNUMBER(SEARCH("skip", $E$64)), "Task question skipped due to Governance response", IF(ISBLANK($C$64),"Please Complete the Associated CONTROL Question",IF(OR($C$64="Yes", $C$64="No", $C$64="N/A"),"You May Skip This Question Because You Answered the Associated CONTROL Question","Please Complete this Question")))</f>
        <v>Task question skipped due to Governance response</v>
      </c>
    </row>
    <row r="67" spans="1:8" ht="60" customHeight="1" outlineLevel="1" thickBot="1" x14ac:dyDescent="0.35">
      <c r="A67" s="4" t="s">
        <v>770</v>
      </c>
      <c r="B67" s="52" t="s">
        <v>907</v>
      </c>
      <c r="C67" s="9"/>
      <c r="D67" s="8" t="str">
        <f t="shared" si="0"/>
        <v>Question skipped</v>
      </c>
      <c r="E67" s="29" t="str">
        <f t="shared" si="8"/>
        <v>Task question skipped due to Governance response</v>
      </c>
    </row>
    <row r="68" spans="1:8" ht="60" customHeight="1" outlineLevel="1" thickBot="1" x14ac:dyDescent="0.35">
      <c r="A68" s="4" t="s">
        <v>771</v>
      </c>
      <c r="B68" s="52" t="s">
        <v>772</v>
      </c>
      <c r="C68" s="9"/>
      <c r="D68" s="8" t="str">
        <f t="shared" si="0"/>
        <v>Question skipped</v>
      </c>
      <c r="E68" s="29" t="str">
        <f t="shared" si="8"/>
        <v>Task question skipped due to Governance response</v>
      </c>
    </row>
    <row r="69" spans="1:8" ht="60" customHeight="1" outlineLevel="1" thickBot="1" x14ac:dyDescent="0.35">
      <c r="A69" s="4" t="s">
        <v>773</v>
      </c>
      <c r="B69" s="52" t="s">
        <v>774</v>
      </c>
      <c r="C69" s="9"/>
      <c r="D69" s="8" t="str">
        <f t="shared" si="0"/>
        <v>Question skipped</v>
      </c>
      <c r="E69" s="29" t="str">
        <f t="shared" si="8"/>
        <v>Task question skipped due to Governance response</v>
      </c>
    </row>
    <row r="70" spans="1:8" ht="60" customHeight="1" thickBot="1" x14ac:dyDescent="0.35">
      <c r="A70" s="5" t="s">
        <v>775</v>
      </c>
      <c r="B70" s="42" t="s">
        <v>776</v>
      </c>
      <c r="C70" s="9"/>
      <c r="D70" s="10" t="str">
        <f>IF(E70 = "You May Skip This Question Because You Answered the Associated Governance Question Yes","Move to Next CONTROL Question.",IF(ISBLANK(C70),"Select Answer to CONTROL Question from Drop Down List", IF(C70 = "Partial","Answer Associated TASK Questions", "Review Any Remaining Unanswered CONTROL Questions")))</f>
        <v>Move to Next CONTROL Question.</v>
      </c>
      <c r="E70" s="12" t="str">
        <f>IF(AND(ISBLANK(Governance!$C$13),AND(ISBLANK(Governance!$C$18),ISBLANK(Governance!$C$23))),"Please Complete this Question",IF(OR(Governance!$C$13="Yes",OR(Governance!$C$18="Yes",Governance!$C$23="Yes")),"You May Skip This Question Because You Answered the Associated Governance Question Yes",IF(ISBLANK($C$70),"Please Complete this Question","Continue with Next Indicated Question")))</f>
        <v>You May Skip This Question Because You Answered the Associated Governance Question Yes</v>
      </c>
      <c r="G70" t="s">
        <v>733</v>
      </c>
      <c r="H70" t="s">
        <v>734</v>
      </c>
    </row>
    <row r="71" spans="1:8" ht="60" customHeight="1" outlineLevel="1" thickBot="1" x14ac:dyDescent="0.35">
      <c r="A71" s="4" t="s">
        <v>777</v>
      </c>
      <c r="B71" s="52" t="s">
        <v>778</v>
      </c>
      <c r="C71" s="9"/>
      <c r="D71" s="8" t="str">
        <f t="shared" si="0"/>
        <v>Question skipped</v>
      </c>
      <c r="E71" s="29" t="str">
        <f>IF(ISNUMBER(SEARCH("skip", $E$70)), "Task question skipped due to Governance response", IF(ISBLANK($C$70),"Please Complete the Associated CONTROL Question",IF(OR($C$70="Yes", $C$70="No", $C$70="N/A"),"You May Skip This Question Because You Answered the Associated CONTROL Question","Please Complete this Question")))</f>
        <v>Task question skipped due to Governance response</v>
      </c>
    </row>
    <row r="72" spans="1:8" ht="60" customHeight="1" outlineLevel="1" thickBot="1" x14ac:dyDescent="0.35">
      <c r="A72" s="4" t="s">
        <v>779</v>
      </c>
      <c r="B72" s="52" t="s">
        <v>780</v>
      </c>
      <c r="C72" s="9"/>
      <c r="D72" s="8" t="str">
        <f t="shared" si="0"/>
        <v>Question skipped</v>
      </c>
      <c r="E72" s="29" t="str">
        <f t="shared" ref="E72:E75" si="9">IF(ISNUMBER(SEARCH("skip", $E$70)), "Task question skipped due to Governance response", IF(ISBLANK($C$70),"Please Complete the Associated CONTROL Question",IF(OR($C$70="Yes", $C$70="No", $C$70="N/A"),"You May Skip This Question Because You Answered the Associated CONTROL Question","Please Complete this Question")))</f>
        <v>Task question skipped due to Governance response</v>
      </c>
    </row>
    <row r="73" spans="1:8" ht="60" customHeight="1" outlineLevel="1" thickBot="1" x14ac:dyDescent="0.35">
      <c r="A73" s="4" t="s">
        <v>781</v>
      </c>
      <c r="B73" s="52" t="s">
        <v>782</v>
      </c>
      <c r="C73" s="9"/>
      <c r="D73" s="8" t="str">
        <f t="shared" si="0"/>
        <v>Question skipped</v>
      </c>
      <c r="E73" s="29" t="str">
        <f t="shared" si="9"/>
        <v>Task question skipped due to Governance response</v>
      </c>
    </row>
    <row r="74" spans="1:8" ht="60" customHeight="1" outlineLevel="1" thickBot="1" x14ac:dyDescent="0.35">
      <c r="A74" s="4" t="s">
        <v>783</v>
      </c>
      <c r="B74" s="52" t="s">
        <v>784</v>
      </c>
      <c r="C74" s="9"/>
      <c r="D74" s="8" t="str">
        <f t="shared" si="0"/>
        <v>Question skipped</v>
      </c>
      <c r="E74" s="29" t="str">
        <f t="shared" si="9"/>
        <v>Task question skipped due to Governance response</v>
      </c>
    </row>
    <row r="75" spans="1:8" ht="60" customHeight="1" outlineLevel="1" thickBot="1" x14ac:dyDescent="0.35">
      <c r="A75" s="4" t="s">
        <v>785</v>
      </c>
      <c r="B75" s="52" t="s">
        <v>786</v>
      </c>
      <c r="C75" s="9"/>
      <c r="D75" s="8" t="str">
        <f t="shared" si="0"/>
        <v>Question skipped</v>
      </c>
      <c r="E75" s="29" t="str">
        <f t="shared" si="9"/>
        <v>Task question skipped due to Governance response</v>
      </c>
    </row>
    <row r="76" spans="1:8" ht="60" customHeight="1" thickBot="1" x14ac:dyDescent="0.35">
      <c r="A76" s="5" t="s">
        <v>787</v>
      </c>
      <c r="B76" s="42" t="s">
        <v>788</v>
      </c>
      <c r="C76" s="9"/>
      <c r="D76" s="10" t="str">
        <f>IF(E76 = "You May Skip This Question Because You Answered the Associated Governance Question Yes","Move to Next CONTROL Question.",IF(ISBLANK(C76),"Select Answer to CONTROL Question from Drop Down List", IF(C76 = "Partial","Answer Associated TASK Questions", "Review Any Remaining Unanswered CONTROL Questions")))</f>
        <v>Move to Next CONTROL Question.</v>
      </c>
      <c r="E76" s="12" t="str">
        <f>IF(AND(ISBLANK(Governance!$C$15),ISBLANK(Governance!$C$23)), "Please Complete this Question", IF(OR(Governance!$C$15 = "Yes", Governance!$C$23 = "Yes"), "You May Skip This Question Because You Answered the Associated Governance Question Yes", IF(ISBLANK($C$76),"Please Complete this Question","Continue with Next Indicated Question")))</f>
        <v>You May Skip This Question Because You Answered the Associated Governance Question Yes</v>
      </c>
      <c r="G76" t="s">
        <v>685</v>
      </c>
      <c r="H76" t="s">
        <v>789</v>
      </c>
    </row>
    <row r="77" spans="1:8" ht="60" customHeight="1" outlineLevel="1" thickBot="1" x14ac:dyDescent="0.35">
      <c r="A77" s="4" t="s">
        <v>790</v>
      </c>
      <c r="B77" s="52" t="s">
        <v>791</v>
      </c>
      <c r="C77" s="9"/>
      <c r="D77" s="8" t="str">
        <f t="shared" si="0"/>
        <v>Question skipped</v>
      </c>
      <c r="E77" s="29" t="str">
        <f>IF(ISNUMBER(SEARCH("skip", $E$76)), "Task question skipped due to Governance response", IF(ISBLANK($C$76),"Please Complete the Associated CONTROL Question",IF(OR($C$76="Yes", $C$76="No", $C$76="N/A"),"You May Skip This Question Because You Answered the Associated CONTROL Question","Please Complete this Question")))</f>
        <v>Task question skipped due to Governance response</v>
      </c>
    </row>
    <row r="78" spans="1:8" ht="60" customHeight="1" outlineLevel="1" thickBot="1" x14ac:dyDescent="0.35">
      <c r="A78" s="4" t="s">
        <v>792</v>
      </c>
      <c r="B78" s="52" t="s">
        <v>793</v>
      </c>
      <c r="C78" s="9"/>
      <c r="D78" s="8" t="str">
        <f t="shared" si="0"/>
        <v>Question skipped</v>
      </c>
      <c r="E78" s="29" t="str">
        <f t="shared" ref="E78:E79" si="10">IF(ISNUMBER(SEARCH("skip", $E$76)), "Task question skipped due to Governance response", IF(ISBLANK($C$76),"Please Complete the Associated CONTROL Question",IF(OR($C$76="Yes", $C$76="No", $C$76="N/A"),"You May Skip This Question Because You Answered the Associated CONTROL Question","Please Complete this Question")))</f>
        <v>Task question skipped due to Governance response</v>
      </c>
    </row>
    <row r="79" spans="1:8" ht="60" customHeight="1" outlineLevel="1" thickBot="1" x14ac:dyDescent="0.35">
      <c r="A79" s="4" t="s">
        <v>794</v>
      </c>
      <c r="B79" s="52" t="s">
        <v>795</v>
      </c>
      <c r="C79" s="28"/>
      <c r="D79" s="8" t="str">
        <f t="shared" si="0"/>
        <v>Question skipped</v>
      </c>
      <c r="E79" s="29" t="str">
        <f t="shared" si="10"/>
        <v>Task question skipped due to Governance response</v>
      </c>
    </row>
    <row r="80" spans="1:8" collapsed="1" x14ac:dyDescent="0.3"/>
  </sheetData>
  <mergeCells count="6">
    <mergeCell ref="B1:F1"/>
    <mergeCell ref="B12:E13"/>
    <mergeCell ref="B2:E4"/>
    <mergeCell ref="B5:E7"/>
    <mergeCell ref="B8:E9"/>
    <mergeCell ref="B10:E10"/>
  </mergeCells>
  <phoneticPr fontId="2" type="noConversion"/>
  <conditionalFormatting sqref="C16">
    <cfRule type="expression" dxfId="67" priority="167">
      <formula>ISNUMBER(SEARCH( "skip", $E16))</formula>
    </cfRule>
    <cfRule type="containsText" dxfId="66" priority="166" operator="containsText" text="Partial">
      <formula>NOT(ISERROR(SEARCH("Partial",C16)))</formula>
    </cfRule>
    <cfRule type="containsText" dxfId="65" priority="165" operator="containsText" text="No">
      <formula>NOT(ISERROR(SEARCH("No",C16)))</formula>
    </cfRule>
  </conditionalFormatting>
  <conditionalFormatting sqref="C16:C21">
    <cfRule type="containsText" dxfId="64" priority="168" operator="containsText" text="Yes">
      <formula>NOT(ISERROR(SEARCH("Yes",C16)))</formula>
    </cfRule>
  </conditionalFormatting>
  <conditionalFormatting sqref="C16:C79">
    <cfRule type="containsText" dxfId="63" priority="97" operator="containsText" text="No">
      <formula>NOT(ISERROR(SEARCH("No",C16)))</formula>
    </cfRule>
    <cfRule type="containsText" dxfId="62" priority="98" operator="containsText" text="Partial">
      <formula>NOT(ISERROR(SEARCH("Partial",C16)))</formula>
    </cfRule>
    <cfRule type="expression" dxfId="61" priority="99">
      <formula>ISNUMBER(SEARCH( "skip", $E16))</formula>
    </cfRule>
    <cfRule type="containsText" dxfId="60" priority="100" operator="containsText" text="Yes">
      <formula>NOT(ISERROR(SEARCH("Yes",C16)))</formula>
    </cfRule>
  </conditionalFormatting>
  <conditionalFormatting sqref="C22">
    <cfRule type="expression" dxfId="59" priority="163">
      <formula>ISNUMBER(SEARCH( "skip", $E22))</formula>
    </cfRule>
    <cfRule type="containsText" dxfId="58" priority="162" operator="containsText" text="Partial">
      <formula>NOT(ISERROR(SEARCH("Partial",C22)))</formula>
    </cfRule>
    <cfRule type="containsText" dxfId="57" priority="161" operator="containsText" text="No">
      <formula>NOT(ISERROR(SEARCH("No",C22)))</formula>
    </cfRule>
  </conditionalFormatting>
  <conditionalFormatting sqref="C22:C28">
    <cfRule type="containsText" dxfId="56" priority="164" operator="containsText" text="Yes">
      <formula>NOT(ISERROR(SEARCH("Yes",C22)))</formula>
    </cfRule>
  </conditionalFormatting>
  <conditionalFormatting sqref="C29">
    <cfRule type="expression" dxfId="55" priority="159">
      <formula>ISNUMBER(SEARCH( "skip", $E29))</formula>
    </cfRule>
    <cfRule type="containsText" dxfId="54" priority="158" operator="containsText" text="Partial">
      <formula>NOT(ISERROR(SEARCH("Partial",C29)))</formula>
    </cfRule>
    <cfRule type="containsText" dxfId="53" priority="157" operator="containsText" text="No">
      <formula>NOT(ISERROR(SEARCH("No",C29)))</formula>
    </cfRule>
  </conditionalFormatting>
  <conditionalFormatting sqref="C29:C37">
    <cfRule type="containsText" dxfId="52" priority="160" operator="containsText" text="Yes">
      <formula>NOT(ISERROR(SEARCH("Yes",C29)))</formula>
    </cfRule>
  </conditionalFormatting>
  <conditionalFormatting sqref="C38">
    <cfRule type="expression" dxfId="51" priority="155">
      <formula>ISNUMBER(SEARCH( "skip", $E38))</formula>
    </cfRule>
    <cfRule type="containsText" dxfId="50" priority="154" operator="containsText" text="Partial">
      <formula>NOT(ISERROR(SEARCH("Partial",C38)))</formula>
    </cfRule>
    <cfRule type="containsText" dxfId="49" priority="153" operator="containsText" text="No">
      <formula>NOT(ISERROR(SEARCH("No",C38)))</formula>
    </cfRule>
  </conditionalFormatting>
  <conditionalFormatting sqref="C38:C42">
    <cfRule type="containsText" dxfId="48" priority="156" operator="containsText" text="Yes">
      <formula>NOT(ISERROR(SEARCH("Yes",C38)))</formula>
    </cfRule>
  </conditionalFormatting>
  <conditionalFormatting sqref="C43">
    <cfRule type="containsText" dxfId="47" priority="150" operator="containsText" text="Partial">
      <formula>NOT(ISERROR(SEARCH("Partial",C43)))</formula>
    </cfRule>
    <cfRule type="expression" dxfId="46" priority="151">
      <formula>ISNUMBER(SEARCH( "skip", $E43))</formula>
    </cfRule>
    <cfRule type="containsText" dxfId="45" priority="149" operator="containsText" text="No">
      <formula>NOT(ISERROR(SEARCH("No",C43)))</formula>
    </cfRule>
  </conditionalFormatting>
  <conditionalFormatting sqref="C43:C45">
    <cfRule type="containsText" dxfId="44" priority="152" operator="containsText" text="Yes">
      <formula>NOT(ISERROR(SEARCH("Yes",C43)))</formula>
    </cfRule>
  </conditionalFormatting>
  <conditionalFormatting sqref="C46">
    <cfRule type="containsText" dxfId="43" priority="145" operator="containsText" text="No">
      <formula>NOT(ISERROR(SEARCH("No",C46)))</formula>
    </cfRule>
    <cfRule type="containsText" dxfId="42" priority="146" operator="containsText" text="Partial">
      <formula>NOT(ISERROR(SEARCH("Partial",C46)))</formula>
    </cfRule>
    <cfRule type="expression" dxfId="41" priority="147">
      <formula>ISNUMBER(SEARCH( "skip", $E46))</formula>
    </cfRule>
  </conditionalFormatting>
  <conditionalFormatting sqref="C46:C49">
    <cfRule type="containsText" dxfId="40" priority="148" operator="containsText" text="Yes">
      <formula>NOT(ISERROR(SEARCH("Yes",C46)))</formula>
    </cfRule>
  </conditionalFormatting>
  <conditionalFormatting sqref="D17:D21">
    <cfRule type="expression" dxfId="39" priority="14">
      <formula>ISNUMBER(SEARCH( "skip", $E17))</formula>
    </cfRule>
  </conditionalFormatting>
  <conditionalFormatting sqref="D23:D28">
    <cfRule type="expression" dxfId="38" priority="13">
      <formula>ISNUMBER(SEARCH( "skip", $E23))</formula>
    </cfRule>
  </conditionalFormatting>
  <conditionalFormatting sqref="D30:D37">
    <cfRule type="expression" dxfId="37" priority="12">
      <formula>ISNUMBER(SEARCH( "skip", $E30))</formula>
    </cfRule>
  </conditionalFormatting>
  <conditionalFormatting sqref="D39:D42">
    <cfRule type="expression" dxfId="36" priority="11">
      <formula>ISNUMBER(SEARCH( "skip", $E39))</formula>
    </cfRule>
  </conditionalFormatting>
  <conditionalFormatting sqref="D44:D45">
    <cfRule type="expression" dxfId="35" priority="9">
      <formula>ISNUMBER(SEARCH( "skip", $E44))</formula>
    </cfRule>
  </conditionalFormatting>
  <conditionalFormatting sqref="D47:D49">
    <cfRule type="expression" dxfId="34" priority="8">
      <formula>ISNUMBER(SEARCH( "skip", $E47))</formula>
    </cfRule>
  </conditionalFormatting>
  <conditionalFormatting sqref="D51:D52">
    <cfRule type="expression" dxfId="33" priority="6">
      <formula>ISNUMBER(SEARCH( "skip", $E51))</formula>
    </cfRule>
  </conditionalFormatting>
  <conditionalFormatting sqref="D54:D58">
    <cfRule type="expression" dxfId="32" priority="5">
      <formula>ISNUMBER(SEARCH( "skip", $E54))</formula>
    </cfRule>
  </conditionalFormatting>
  <conditionalFormatting sqref="D60:D63">
    <cfRule type="expression" dxfId="31" priority="4">
      <formula>ISNUMBER(SEARCH( "skip", $E60))</formula>
    </cfRule>
  </conditionalFormatting>
  <conditionalFormatting sqref="D65:D69">
    <cfRule type="expression" dxfId="30" priority="3">
      <formula>ISNUMBER(SEARCH( "skip", $E65))</formula>
    </cfRule>
  </conditionalFormatting>
  <conditionalFormatting sqref="D71:D75">
    <cfRule type="expression" dxfId="29" priority="2">
      <formula>ISNUMBER(SEARCH( "skip", $E71))</formula>
    </cfRule>
  </conditionalFormatting>
  <conditionalFormatting sqref="D77:D79">
    <cfRule type="expression" dxfId="28" priority="1">
      <formula>ISNUMBER(SEARCH( "skip", $E77))</formula>
    </cfRule>
  </conditionalFormatting>
  <conditionalFormatting sqref="E16:E79">
    <cfRule type="containsText" dxfId="27" priority="16" operator="containsText" text="skip">
      <formula>NOT(ISERROR(SEARCH("skip",E16)))</formula>
    </cfRule>
    <cfRule type="containsText" dxfId="26" priority="15" operator="containsText" text="Complete">
      <formula>NOT(ISERROR(SEARCH("Complete",E16)))</formula>
    </cfRule>
  </conditionalFormatting>
  <conditionalFormatting sqref="J4:J5">
    <cfRule type="cellIs" dxfId="25" priority="75" operator="greaterThan">
      <formula>0</formula>
    </cfRule>
  </conditionalFormatting>
  <conditionalFormatting sqref="L4:L5">
    <cfRule type="cellIs" dxfId="24" priority="78" operator="greaterThan">
      <formula>0</formula>
    </cfRule>
  </conditionalFormatting>
  <conditionalFormatting sqref="M4:M5">
    <cfRule type="cellIs" dxfId="23" priority="77" operator="greaterThan">
      <formula>1</formula>
    </cfRule>
    <cfRule type="cellIs" dxfId="22" priority="76" operator="greaterThan">
      <formula>0</formula>
    </cfRule>
  </conditionalFormatting>
  <conditionalFormatting sqref="N4">
    <cfRule type="cellIs" dxfId="21" priority="81" operator="greaterThan">
      <formula>0</formula>
    </cfRule>
  </conditionalFormatting>
  <conditionalFormatting sqref="O4">
    <cfRule type="cellIs" dxfId="20" priority="79" operator="greaterThan">
      <formula>0</formula>
    </cfRule>
  </conditionalFormatting>
  <dataValidations count="2">
    <dataValidation type="list" allowBlank="1" showInputMessage="1" showErrorMessage="1" error="Please select an answer from the acceptable response options." sqref="C76 C53 C59 C64 C70 C16 C22 C29 C38 C43 C46 C50" xr:uid="{00000000-0002-0000-0300-000000000000}">
      <formula1>"Yes, No, Partial, N/A"</formula1>
    </dataValidation>
    <dataValidation type="list" allowBlank="1" showInputMessage="1" showErrorMessage="1" error="Please select an answer from the acceptable response options." sqref="C51:C52 C54:C58 C60:C63 C65:C69 C71:C75 C77:C79 C17:C21 C23:C28 C30:C37 C39:C42 C44:C45 C47:C49" xr:uid="{5ED62B6C-8491-4DEA-A884-D66C699E6627}">
      <formula1>"Yes, No"</formula1>
    </dataValidation>
  </dataValidations>
  <pageMargins left="0.7" right="0.7" top="0.75" bottom="0.75" header="0.3" footer="0.3"/>
  <pageSetup orientation="portrait" verticalDpi="597"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C000"/>
    <outlinePr summaryBelow="0" summaryRight="0"/>
  </sheetPr>
  <dimension ref="A1:O54"/>
  <sheetViews>
    <sheetView topLeftCell="A47" zoomScaleNormal="100" workbookViewId="0"/>
  </sheetViews>
  <sheetFormatPr defaultColWidth="0" defaultRowHeight="14.4" zeroHeight="1" outlineLevelRow="1" x14ac:dyDescent="0.3"/>
  <cols>
    <col min="1" max="1" width="20.77734375" customWidth="1"/>
    <col min="2" max="2" width="74.5546875" customWidth="1"/>
    <col min="3" max="3" width="9.21875" customWidth="1"/>
    <col min="4" max="4" width="32" customWidth="1"/>
    <col min="5" max="5" width="31.77734375" customWidth="1"/>
    <col min="6" max="6" width="9.21875" customWidth="1"/>
    <col min="7" max="7" width="9.21875" hidden="1" customWidth="1"/>
    <col min="8" max="8" width="15.77734375" hidden="1" customWidth="1"/>
    <col min="9" max="15" width="9.21875" hidden="1" customWidth="1"/>
    <col min="16" max="16384" width="9.21875" hidden="1"/>
  </cols>
  <sheetData>
    <row r="1" spans="1:15" ht="60" customHeight="1" x14ac:dyDescent="0.3">
      <c r="A1" s="15" t="s">
        <v>27</v>
      </c>
      <c r="B1" s="100" t="s">
        <v>65</v>
      </c>
      <c r="C1" s="101"/>
      <c r="D1" s="101"/>
      <c r="E1" s="101"/>
      <c r="F1" s="101"/>
    </row>
    <row r="2" spans="1:15" x14ac:dyDescent="0.3">
      <c r="B2" s="105" t="s">
        <v>919</v>
      </c>
      <c r="C2" s="106"/>
      <c r="D2" s="106"/>
      <c r="E2" s="107"/>
    </row>
    <row r="3" spans="1:15" x14ac:dyDescent="0.3">
      <c r="B3" s="108"/>
      <c r="C3" s="109"/>
      <c r="D3" s="109"/>
      <c r="E3" s="110"/>
      <c r="I3" t="s">
        <v>66</v>
      </c>
      <c r="J3" t="s">
        <v>14</v>
      </c>
      <c r="K3" t="s">
        <v>15</v>
      </c>
      <c r="L3" t="s">
        <v>12</v>
      </c>
      <c r="M3" t="s">
        <v>13</v>
      </c>
      <c r="N3" t="s">
        <v>67</v>
      </c>
      <c r="O3" t="s">
        <v>17</v>
      </c>
    </row>
    <row r="4" spans="1:15" x14ac:dyDescent="0.3">
      <c r="B4" s="111"/>
      <c r="C4" s="112"/>
      <c r="D4" s="112"/>
      <c r="E4" s="113"/>
      <c r="H4" t="s">
        <v>18</v>
      </c>
      <c r="I4">
        <f>COUNTIF($A$16:$A$228, "=CONTROL.VULN.*")</f>
        <v>8</v>
      </c>
      <c r="J4">
        <f>COUNTIFS($A$16:$A$228, "=CONTROL.VULN.*", $E$16:$E$228, "*skip*")</f>
        <v>8</v>
      </c>
      <c r="K4">
        <f>I4-(J4+SUM(L4:O4))</f>
        <v>0</v>
      </c>
      <c r="L4">
        <f>COUNTIFS($A$16:$A$228, "=CONTROL.VULN.*",$C$16:$C$228, "=Yes")</f>
        <v>0</v>
      </c>
      <c r="M4">
        <f>COUNTIFS($A$16:$A$228, "=CONTROL.VULN.*",$C$16:$C$228, "=No")</f>
        <v>0</v>
      </c>
      <c r="N4">
        <f>COUNTIFS($A$16:$A$228, "=CONTROL.VULN.*",$C$16:$C$228, "=Partial")</f>
        <v>0</v>
      </c>
      <c r="O4">
        <f>COUNTIFS($A$16:$A$228, "=CONTROL.VULN.*",$C$16:$C$228, "=N/A")</f>
        <v>0</v>
      </c>
    </row>
    <row r="5" spans="1:15" x14ac:dyDescent="0.3">
      <c r="B5" s="105" t="s">
        <v>922</v>
      </c>
      <c r="C5" s="106"/>
      <c r="D5" s="106"/>
      <c r="E5" s="107"/>
      <c r="H5" t="s">
        <v>68</v>
      </c>
      <c r="I5">
        <f>COUNTIF(A16:A74, "=TASK.VULN.*")</f>
        <v>30</v>
      </c>
      <c r="J5">
        <f>COUNTIFS($A$16:$A$74, "=TASK.VULN.*", $E$16:$E$74, "*skip*")</f>
        <v>30</v>
      </c>
      <c r="K5">
        <f>I5-(J5+SUM(L5:O5))</f>
        <v>0</v>
      </c>
      <c r="L5">
        <f>COUNTIFS($A$16:$A$74, "=TASK.VULN.*",$C$16:$C$74, "=Yes")</f>
        <v>0</v>
      </c>
      <c r="M5">
        <f>COUNTIFS($A$16:$A$74, "=TASK.VULN.*",$C$16:$C$74, "=No")</f>
        <v>0</v>
      </c>
      <c r="N5" t="s">
        <v>17</v>
      </c>
      <c r="O5" t="s">
        <v>17</v>
      </c>
    </row>
    <row r="6" spans="1:15" x14ac:dyDescent="0.3">
      <c r="B6" s="108"/>
      <c r="C6" s="109"/>
      <c r="D6" s="109"/>
      <c r="E6" s="110"/>
    </row>
    <row r="7" spans="1:15" x14ac:dyDescent="0.3">
      <c r="B7" s="111"/>
      <c r="C7" s="112"/>
      <c r="D7" s="112"/>
      <c r="E7" s="113"/>
    </row>
    <row r="8" spans="1:15" x14ac:dyDescent="0.3">
      <c r="B8" s="105" t="s">
        <v>920</v>
      </c>
      <c r="C8" s="106"/>
      <c r="D8" s="106"/>
      <c r="E8" s="107"/>
    </row>
    <row r="9" spans="1:15" x14ac:dyDescent="0.3">
      <c r="B9" s="111"/>
      <c r="C9" s="112"/>
      <c r="D9" s="112"/>
      <c r="E9" s="113"/>
    </row>
    <row r="10" spans="1:15" x14ac:dyDescent="0.3">
      <c r="B10" s="114" t="s">
        <v>69</v>
      </c>
      <c r="C10" s="115"/>
      <c r="D10" s="115"/>
      <c r="E10" s="116"/>
    </row>
    <row r="11" spans="1:15" x14ac:dyDescent="0.3">
      <c r="B11" s="20"/>
      <c r="E11" s="21"/>
    </row>
    <row r="12" spans="1:15" x14ac:dyDescent="0.3">
      <c r="B12" s="102" t="s">
        <v>921</v>
      </c>
      <c r="C12" s="103"/>
      <c r="D12" s="103"/>
      <c r="E12" s="104"/>
    </row>
    <row r="13" spans="1:15" x14ac:dyDescent="0.3">
      <c r="B13" s="102"/>
      <c r="C13" s="103"/>
      <c r="D13" s="103"/>
      <c r="E13" s="104"/>
    </row>
    <row r="14" spans="1:15" ht="15" thickBot="1" x14ac:dyDescent="0.35">
      <c r="A14" s="23"/>
      <c r="B14" s="24"/>
      <c r="C14" s="23"/>
      <c r="D14" s="23"/>
      <c r="E14" s="25"/>
    </row>
    <row r="15" spans="1:15" ht="29.4" thickBot="1" x14ac:dyDescent="0.35">
      <c r="A15" s="3" t="s">
        <v>906</v>
      </c>
      <c r="B15" s="3" t="s">
        <v>29</v>
      </c>
      <c r="C15" s="3" t="s">
        <v>30</v>
      </c>
      <c r="D15" s="7" t="s">
        <v>1</v>
      </c>
      <c r="E15" s="7" t="s">
        <v>71</v>
      </c>
      <c r="G15" s="30" t="s">
        <v>72</v>
      </c>
      <c r="H15" s="30" t="s">
        <v>73</v>
      </c>
    </row>
    <row r="16" spans="1:15" ht="60" customHeight="1" thickBot="1" x14ac:dyDescent="0.35">
      <c r="A16" s="5" t="s">
        <v>796</v>
      </c>
      <c r="B16" s="51" t="s">
        <v>797</v>
      </c>
      <c r="C16" s="9"/>
      <c r="D16" s="10" t="str">
        <f>IF(E16 = "You May Skip This Question Because You Answered the Associated Governance Question Yes","Move to Next CONTROL Question.",IF(ISBLANK(C16),"Select Answer to CONTROL Question from Drop Down List", IF(C16 = "Partial","Answer Associated TASK Questions", "Review Any Remaining Unanswered CONTROL Questions")))</f>
        <v>Move to Next CONTROL Question.</v>
      </c>
      <c r="E16" s="12" t="str">
        <f>IF(AND(ISBLANK(Governance!$C$13),ISBLANK(Governance!$C$17),ISBLANK(Governance!$C$23)), "Please Complete this Question", IF(OR(Governance!$C$13 = "Yes", Governance!$C$17 = "Yes", Governance!$C$23 = "Yes"), "You May Skip This Question Because You Answered the Associated Governance Question Yes", IF(ISBLANK($C$16),"Please Complete this Question","Continue with Next Indicated Question")))</f>
        <v>You May Skip This Question Because You Answered the Associated Governance Question Yes</v>
      </c>
      <c r="G16" t="s">
        <v>798</v>
      </c>
      <c r="H16" t="s">
        <v>799</v>
      </c>
      <c r="I16" s="33" t="s">
        <v>800</v>
      </c>
      <c r="J16">
        <v>23</v>
      </c>
    </row>
    <row r="17" spans="1:10" ht="60" customHeight="1" outlineLevel="1" thickBot="1" x14ac:dyDescent="0.35">
      <c r="A17" s="4" t="s">
        <v>801</v>
      </c>
      <c r="B17" s="52" t="s">
        <v>802</v>
      </c>
      <c r="C17" s="9"/>
      <c r="D17" s="8" t="str">
        <f t="shared" ref="D17:D53" si="0">IF(ISNUMBER(SEARCH("skip",E17)),"Question skipped",IF(ISBLANK(C17),"Select TASK Question Answer from Drop Down List","Move to Next Question"))</f>
        <v>Question skipped</v>
      </c>
      <c r="E17" s="29" t="str">
        <f>IF(ISNUMBER(SEARCH("skip", $E$16)), "Task question skipped due to Governance response", IF(ISBLANK($C$16),"Please Complete the Associated CONTROL Question",IF(OR($C$16="Yes", $C$16="No", $C$16="N/A"),"You May Skip This Question Because You Answered the Associated CONTROL Question","Please Complete this Question")))</f>
        <v>Task question skipped due to Governance response</v>
      </c>
    </row>
    <row r="18" spans="1:10" ht="60" customHeight="1" outlineLevel="1" thickBot="1" x14ac:dyDescent="0.35">
      <c r="A18" s="4" t="s">
        <v>803</v>
      </c>
      <c r="B18" s="52" t="s">
        <v>930</v>
      </c>
      <c r="C18" s="9"/>
      <c r="D18" s="8" t="str">
        <f t="shared" si="0"/>
        <v>Question skipped</v>
      </c>
      <c r="E18" s="29" t="str">
        <f t="shared" ref="E18:E22" si="1">IF(ISNUMBER(SEARCH("skip", $E$16)), "Task question skipped due to Governance response", IF(ISBLANK($C$16),"Please Complete the Associated CONTROL Question",IF(OR($C$16="Yes", $C$16="No", $C$16="N/A"),"You May Skip This Question Because You Answered the Associated CONTROL Question","Please Complete this Question")))</f>
        <v>Task question skipped due to Governance response</v>
      </c>
    </row>
    <row r="19" spans="1:10" ht="60" customHeight="1" outlineLevel="1" thickBot="1" x14ac:dyDescent="0.35">
      <c r="A19" s="4" t="s">
        <v>804</v>
      </c>
      <c r="B19" s="52" t="s">
        <v>805</v>
      </c>
      <c r="C19" s="9"/>
      <c r="D19" s="8" t="str">
        <f t="shared" si="0"/>
        <v>Question skipped</v>
      </c>
      <c r="E19" s="29" t="str">
        <f t="shared" si="1"/>
        <v>Task question skipped due to Governance response</v>
      </c>
    </row>
    <row r="20" spans="1:10" ht="60" customHeight="1" outlineLevel="1" thickBot="1" x14ac:dyDescent="0.35">
      <c r="A20" s="4" t="s">
        <v>806</v>
      </c>
      <c r="B20" s="52" t="s">
        <v>807</v>
      </c>
      <c r="C20" s="9"/>
      <c r="D20" s="8" t="str">
        <f t="shared" si="0"/>
        <v>Question skipped</v>
      </c>
      <c r="E20" s="29" t="str">
        <f t="shared" si="1"/>
        <v>Task question skipped due to Governance response</v>
      </c>
    </row>
    <row r="21" spans="1:10" ht="60" customHeight="1" outlineLevel="1" thickBot="1" x14ac:dyDescent="0.35">
      <c r="A21" s="4" t="s">
        <v>808</v>
      </c>
      <c r="B21" s="52" t="s">
        <v>809</v>
      </c>
      <c r="C21" s="9"/>
      <c r="D21" s="8" t="str">
        <f t="shared" si="0"/>
        <v>Question skipped</v>
      </c>
      <c r="E21" s="29" t="str">
        <f t="shared" si="1"/>
        <v>Task question skipped due to Governance response</v>
      </c>
    </row>
    <row r="22" spans="1:10" ht="60" customHeight="1" outlineLevel="1" thickBot="1" x14ac:dyDescent="0.35">
      <c r="A22" s="4" t="s">
        <v>810</v>
      </c>
      <c r="B22" s="52" t="s">
        <v>811</v>
      </c>
      <c r="C22" s="9"/>
      <c r="D22" s="8" t="str">
        <f t="shared" si="0"/>
        <v>Question skipped</v>
      </c>
      <c r="E22" s="29" t="str">
        <f t="shared" si="1"/>
        <v>Task question skipped due to Governance response</v>
      </c>
    </row>
    <row r="23" spans="1:10" ht="60" customHeight="1" thickBot="1" x14ac:dyDescent="0.35">
      <c r="A23" s="5" t="s">
        <v>812</v>
      </c>
      <c r="B23" s="42" t="s">
        <v>813</v>
      </c>
      <c r="C23" s="9"/>
      <c r="D23" s="10" t="str">
        <f>IF(E23 = "You May Skip This Question Because You Answered the Associated Governance Question Yes","Move to Next CONTROL Question.",IF(ISBLANK(C23),"Select Answer to CONTROL Question from Drop Down List", IF(C23 = "Partial","Answer Associated TASK Questions", "Review Any Remaining Unanswered CONTROL Questions")))</f>
        <v>Move to Next CONTROL Question.</v>
      </c>
      <c r="E23" s="12" t="str">
        <f>IF(AND(ISBLANK(Governance!$C$15), ISBLANK(Governance!$C$16)), "Please Complete this Question", IF(OR(Governance!$C$15 = "Yes", Governance!$C$16 = "Yes"), "You May Skip This Question Because You Answered the Associated Governance Question Yes", IF(ISBLANK($C$23),"Please Complete this Question","Continue with Next Indicated Question")))</f>
        <v>You May Skip This Question Because You Answered the Associated Governance Question Yes</v>
      </c>
      <c r="G23" t="s">
        <v>814</v>
      </c>
      <c r="H23" t="s">
        <v>815</v>
      </c>
      <c r="I23" s="33" t="s">
        <v>600</v>
      </c>
      <c r="J23">
        <v>16</v>
      </c>
    </row>
    <row r="24" spans="1:10" ht="60" customHeight="1" outlineLevel="1" thickBot="1" x14ac:dyDescent="0.35">
      <c r="A24" s="4" t="s">
        <v>816</v>
      </c>
      <c r="B24" s="52" t="s">
        <v>817</v>
      </c>
      <c r="C24" s="9"/>
      <c r="D24" s="8" t="str">
        <f t="shared" si="0"/>
        <v>Question skipped</v>
      </c>
      <c r="E24" s="29" t="str">
        <f>IF(ISNUMBER(SEARCH("skip", $E$23)), "Task question skipped due to Governance response", IF(ISBLANK($C$23),"Please Complete the Associated CONTROL Question",IF(OR($C$23="Yes", $C$23="No", $C$23="N/A"),"You May Skip This Question Because You Answered the Associated CONTROL Question","Please Complete this Question")))</f>
        <v>Task question skipped due to Governance response</v>
      </c>
    </row>
    <row r="25" spans="1:10" ht="60" customHeight="1" outlineLevel="1" thickBot="1" x14ac:dyDescent="0.35">
      <c r="A25" s="4" t="s">
        <v>818</v>
      </c>
      <c r="B25" s="52" t="s">
        <v>819</v>
      </c>
      <c r="C25" s="9"/>
      <c r="D25" s="8" t="str">
        <f t="shared" si="0"/>
        <v>Question skipped</v>
      </c>
      <c r="E25" s="29" t="str">
        <f>IF(ISNUMBER(SEARCH("skip", $E$23)), "Task question skipped due to Governance response", IF(ISBLANK($C$23),"Please Complete the Associated CONTROL Question",IF(OR($C$23="Yes", $C$23="No", $C$23="N/A"),"You May Skip This Question Because You Answered the Associated CONTROL Question","Please Complete this Question")))</f>
        <v>Task question skipped due to Governance response</v>
      </c>
    </row>
    <row r="26" spans="1:10" ht="60" customHeight="1" thickBot="1" x14ac:dyDescent="0.35">
      <c r="A26" s="5" t="s">
        <v>820</v>
      </c>
      <c r="B26" s="42" t="s">
        <v>821</v>
      </c>
      <c r="C26" s="9"/>
      <c r="D26" s="10" t="str">
        <f>IF(E26 = "You May Skip This Question Because You Answered the Associated Governance Question Yes","Move to Next CONTROL Question.",IF(ISBLANK(C26),"Select Answer to CONTROL Question from Drop Down List", IF(C26 = "Partial","Answer Associated TASK Questions", "Review Any Remaining Unanswered CONTROL Questions")))</f>
        <v>Move to Next CONTROL Question.</v>
      </c>
      <c r="E26" s="12" t="str">
        <f>IF(AND(ISBLANK(Governance!$C$15), ISBLANK(Governance!$C$17), ISBLANK(Governance!$C$23)), "Please Complete this Question", IF(OR(Governance!$C$15 = "Yes", Governance!$C$17 = "Yes", Governance!$C$23 = "Yes"), "You May Skip This Question Because You Answered the Associated Governance Question Yes", IF(ISBLANK($C$26),"Please Complete this Question","Continue with Next Indicated Question")))</f>
        <v>You May Skip This Question Because You Answered the Associated Governance Question Yes</v>
      </c>
      <c r="G26" t="s">
        <v>822</v>
      </c>
      <c r="H26" t="s">
        <v>823</v>
      </c>
      <c r="I26" s="33" t="s">
        <v>824</v>
      </c>
      <c r="J26" t="s">
        <v>825</v>
      </c>
    </row>
    <row r="27" spans="1:10" ht="60" customHeight="1" outlineLevel="1" thickBot="1" x14ac:dyDescent="0.35">
      <c r="A27" s="4" t="s">
        <v>826</v>
      </c>
      <c r="B27" s="52" t="s">
        <v>827</v>
      </c>
      <c r="C27" s="9"/>
      <c r="D27" s="8" t="str">
        <f t="shared" si="0"/>
        <v>Question skipped</v>
      </c>
      <c r="E27" s="29" t="str">
        <f>IF(ISNUMBER(SEARCH("skip", $E$26)), "Task question skipped due to Governance response", IF(ISBLANK($C$26),"Please Complete the Associated CONTROL Question",IF(OR($C$26="Yes", $C$26="No", $C$26="N/A"),"You May Skip This Question Because You Answered the Associated CONTROL Question","Please Complete this Question")))</f>
        <v>Task question skipped due to Governance response</v>
      </c>
    </row>
    <row r="28" spans="1:10" ht="60" customHeight="1" outlineLevel="1" thickBot="1" x14ac:dyDescent="0.35">
      <c r="A28" s="4" t="s">
        <v>828</v>
      </c>
      <c r="B28" s="52" t="s">
        <v>829</v>
      </c>
      <c r="C28" s="9"/>
      <c r="D28" s="8" t="str">
        <f t="shared" si="0"/>
        <v>Question skipped</v>
      </c>
      <c r="E28" s="29" t="str">
        <f t="shared" ref="E28:E30" si="2">IF(ISNUMBER(SEARCH("skip", $E$26)), "Task question skipped due to Governance response", IF(ISBLANK($C$26),"Please Complete the Associated CONTROL Question",IF(OR($C$26="Yes", $C$26="No", $C$26="N/A"),"You May Skip This Question Because You Answered the Associated CONTROL Question","Please Complete this Question")))</f>
        <v>Task question skipped due to Governance response</v>
      </c>
    </row>
    <row r="29" spans="1:10" ht="60" customHeight="1" outlineLevel="1" thickBot="1" x14ac:dyDescent="0.35">
      <c r="A29" s="4" t="s">
        <v>830</v>
      </c>
      <c r="B29" s="52" t="s">
        <v>831</v>
      </c>
      <c r="C29" s="9"/>
      <c r="D29" s="8" t="str">
        <f t="shared" si="0"/>
        <v>Question skipped</v>
      </c>
      <c r="E29" s="29" t="str">
        <f t="shared" si="2"/>
        <v>Task question skipped due to Governance response</v>
      </c>
    </row>
    <row r="30" spans="1:10" ht="60" customHeight="1" outlineLevel="1" thickBot="1" x14ac:dyDescent="0.35">
      <c r="A30" s="4" t="s">
        <v>832</v>
      </c>
      <c r="B30" s="52" t="s">
        <v>833</v>
      </c>
      <c r="C30" s="9"/>
      <c r="D30" s="8" t="str">
        <f t="shared" si="0"/>
        <v>Question skipped</v>
      </c>
      <c r="E30" s="29" t="str">
        <f t="shared" si="2"/>
        <v>Task question skipped due to Governance response</v>
      </c>
    </row>
    <row r="31" spans="1:10" ht="60" customHeight="1" thickBot="1" x14ac:dyDescent="0.35">
      <c r="A31" s="5" t="s">
        <v>834</v>
      </c>
      <c r="B31" s="42" t="s">
        <v>835</v>
      </c>
      <c r="C31" s="9"/>
      <c r="D31" s="10" t="str">
        <f>IF(E31 = "You May Skip This Question Because You Answered the Associated Governance Question Yes","Move to Next CONTROL Question.",IF(ISBLANK(C31),"Select Answer to CONTROL Question from Drop Down List", IF(C31 = "Partial","Answer Associated TASK Questions", "Review Any Remaining Unanswered CONTROL Questions")))</f>
        <v>Move to Next CONTROL Question.</v>
      </c>
      <c r="E31" s="12" t="str">
        <f>IF(AND(ISBLANK(Governance!$C$13), ISBLANK(Governance!$C$15)), "Please Complete this Question", IF(OR(Governance!$C$13 = "Yes", Governance!$C$15 = "Yes"), "You May Skip This Question Because You Answered the Associated Governance Question Yes", IF(ISBLANK($C$31),"Please Complete this Question","Continue with Next Indicated Question")))</f>
        <v>You May Skip This Question Because You Answered the Associated Governance Question Yes</v>
      </c>
      <c r="G31" t="s">
        <v>296</v>
      </c>
      <c r="H31" t="s">
        <v>121</v>
      </c>
      <c r="I31" s="33" t="s">
        <v>836</v>
      </c>
      <c r="J31">
        <v>15</v>
      </c>
    </row>
    <row r="32" spans="1:10" ht="60" customHeight="1" outlineLevel="1" thickBot="1" x14ac:dyDescent="0.35">
      <c r="A32" s="4" t="s">
        <v>837</v>
      </c>
      <c r="B32" s="52" t="s">
        <v>838</v>
      </c>
      <c r="C32" s="9"/>
      <c r="D32" s="8" t="str">
        <f t="shared" si="0"/>
        <v>Question skipped</v>
      </c>
      <c r="E32" s="29" t="str">
        <f>IF(ISNUMBER(SEARCH("skip", $E$31)), "Task question skipped due to Governance response", IF(ISBLANK($C$31),"Please Complete the Associated CONTROL Question",IF(OR($C$31="Yes", $C$31="No", $C$31="N/A"),"You May Skip This Question Because You Answered the Associated CONTROL Question","Please Complete this Question")))</f>
        <v>Task question skipped due to Governance response</v>
      </c>
    </row>
    <row r="33" spans="1:10" ht="60" customHeight="1" outlineLevel="1" thickBot="1" x14ac:dyDescent="0.35">
      <c r="A33" s="4" t="s">
        <v>839</v>
      </c>
      <c r="B33" s="52" t="s">
        <v>840</v>
      </c>
      <c r="C33" s="9"/>
      <c r="D33" s="8" t="str">
        <f t="shared" si="0"/>
        <v>Question skipped</v>
      </c>
      <c r="E33" s="29" t="str">
        <f t="shared" ref="E33:E36" si="3">IF(ISNUMBER(SEARCH("skip", $E$31)), "Task question skipped due to Governance response", IF(ISBLANK($C$31),"Please Complete the Associated CONTROL Question",IF(OR($C$31="Yes", $C$31="No", $C$31="N/A"),"You May Skip This Question Because You Answered the Associated CONTROL Question","Please Complete this Question")))</f>
        <v>Task question skipped due to Governance response</v>
      </c>
    </row>
    <row r="34" spans="1:10" ht="60" customHeight="1" outlineLevel="1" thickBot="1" x14ac:dyDescent="0.35">
      <c r="A34" s="4" t="s">
        <v>841</v>
      </c>
      <c r="B34" s="52" t="s">
        <v>842</v>
      </c>
      <c r="C34" s="9"/>
      <c r="D34" s="8" t="str">
        <f t="shared" si="0"/>
        <v>Question skipped</v>
      </c>
      <c r="E34" s="29" t="str">
        <f t="shared" si="3"/>
        <v>Task question skipped due to Governance response</v>
      </c>
    </row>
    <row r="35" spans="1:10" ht="60" customHeight="1" outlineLevel="1" thickBot="1" x14ac:dyDescent="0.35">
      <c r="A35" s="4" t="s">
        <v>843</v>
      </c>
      <c r="B35" s="52" t="s">
        <v>844</v>
      </c>
      <c r="C35" s="9"/>
      <c r="D35" s="8" t="str">
        <f t="shared" si="0"/>
        <v>Question skipped</v>
      </c>
      <c r="E35" s="29" t="str">
        <f t="shared" si="3"/>
        <v>Task question skipped due to Governance response</v>
      </c>
    </row>
    <row r="36" spans="1:10" ht="60" customHeight="1" outlineLevel="1" thickBot="1" x14ac:dyDescent="0.35">
      <c r="A36" s="4" t="s">
        <v>845</v>
      </c>
      <c r="B36" s="52" t="s">
        <v>846</v>
      </c>
      <c r="C36" s="9"/>
      <c r="D36" s="8" t="str">
        <f t="shared" si="0"/>
        <v>Question skipped</v>
      </c>
      <c r="E36" s="29" t="str">
        <f t="shared" si="3"/>
        <v>Task question skipped due to Governance response</v>
      </c>
    </row>
    <row r="37" spans="1:10" ht="60" customHeight="1" thickBot="1" x14ac:dyDescent="0.35">
      <c r="A37" s="5" t="s">
        <v>847</v>
      </c>
      <c r="B37" s="42" t="s">
        <v>848</v>
      </c>
      <c r="C37" s="9"/>
      <c r="D37" s="10" t="str">
        <f>IF(E37 = "You May Skip This Question Because You Answered the Associated Governance Question Yes","Move to Next CONTROL Question.",IF(ISBLANK(C37),"Select Answer to CONTROL Question from Drop Down List", IF(C37 = "Partial","Answer Associated TASK Questions", "Review Any Remaining Unanswered CONTROL Questions")))</f>
        <v>Move to Next CONTROL Question.</v>
      </c>
      <c r="E37" s="12" t="str">
        <f>IF(AND(ISBLANK(Governance!$C$15), ISBLANK(Governance!$C$16)), "Please Complete this Question", IF(OR(Governance!$C$15 = "Yes", Governance!$C$16 = "Yes"), "You May Skip This Question Because You Answered the Associated Governance Question Yes", IF(ISBLANK($C$37),"Please Complete this Question","Continue with Next Indicated Question")))</f>
        <v>You May Skip This Question Because You Answered the Associated Governance Question Yes</v>
      </c>
      <c r="G37" t="s">
        <v>814</v>
      </c>
      <c r="H37" t="s">
        <v>815</v>
      </c>
      <c r="I37" s="33" t="s">
        <v>849</v>
      </c>
      <c r="J37">
        <v>16</v>
      </c>
    </row>
    <row r="38" spans="1:10" ht="60" customHeight="1" outlineLevel="1" thickBot="1" x14ac:dyDescent="0.35">
      <c r="A38" s="4" t="s">
        <v>850</v>
      </c>
      <c r="B38" s="52" t="s">
        <v>851</v>
      </c>
      <c r="C38" s="9"/>
      <c r="D38" s="8" t="str">
        <f t="shared" si="0"/>
        <v>Question skipped</v>
      </c>
      <c r="E38" s="29" t="str">
        <f>IF(ISNUMBER(SEARCH("skip", $E$37)), "Task question skipped due to Governance response", IF(ISBLANK($C$37),"Please Complete the Associated CONTROL Question",IF(OR($C$37="Yes", $C$37="No", $C$37="N/A"),"You May Skip This Question Because You Answered the Associated CONTROL Question","Please Complete this Question")))</f>
        <v>Task question skipped due to Governance response</v>
      </c>
    </row>
    <row r="39" spans="1:10" ht="60" customHeight="1" outlineLevel="1" thickBot="1" x14ac:dyDescent="0.35">
      <c r="A39" s="4" t="s">
        <v>852</v>
      </c>
      <c r="B39" s="52" t="s">
        <v>853</v>
      </c>
      <c r="C39" s="9"/>
      <c r="D39" s="8" t="str">
        <f t="shared" si="0"/>
        <v>Question skipped</v>
      </c>
      <c r="E39" s="29" t="str">
        <f t="shared" ref="E39:E42" si="4">IF(ISNUMBER(SEARCH("skip", $E$37)), "Task question skipped due to Governance response", IF(ISBLANK($C$37),"Please Complete the Associated CONTROL Question",IF(OR($C$37="Yes", $C$37="No", $C$37="N/A"),"You May Skip This Question Because You Answered the Associated CONTROL Question","Please Complete this Question")))</f>
        <v>Task question skipped due to Governance response</v>
      </c>
    </row>
    <row r="40" spans="1:10" ht="60" customHeight="1" outlineLevel="1" thickBot="1" x14ac:dyDescent="0.35">
      <c r="A40" s="4" t="s">
        <v>854</v>
      </c>
      <c r="B40" s="52" t="s">
        <v>855</v>
      </c>
      <c r="C40" s="9"/>
      <c r="D40" s="8" t="str">
        <f t="shared" si="0"/>
        <v>Question skipped</v>
      </c>
      <c r="E40" s="29" t="str">
        <f t="shared" si="4"/>
        <v>Task question skipped due to Governance response</v>
      </c>
    </row>
    <row r="41" spans="1:10" ht="60" customHeight="1" outlineLevel="1" thickBot="1" x14ac:dyDescent="0.35">
      <c r="A41" s="4" t="s">
        <v>856</v>
      </c>
      <c r="B41" s="52" t="s">
        <v>857</v>
      </c>
      <c r="C41" s="9"/>
      <c r="D41" s="8" t="str">
        <f t="shared" si="0"/>
        <v>Question skipped</v>
      </c>
      <c r="E41" s="29" t="str">
        <f t="shared" si="4"/>
        <v>Task question skipped due to Governance response</v>
      </c>
    </row>
    <row r="42" spans="1:10" ht="60" customHeight="1" outlineLevel="1" thickBot="1" x14ac:dyDescent="0.35">
      <c r="A42" s="4" t="s">
        <v>858</v>
      </c>
      <c r="B42" s="52" t="s">
        <v>859</v>
      </c>
      <c r="C42" s="9"/>
      <c r="D42" s="8" t="str">
        <f t="shared" si="0"/>
        <v>Question skipped</v>
      </c>
      <c r="E42" s="29" t="str">
        <f t="shared" si="4"/>
        <v>Task question skipped due to Governance response</v>
      </c>
    </row>
    <row r="43" spans="1:10" ht="60" customHeight="1" thickBot="1" x14ac:dyDescent="0.35">
      <c r="A43" s="5" t="s">
        <v>860</v>
      </c>
      <c r="B43" s="42" t="s">
        <v>861</v>
      </c>
      <c r="C43" s="9"/>
      <c r="D43" s="10" t="str">
        <f>IF(E43 = "You May Skip This Question Because You Answered the Associated Governance Question Yes","Move to Next CONTROL Question.",IF(ISBLANK(C43),"Select Answer to CONTROL Question from Drop Down List", IF(C43 = "Partial","Answer Associated TASK Questions", "Review Any Remaining Unanswered CONTROL Questions")))</f>
        <v>Move to Next CONTROL Question.</v>
      </c>
      <c r="E43" s="12" t="str">
        <f>IF(AND(ISBLANK(Governance!$C$15), ISBLANK(Governance!$C$16), ISBLANK(Governance!$C$23)), "Please Complete this Question", IF(OR(Governance!$C$15 = "Yes", Governance!$C$16 = "Yes",Governance!$C$23 = "Yes"), "You May Skip This Question Because You Answered the Associated Governance Question Yes", IF(ISBLANK($C$43),"Please Complete this Question","Continue with Next Indicated Question")))</f>
        <v>You May Skip This Question Because You Answered the Associated Governance Question Yes</v>
      </c>
      <c r="G43" t="s">
        <v>814</v>
      </c>
      <c r="H43" t="s">
        <v>214</v>
      </c>
      <c r="I43" s="33" t="s">
        <v>862</v>
      </c>
      <c r="J43" t="s">
        <v>863</v>
      </c>
    </row>
    <row r="44" spans="1:10" ht="60" customHeight="1" outlineLevel="1" thickBot="1" x14ac:dyDescent="0.35">
      <c r="A44" s="4" t="s">
        <v>864</v>
      </c>
      <c r="B44" s="52" t="s">
        <v>817</v>
      </c>
      <c r="C44" s="9"/>
      <c r="D44" s="8" t="str">
        <f t="shared" si="0"/>
        <v>Question skipped</v>
      </c>
      <c r="E44" s="29" t="str">
        <f>IF(ISNUMBER(SEARCH("skip", $E$43)), "Task question skipped due to Governance response", IF(ISBLANK($C$43),"Please Complete the Associated CONTROL Question",IF(OR($C$43="Yes", $C$43="No", $C$43="N/A"),"You May Skip This Question Because You Answered the Associated CONTROL Question","Please Complete this Question")))</f>
        <v>Task question skipped due to Governance response</v>
      </c>
    </row>
    <row r="45" spans="1:10" ht="60" customHeight="1" outlineLevel="1" thickBot="1" x14ac:dyDescent="0.35">
      <c r="A45" s="4" t="s">
        <v>865</v>
      </c>
      <c r="B45" s="52" t="s">
        <v>819</v>
      </c>
      <c r="C45" s="9"/>
      <c r="D45" s="8" t="str">
        <f t="shared" si="0"/>
        <v>Question skipped</v>
      </c>
      <c r="E45" s="29" t="str">
        <f>IF(ISNUMBER(SEARCH("skip", $E$43)), "Task question skipped due to Governance response", IF(ISBLANK($C$43),"Please Complete the Associated CONTROL Question",IF(OR($C$43="Yes", $C$43="No", $C$43="N/A"),"You May Skip This Question Because You Answered the Associated CONTROL Question","Please Complete this Question")))</f>
        <v>Task question skipped due to Governance response</v>
      </c>
    </row>
    <row r="46" spans="1:10" ht="60" customHeight="1" thickBot="1" x14ac:dyDescent="0.35">
      <c r="A46" s="5" t="s">
        <v>866</v>
      </c>
      <c r="B46" s="42" t="s">
        <v>867</v>
      </c>
      <c r="C46" s="9"/>
      <c r="D46" s="10" t="str">
        <f>IF(E46 = "You May Skip This Question Because You Answered the Associated Governance Question Yes","Move to Next CONTROL Question.",IF(ISBLANK(C46),"Select Answer to CONTROL Question from Drop Down List", IF(C46 = "Partial","Answer Associated TASK Questions", "Review Any Remaining Unanswered CONTROL Questions")))</f>
        <v>Move to Next CONTROL Question.</v>
      </c>
      <c r="E46" s="12" t="str">
        <f>IF(AND(ISBLANK(Governance!$C$13),ISBLANK(Governance!$C$17),ISBLANK(Governance!$C$23)), "Please Complete this Question", IF(OR(Governance!$C$13 = "Yes", Governance!$C$17 = "Yes", Governance!$C$23 = "Yes"), "You May Skip This Question Because You Answered the Associated Governance Question Yes", IF(ISBLANK($C$46),"Please Complete this Question","Continue with Next Indicated Question")))</f>
        <v>You May Skip This Question Because You Answered the Associated Governance Question Yes</v>
      </c>
      <c r="G46" t="s">
        <v>868</v>
      </c>
      <c r="H46" t="s">
        <v>869</v>
      </c>
      <c r="I46" s="33" t="s">
        <v>800</v>
      </c>
      <c r="J46">
        <v>23</v>
      </c>
    </row>
    <row r="47" spans="1:10" ht="60" customHeight="1" outlineLevel="1" thickBot="1" x14ac:dyDescent="0.35">
      <c r="A47" s="4" t="s">
        <v>870</v>
      </c>
      <c r="B47" s="52" t="s">
        <v>871</v>
      </c>
      <c r="C47" s="9"/>
      <c r="D47" s="8" t="str">
        <f t="shared" si="0"/>
        <v>Question skipped</v>
      </c>
      <c r="E47" s="29" t="str">
        <f>IF(ISNUMBER(SEARCH("skip", $E$46)), "Task question skipped due to Governance response", IF(ISBLANK($C$46),"Please Complete the Associated CONTROL Question",IF(OR($C$46="Yes", $C$46="No", $C$46="N/A"),"You May Skip This Question Because You Answered the Associated CONTROL Question","Please Complete this Question")))</f>
        <v>Task question skipped due to Governance response</v>
      </c>
    </row>
    <row r="48" spans="1:10" ht="60" customHeight="1" outlineLevel="1" thickBot="1" x14ac:dyDescent="0.35">
      <c r="A48" s="4" t="s">
        <v>872</v>
      </c>
      <c r="B48" s="52" t="s">
        <v>917</v>
      </c>
      <c r="C48" s="9"/>
      <c r="D48" s="8" t="str">
        <f t="shared" si="0"/>
        <v>Question skipped</v>
      </c>
      <c r="E48" s="29" t="str">
        <f t="shared" ref="E48:E50" si="5">IF(ISNUMBER(SEARCH("skip", $E$46)), "Task question skipped due to Governance response", IF(ISBLANK($C$46),"Please Complete the Associated CONTROL Question",IF(OR($C$46="Yes", $C$46="No", $C$46="N/A"),"You May Skip This Question Because You Answered the Associated CONTROL Question","Please Complete this Question")))</f>
        <v>Task question skipped due to Governance response</v>
      </c>
    </row>
    <row r="49" spans="1:10" ht="60" customHeight="1" outlineLevel="1" thickBot="1" x14ac:dyDescent="0.35">
      <c r="A49" s="4" t="s">
        <v>873</v>
      </c>
      <c r="B49" s="52" t="s">
        <v>874</v>
      </c>
      <c r="C49" s="9"/>
      <c r="D49" s="8" t="str">
        <f t="shared" si="0"/>
        <v>Question skipped</v>
      </c>
      <c r="E49" s="29" t="str">
        <f t="shared" si="5"/>
        <v>Task question skipped due to Governance response</v>
      </c>
    </row>
    <row r="50" spans="1:10" ht="60" customHeight="1" outlineLevel="1" thickBot="1" x14ac:dyDescent="0.35">
      <c r="A50" s="4" t="s">
        <v>875</v>
      </c>
      <c r="B50" s="52" t="s">
        <v>876</v>
      </c>
      <c r="C50" s="9"/>
      <c r="D50" s="8" t="str">
        <f t="shared" si="0"/>
        <v>Question skipped</v>
      </c>
      <c r="E50" s="29" t="str">
        <f t="shared" si="5"/>
        <v>Task question skipped due to Governance response</v>
      </c>
    </row>
    <row r="51" spans="1:10" ht="60" customHeight="1" thickBot="1" x14ac:dyDescent="0.35">
      <c r="A51" s="5" t="s">
        <v>877</v>
      </c>
      <c r="B51" s="42" t="s">
        <v>878</v>
      </c>
      <c r="C51" s="28"/>
      <c r="D51" s="10" t="str">
        <f>IF(E51 = "You May Skip This Question Because You Answered the Associated Governance Question Yes","Move to Next CONTROL Question.",IF(ISBLANK(C51),"Select Answer to CONTROL Question from Drop Down List", IF(C51 = "Partial","Answer Associated TASK Questions", "Review Any Remaining Unanswered CONTROL Questions")))</f>
        <v>Move to Next CONTROL Question.</v>
      </c>
      <c r="E51" s="12" t="str">
        <f>IF(AND(ISBLANK(Governance!$C$15), ISBLANK(Governance!$C$17)), "Please Complete this Question", IF(OR(Governance!$C$15 = "Yes", Governance!$C$17 = "Yes"), "You May Skip This Question Because You Answered the Associated Governance Question Yes", IF(ISBLANK($C$51),"Please Complete this Question","Continue with Next Indicated Question")))</f>
        <v>You May Skip This Question Because You Answered the Associated Governance Question Yes</v>
      </c>
      <c r="G51" t="s">
        <v>879</v>
      </c>
      <c r="H51" t="s">
        <v>880</v>
      </c>
      <c r="I51" s="33" t="s">
        <v>881</v>
      </c>
      <c r="J51">
        <v>17</v>
      </c>
    </row>
    <row r="52" spans="1:10" ht="60" customHeight="1" outlineLevel="1" thickBot="1" x14ac:dyDescent="0.35">
      <c r="A52" s="4" t="s">
        <v>882</v>
      </c>
      <c r="B52" s="52" t="s">
        <v>883</v>
      </c>
      <c r="C52" s="9"/>
      <c r="D52" s="8" t="str">
        <f t="shared" si="0"/>
        <v>Question skipped</v>
      </c>
      <c r="E52" s="29" t="str">
        <f>IF(ISNUMBER(SEARCH("skip", $E$51)), "Task question skipped due to Governance response", IF(ISBLANK($C$51),"Please Complete the Associated CONTROL Question",IF(OR($C$51="Yes", $C$51="No", $C$51="N/A"),"You May Skip This Question Because You Answered the Associated CONTROL Question","Please Complete this Question")))</f>
        <v>Task question skipped due to Governance response</v>
      </c>
    </row>
    <row r="53" spans="1:10" ht="60" customHeight="1" outlineLevel="1" thickBot="1" x14ac:dyDescent="0.35">
      <c r="A53" s="4" t="s">
        <v>884</v>
      </c>
      <c r="B53" s="52" t="s">
        <v>885</v>
      </c>
      <c r="C53" s="28"/>
      <c r="D53" s="8" t="str">
        <f t="shared" si="0"/>
        <v>Question skipped</v>
      </c>
      <c r="E53" s="29" t="str">
        <f>IF(ISNUMBER(SEARCH("skip", $E$51)), "Task question skipped due to Governance response", IF(ISBLANK($C$51),"Please Complete the Associated CONTROL Question",IF(OR($C$51="Yes", $C$51="No", $C$51="N/A"),"You May Skip This Question Because You Answered the Associated CONTROL Question","Please Complete this Question")))</f>
        <v>Task question skipped due to Governance response</v>
      </c>
    </row>
    <row r="54" spans="1:10" collapsed="1" x14ac:dyDescent="0.3"/>
  </sheetData>
  <mergeCells count="6">
    <mergeCell ref="B1:F1"/>
    <mergeCell ref="B12:E13"/>
    <mergeCell ref="B2:E4"/>
    <mergeCell ref="B5:E7"/>
    <mergeCell ref="B8:E9"/>
    <mergeCell ref="B10:E10"/>
  </mergeCells>
  <conditionalFormatting sqref="C16:C53">
    <cfRule type="containsText" dxfId="19" priority="49" operator="containsText" text="No">
      <formula>NOT(ISERROR(SEARCH("No",C16)))</formula>
    </cfRule>
    <cfRule type="containsText" dxfId="18" priority="50" operator="containsText" text="Partial">
      <formula>NOT(ISERROR(SEARCH("Partial",C16)))</formula>
    </cfRule>
    <cfRule type="expression" dxfId="17" priority="51">
      <formula>ISNUMBER(SEARCH( "skip", $E16))</formula>
    </cfRule>
    <cfRule type="containsText" dxfId="16" priority="52" operator="containsText" text="Yes">
      <formula>NOT(ISERROR(SEARCH("Yes",C16)))</formula>
    </cfRule>
  </conditionalFormatting>
  <conditionalFormatting sqref="D17:D22">
    <cfRule type="expression" dxfId="15" priority="10">
      <formula>ISNUMBER(SEARCH( "skip", $E17))</formula>
    </cfRule>
  </conditionalFormatting>
  <conditionalFormatting sqref="D24:D25">
    <cfRule type="expression" dxfId="14" priority="8">
      <formula>ISNUMBER(SEARCH( "skip", $E24))</formula>
    </cfRule>
  </conditionalFormatting>
  <conditionalFormatting sqref="D27:D30">
    <cfRule type="expression" dxfId="13" priority="7">
      <formula>ISNUMBER(SEARCH( "skip", $E27))</formula>
    </cfRule>
  </conditionalFormatting>
  <conditionalFormatting sqref="D32:D36">
    <cfRule type="expression" dxfId="12" priority="6">
      <formula>ISNUMBER(SEARCH( "skip", $E32))</formula>
    </cfRule>
  </conditionalFormatting>
  <conditionalFormatting sqref="D38:D42">
    <cfRule type="expression" dxfId="11" priority="5">
      <formula>ISNUMBER(SEARCH( "skip", $E38))</formula>
    </cfRule>
  </conditionalFormatting>
  <conditionalFormatting sqref="D44:D45">
    <cfRule type="expression" dxfId="10" priority="3">
      <formula>ISNUMBER(SEARCH( "skip", $E44))</formula>
    </cfRule>
  </conditionalFormatting>
  <conditionalFormatting sqref="D47:D50">
    <cfRule type="expression" dxfId="9" priority="2">
      <formula>ISNUMBER(SEARCH( "skip", $E47))</formula>
    </cfRule>
  </conditionalFormatting>
  <conditionalFormatting sqref="D52:D53">
    <cfRule type="expression" dxfId="8" priority="1">
      <formula>ISNUMBER(SEARCH( "skip", $E52))</formula>
    </cfRule>
  </conditionalFormatting>
  <conditionalFormatting sqref="E16:E53">
    <cfRule type="containsText" dxfId="7" priority="11" operator="containsText" text="Complete">
      <formula>NOT(ISERROR(SEARCH("Complete",E16)))</formula>
    </cfRule>
    <cfRule type="containsText" dxfId="6" priority="12" operator="containsText" text="skip">
      <formula>NOT(ISERROR(SEARCH("skip",E16)))</formula>
    </cfRule>
  </conditionalFormatting>
  <conditionalFormatting sqref="J4:J5">
    <cfRule type="cellIs" dxfId="5" priority="27" operator="greaterThan">
      <formula>0</formula>
    </cfRule>
  </conditionalFormatting>
  <conditionalFormatting sqref="L4:L5">
    <cfRule type="cellIs" dxfId="4" priority="30" operator="greaterThan">
      <formula>0</formula>
    </cfRule>
  </conditionalFormatting>
  <conditionalFormatting sqref="M4:M5">
    <cfRule type="cellIs" dxfId="3" priority="28" operator="greaterThan">
      <formula>0</formula>
    </cfRule>
    <cfRule type="cellIs" dxfId="2" priority="29" operator="greaterThan">
      <formula>1</formula>
    </cfRule>
  </conditionalFormatting>
  <conditionalFormatting sqref="N4">
    <cfRule type="cellIs" dxfId="1" priority="33" operator="greaterThan">
      <formula>0</formula>
    </cfRule>
  </conditionalFormatting>
  <conditionalFormatting sqref="O4">
    <cfRule type="cellIs" dxfId="0" priority="31" operator="greaterThan">
      <formula>0</formula>
    </cfRule>
  </conditionalFormatting>
  <dataValidations count="2">
    <dataValidation type="list" allowBlank="1" showInputMessage="1" showErrorMessage="1" error="Please select an answer from the acceptable response options." sqref="C16 C23 C26 C31 C37 C43 C46 C51" xr:uid="{00000000-0002-0000-0400-000000000000}">
      <formula1>"Yes, No, Partial, N/A"</formula1>
    </dataValidation>
    <dataValidation type="list" allowBlank="1" showInputMessage="1" showErrorMessage="1" error="Please select an answer from the acceptable response options." sqref="C17:C22 C24:C25 C27:C30 C32:C36 C38:C42 C44:C45 C47:C50 C52:C53" xr:uid="{77063806-AC48-443D-94C4-E2333D87A7C3}">
      <formula1>"Yes, No"</formula1>
    </dataValidation>
  </dataValidations>
  <pageMargins left="0.7" right="0.7" top="0.75" bottom="0.75" header="0.3" footer="0.3"/>
  <pageSetup orientation="portrait" verticalDpi="597"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94a1096-e36b-4358-8afd-d3e5a94a8deb">
      <Terms xmlns="http://schemas.microsoft.com/office/infopath/2007/PartnerControls"/>
    </lcf76f155ced4ddcb4097134ff3c332f>
    <TaxCatchAll xmlns="5444300f-dcb0-4b1c-8c9d-9638cd345996" xsi:nil="true"/>
    <Final xmlns="5444300f-dcb0-4b1c-8c9d-9638cd345996">false</Final>
    <SBU_Content xmlns="5444300f-dcb0-4b1c-8c9d-9638cd345996" xsi:nil="true"/>
    <EntityID xmlns="5444300f-dcb0-4b1c-8c9d-9638cd34599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AssignmentDocument" ma:contentTypeID="0x010100FAB0D48B119E804EB31FFF89472138D2006249BE5E8C5CDC42A276F6CE513BC988" ma:contentTypeVersion="25" ma:contentTypeDescription="Create a new document." ma:contentTypeScope="" ma:versionID="25baaba032a5296469ee77e203038b43">
  <xsd:schema xmlns:xsd="http://www.w3.org/2001/XMLSchema" xmlns:xs="http://www.w3.org/2001/XMLSchema" xmlns:p="http://schemas.microsoft.com/office/2006/metadata/properties" xmlns:ns2="5444300f-dcb0-4b1c-8c9d-9638cd345996" xmlns:ns3="494a1096-e36b-4358-8afd-d3e5a94a8deb" targetNamespace="http://schemas.microsoft.com/office/2006/metadata/properties" ma:root="true" ma:fieldsID="640676d69e1d688197a23ef1f28bc823" ns2:_="" ns3:_="">
    <xsd:import namespace="5444300f-dcb0-4b1c-8c9d-9638cd345996"/>
    <xsd:import namespace="494a1096-e36b-4358-8afd-d3e5a94a8deb"/>
    <xsd:element name="properties">
      <xsd:complexType>
        <xsd:sequence>
          <xsd:element name="documentManagement">
            <xsd:complexType>
              <xsd:all>
                <xsd:element ref="ns2:Final" minOccurs="0"/>
                <xsd:element ref="ns2:SBU_Content" minOccurs="0"/>
                <xsd:element ref="ns2:EntityID" minOccurs="0"/>
                <xsd:element ref="ns3:MediaServiceMetadata" minOccurs="0"/>
                <xsd:element ref="ns3:MediaServiceFastMetadata" minOccurs="0"/>
                <xsd:element ref="ns2:SharedWithUsers" minOccurs="0"/>
                <xsd:element ref="ns2:SharedWithDetail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44300f-dcb0-4b1c-8c9d-9638cd345996" elementFormDefault="qualified">
    <xsd:import namespace="http://schemas.microsoft.com/office/2006/documentManagement/types"/>
    <xsd:import namespace="http://schemas.microsoft.com/office/infopath/2007/PartnerControls"/>
    <xsd:element name="Final" ma:index="2" nillable="true" ma:displayName="Final" ma:default="0" ma:internalName="Final" ma:readOnly="false">
      <xsd:simpleType>
        <xsd:restriction base="dms:Boolean"/>
      </xsd:simpleType>
    </xsd:element>
    <xsd:element name="SBU_Content" ma:index="3" nillable="true" ma:displayName="SBU Content" ma:internalName="SBU_Content" ma:readOnly="false">
      <xsd:complexType>
        <xsd:complexContent>
          <xsd:extension base="dms:MultiChoice">
            <xsd:sequence>
              <xsd:element name="Value" maxOccurs="unbounded" minOccurs="0" nillable="true">
                <xsd:simpleType>
                  <xsd:restriction base="dms:Choice">
                    <xsd:enumeration value="PII"/>
                    <xsd:enumeration value="FOUO"/>
                    <xsd:enumeration value="LES"/>
                    <xsd:enumeration value="SSI"/>
                  </xsd:restriction>
                </xsd:simpleType>
              </xsd:element>
            </xsd:sequence>
          </xsd:extension>
        </xsd:complexContent>
      </xsd:complexType>
    </xsd:element>
    <xsd:element name="EntityID" ma:index="10" nillable="true" ma:displayName="Entity ID" ma:internalName="EntityID" ma:readOnly="false">
      <xsd:simpleType>
        <xsd:restriction base="dms:Text">
          <xsd:maxLength value="255"/>
        </xsd:restriction>
      </xsd:simpleType>
    </xsd:element>
    <xsd:element name="SharedWithUsers" ma:index="13"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e665c185-d550-4ada-9da0-ebd763853713}" ma:internalName="TaxCatchAll" ma:showField="CatchAllData" ma:web="5444300f-dcb0-4b1c-8c9d-9638cd34599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94a1096-e36b-4358-8afd-d3e5a94a8de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2f9b6b14-b2e9-4229-8a92-3cede8e59735"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F6B344-2C9D-412A-A476-46107A21906B}">
  <ds:schemaRefs>
    <ds:schemaRef ds:uri="http://purl.org/dc/terms/"/>
    <ds:schemaRef ds:uri="http://purl.org/dc/dcmitype/"/>
    <ds:schemaRef ds:uri="http://www.w3.org/XML/1998/namespace"/>
    <ds:schemaRef ds:uri="http://purl.org/dc/elements/1.1/"/>
    <ds:schemaRef ds:uri="http://schemas.microsoft.com/office/infopath/2007/PartnerControls"/>
    <ds:schemaRef ds:uri="5444300f-dcb0-4b1c-8c9d-9638cd345996"/>
    <ds:schemaRef ds:uri="http://schemas.microsoft.com/office/2006/documentManagement/types"/>
    <ds:schemaRef ds:uri="494a1096-e36b-4358-8afd-d3e5a94a8deb"/>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46D00B4A-F10A-4747-8D37-976901D62C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44300f-dcb0-4b1c-8c9d-9638cd345996"/>
    <ds:schemaRef ds:uri="494a1096-e36b-4358-8afd-d3e5a94a8d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5E99181-503B-421F-9D5E-E597FC290E0A}">
  <ds:schemaRefs>
    <ds:schemaRef ds:uri="http://schemas.microsoft.com/sharepoint/v3/contenttype/forms"/>
  </ds:schemaRefs>
</ds:datastoreItem>
</file>

<file path=docMetadata/LabelInfo.xml><?xml version="1.0" encoding="utf-8"?>
<clbl:labelList xmlns:clbl="http://schemas.microsoft.com/office/2020/mipLabelMetadata">
  <clbl:label id="{c33c9f88-1eb7-4099-9700-16013fd9e8aa}" enabled="0" method="" siteId="{c33c9f88-1eb7-4099-9700-16013fd9e8a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Instructions and Summary</vt:lpstr>
      <vt:lpstr>Governance</vt:lpstr>
      <vt:lpstr>Supply Chain</vt:lpstr>
      <vt:lpstr>Secure Development</vt:lpstr>
      <vt:lpstr>Secure Deployment</vt:lpstr>
      <vt:lpstr>Vulnerability</vt:lpstr>
      <vt:lpstr>'Secure Development'!OLE_LINK3</vt:lpstr>
      <vt:lpstr>'Supply Chain'!OLE_LINK46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Software Assurance in the Cyber-Supply Chain Risk Management (C-SCRM) Lifecycle</dc:title>
  <dc:subject/>
  <dc:creator>Tim Stevens</dc:creator>
  <cp:keywords>Software Acquisition Guide</cp:keywords>
  <dc:description/>
  <cp:lastModifiedBy>Dick Brooks</cp:lastModifiedBy>
  <cp:revision/>
  <dcterms:created xsi:type="dcterms:W3CDTF">2023-10-02T19:46:07Z</dcterms:created>
  <dcterms:modified xsi:type="dcterms:W3CDTF">2025-01-01T15:02:02Z</dcterms:modified>
  <cp:category>C-SCRM</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0x010100FAB0D48B119E804EB31FFF89472138D2006249BE5E8C5CDC42A276F6CE513BC988</vt:lpwstr>
  </property>
  <property fmtid="{D5CDD505-2E9C-101B-9397-08002B2CF9AE}" pid="3" name="MSIP_Label_a2eef23d-2e95-4428-9a3c-2526d95b164a_Enabled">
    <vt:lpwstr>true</vt:lpwstr>
  </property>
  <property fmtid="{D5CDD505-2E9C-101B-9397-08002B2CF9AE}" pid="4" name="MSIP_Label_a2eef23d-2e95-4428-9a3c-2526d95b164a_SetDate">
    <vt:lpwstr>2024-04-22T17:25:13Z</vt:lpwstr>
  </property>
  <property fmtid="{D5CDD505-2E9C-101B-9397-08002B2CF9AE}" pid="5" name="MSIP_Label_a2eef23d-2e95-4428-9a3c-2526d95b164a_Method">
    <vt:lpwstr>Standard</vt:lpwstr>
  </property>
  <property fmtid="{D5CDD505-2E9C-101B-9397-08002B2CF9AE}" pid="6" name="MSIP_Label_a2eef23d-2e95-4428-9a3c-2526d95b164a_Name">
    <vt:lpwstr>For Official Use Only (FOUO)</vt:lpwstr>
  </property>
  <property fmtid="{D5CDD505-2E9C-101B-9397-08002B2CF9AE}" pid="7" name="MSIP_Label_a2eef23d-2e95-4428-9a3c-2526d95b164a_SiteId">
    <vt:lpwstr>3ccde76c-946d-4a12-bb7a-fc9d0842354a</vt:lpwstr>
  </property>
  <property fmtid="{D5CDD505-2E9C-101B-9397-08002B2CF9AE}" pid="8" name="MSIP_Label_a2eef23d-2e95-4428-9a3c-2526d95b164a_ActionId">
    <vt:lpwstr>4fc46b25-b0db-45d4-ad26-22484767c2fc</vt:lpwstr>
  </property>
  <property fmtid="{D5CDD505-2E9C-101B-9397-08002B2CF9AE}" pid="9" name="MSIP_Label_a2eef23d-2e95-4428-9a3c-2526d95b164a_ContentBits">
    <vt:lpwstr>0</vt:lpwstr>
  </property>
  <property fmtid="{D5CDD505-2E9C-101B-9397-08002B2CF9AE}" pid="10" name="EntityID">
    <vt:lpwstr>d287d964-3203-ef11-a1fe-001dd809b0d2</vt:lpwstr>
  </property>
  <property fmtid="{D5CDD505-2E9C-101B-9397-08002B2CF9AE}" pid="11" name="MediaServiceImageTags">
    <vt:lpwstr/>
  </property>
</Properties>
</file>