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hi-my.sharepoint.com/personal/sa01ra_uhi_ac_uk/Documents/"/>
    </mc:Choice>
  </mc:AlternateContent>
  <xr:revisionPtr revIDLastSave="0" documentId="8_{3CA30198-4985-4AEE-97C0-B20E0C4635A2}" xr6:coauthVersionLast="47" xr6:coauthVersionMax="47" xr10:uidLastSave="{00000000-0000-0000-0000-000000000000}"/>
  <bookViews>
    <workbookView xWindow="-120" yWindow="-16320" windowWidth="29040" windowHeight="15840" xr2:uid="{F9BE47B5-5B1A-4C03-A97D-1FC64D4E610B}"/>
  </bookViews>
  <sheets>
    <sheet name="Clas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K4" i="1"/>
  <c r="L7" i="1"/>
  <c r="K7" i="1"/>
  <c r="L14" i="1" s="1"/>
  <c r="L5" i="1"/>
  <c r="K5" i="1"/>
  <c r="L4" i="1"/>
  <c r="L6" i="1"/>
  <c r="K6" i="1"/>
  <c r="K14" i="1" s="1"/>
  <c r="J18" i="1" l="1"/>
  <c r="J14" i="1"/>
  <c r="K18" i="1"/>
  <c r="K17" i="1"/>
  <c r="J21" i="1"/>
  <c r="L18" i="1"/>
  <c r="L16" i="1"/>
  <c r="L17" i="1"/>
  <c r="L21" i="1"/>
  <c r="J16" i="1"/>
  <c r="K21" i="1"/>
  <c r="J19" i="1"/>
  <c r="J15" i="1"/>
  <c r="K19" i="1"/>
  <c r="K15" i="1"/>
  <c r="L19" i="1"/>
  <c r="L15" i="1"/>
  <c r="J17" i="1"/>
  <c r="K16" i="1"/>
  <c r="O16" i="1" s="1"/>
  <c r="O14" i="1"/>
  <c r="N18" i="1"/>
  <c r="N14" i="1" l="1"/>
  <c r="N17" i="1"/>
  <c r="O15" i="1"/>
  <c r="O18" i="1"/>
  <c r="O21" i="1"/>
  <c r="O19" i="1"/>
  <c r="N19" i="1"/>
  <c r="O17" i="1"/>
  <c r="N16" i="1"/>
  <c r="N21" i="1"/>
  <c r="N15" i="1"/>
</calcChain>
</file>

<file path=xl/sharedStrings.xml><?xml version="1.0" encoding="utf-8"?>
<sst xmlns="http://schemas.openxmlformats.org/spreadsheetml/2006/main" count="44" uniqueCount="32">
  <si>
    <t>Calibration</t>
  </si>
  <si>
    <t>STD1</t>
  </si>
  <si>
    <t>STD2</t>
  </si>
  <si>
    <t>STD3</t>
  </si>
  <si>
    <t>STD4</t>
  </si>
  <si>
    <t>STD5</t>
  </si>
  <si>
    <t>STD6</t>
  </si>
  <si>
    <t>Calculation</t>
  </si>
  <si>
    <t>Group Initials</t>
  </si>
  <si>
    <t>RSQU</t>
  </si>
  <si>
    <t>INTERCEPT</t>
  </si>
  <si>
    <t>GRAD</t>
  </si>
  <si>
    <t>810nm Reading</t>
  </si>
  <si>
    <t>SAMPLES</t>
  </si>
  <si>
    <t xml:space="preserve">Group Mean Data </t>
  </si>
  <si>
    <t>Absorbance Reading 810 nm</t>
  </si>
  <si>
    <t>Calculated Si(OH)4 uM</t>
  </si>
  <si>
    <t>Si(OH)4 (uM)</t>
  </si>
  <si>
    <t>Standard Dev</t>
  </si>
  <si>
    <t>STATION</t>
  </si>
  <si>
    <t>BOTTLE</t>
  </si>
  <si>
    <t>DEPTH (m)</t>
  </si>
  <si>
    <t xml:space="preserve">Chlorophyll (ug/l) </t>
  </si>
  <si>
    <t>Phaeophytin (ug/l)</t>
  </si>
  <si>
    <t>Sample 1</t>
  </si>
  <si>
    <t>Sample 2</t>
  </si>
  <si>
    <t>Sample 3</t>
  </si>
  <si>
    <t>Mean</t>
  </si>
  <si>
    <t>(uM)</t>
  </si>
  <si>
    <t>RE5</t>
  </si>
  <si>
    <t>RE8</t>
  </si>
  <si>
    <t>Seawater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</si>
</sst>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1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1" fillId="2" borderId="3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164" fontId="0" fillId="0" borderId="1" xfId="0" applyNumberFormat="1" applyBorder="1"/>
    <xf numFmtId="0" fontId="3" fillId="0" borderId="0" xfId="0" applyFont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0" borderId="5" xfId="0" applyBorder="1"/>
    <xf numFmtId="0" fontId="0" fillId="5" borderId="10" xfId="0" applyFill="1" applyBorder="1"/>
    <xf numFmtId="0" fontId="0" fillId="5" borderId="11" xfId="0" applyFill="1" applyBorder="1"/>
    <xf numFmtId="0" fontId="1" fillId="5" borderId="12" xfId="0" applyFont="1" applyFill="1" applyBorder="1"/>
    <xf numFmtId="0" fontId="0" fillId="5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1" fillId="4" borderId="1" xfId="0" applyFont="1" applyFill="1" applyBorder="1"/>
    <xf numFmtId="164" fontId="0" fillId="3" borderId="1" xfId="0" applyNumberFormat="1" applyFill="1" applyBorder="1"/>
    <xf numFmtId="0" fontId="0" fillId="6" borderId="10" xfId="0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6" borderId="2" xfId="0" applyFill="1" applyBorder="1"/>
    <xf numFmtId="0" fontId="1" fillId="7" borderId="2" xfId="0" applyFont="1" applyFill="1" applyBorder="1"/>
    <xf numFmtId="0" fontId="1" fillId="7" borderId="10" xfId="0" applyFont="1" applyFill="1" applyBorder="1"/>
    <xf numFmtId="0" fontId="1" fillId="7" borderId="8" xfId="0" applyFont="1" applyFill="1" applyBorder="1"/>
    <xf numFmtId="0" fontId="1" fillId="7" borderId="11" xfId="0" applyFont="1" applyFill="1" applyBorder="1"/>
    <xf numFmtId="165" fontId="0" fillId="0" borderId="0" xfId="0" applyNumberFormat="1"/>
    <xf numFmtId="0" fontId="1" fillId="5" borderId="11" xfId="0" applyFont="1" applyFill="1" applyBorder="1"/>
    <xf numFmtId="0" fontId="0" fillId="2" borderId="0" xfId="0" applyFill="1"/>
    <xf numFmtId="0" fontId="0" fillId="2" borderId="8" xfId="0" applyFill="1" applyBorder="1"/>
    <xf numFmtId="0" fontId="1" fillId="6" borderId="8" xfId="0" applyFont="1" applyFill="1" applyBorder="1"/>
    <xf numFmtId="0" fontId="1" fillId="6" borderId="0" xfId="0" applyFont="1" applyFill="1"/>
    <xf numFmtId="0" fontId="1" fillId="6" borderId="9" xfId="0" applyFont="1" applyFill="1" applyBorder="1"/>
    <xf numFmtId="2" fontId="0" fillId="7" borderId="1" xfId="0" applyNumberFormat="1" applyFill="1" applyBorder="1"/>
    <xf numFmtId="0" fontId="0" fillId="0" borderId="0" xfId="0" applyFill="1"/>
    <xf numFmtId="165" fontId="0" fillId="0" borderId="0" xfId="0" applyNumberFormat="1" applyFill="1"/>
    <xf numFmtId="2" fontId="0" fillId="0" borderId="11" xfId="0" applyNumberFormat="1" applyFill="1" applyBorder="1"/>
    <xf numFmtId="165" fontId="0" fillId="6" borderId="15" xfId="0" applyNumberFormat="1" applyFill="1" applyBorder="1"/>
    <xf numFmtId="165" fontId="0" fillId="6" borderId="16" xfId="0" applyNumberFormat="1" applyFill="1" applyBorder="1"/>
    <xf numFmtId="165" fontId="0" fillId="6" borderId="17" xfId="0" applyNumberFormat="1" applyFill="1" applyBorder="1"/>
    <xf numFmtId="165" fontId="0" fillId="6" borderId="18" xfId="0" applyNumberFormat="1" applyFill="1" applyBorder="1"/>
    <xf numFmtId="165" fontId="0" fillId="6" borderId="0" xfId="0" applyNumberFormat="1" applyFill="1" applyBorder="1"/>
    <xf numFmtId="165" fontId="0" fillId="6" borderId="19" xfId="0" applyNumberFormat="1" applyFill="1" applyBorder="1"/>
    <xf numFmtId="165" fontId="0" fillId="6" borderId="20" xfId="0" applyNumberFormat="1" applyFill="1" applyBorder="1"/>
    <xf numFmtId="165" fontId="0" fillId="6" borderId="21" xfId="0" applyNumberFormat="1" applyFill="1" applyBorder="1"/>
    <xf numFmtId="165" fontId="0" fillId="6" borderId="22" xfId="0" applyNumberFormat="1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2" xfId="0" applyFill="1" applyBorder="1"/>
    <xf numFmtId="0" fontId="1" fillId="0" borderId="0" xfId="0" applyFont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21811029346559"/>
                  <c:y val="5.3534871751313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'Class Data'!$C$3:$H$3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'Class Data'!$C$5:$H$5</c:f>
              <c:numCache>
                <c:formatCode>General</c:formatCode>
                <c:ptCount val="6"/>
                <c:pt idx="0">
                  <c:v>0</c:v>
                </c:pt>
                <c:pt idx="1">
                  <c:v>7.1999999999999995E-2</c:v>
                </c:pt>
                <c:pt idx="2">
                  <c:v>0.14000000000000001</c:v>
                </c:pt>
                <c:pt idx="3">
                  <c:v>0.26800000000000002</c:v>
                </c:pt>
                <c:pt idx="4">
                  <c:v>0.39600000000000002</c:v>
                </c:pt>
                <c:pt idx="5">
                  <c:v>0.504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22-4386-B81E-849C1646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36367"/>
        <c:axId val="999741167"/>
      </c:scatterChart>
      <c:valAx>
        <c:axId val="99973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n-GB"/>
                </a:br>
                <a:r>
                  <a:rPr lang="en-GB"/>
                  <a:t>Silicate</a:t>
                </a:r>
                <a:r>
                  <a:rPr lang="en-GB" baseline="0"/>
                  <a:t> Conc (uM)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41167"/>
        <c:crosses val="autoZero"/>
        <c:crossBetween val="midCat"/>
      </c:valAx>
      <c:valAx>
        <c:axId val="9997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3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240926</xdr:colOff>
      <xdr:row>22</xdr:row>
      <xdr:rowOff>62751</xdr:rowOff>
    </xdr:from>
    <xdr:to>
      <xdr:col>9</xdr:col>
      <xdr:colOff>11205</xdr:colOff>
      <xdr:row>47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D9996-0677-DACB-616D-A62D36FD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6940-399C-4005-9E7A-EDD5B5693DE9}">
  <dimension ref="A1:O24"/>
  <sheetViews>
    <sheetView tabSelected="1" zoomScale="85" zoomScaleNormal="85" workbookViewId="0">
      <pane ySplit="12" topLeftCell="A13" activePane="bottomLeft" state="frozen"/>
      <selection pane="bottomLeft" activeCell="B13" sqref="B13:D13"/>
    </sheetView>
  </sheetViews>
  <sheetFormatPr defaultRowHeight="15"/>
  <cols>
    <col min="1" max="1" width="8.28515625" customWidth="1"/>
    <col min="2" max="2" width="19.5703125" customWidth="1"/>
    <col min="4" max="4" width="10.85546875" customWidth="1"/>
    <col min="5" max="5" width="16.85546875" customWidth="1"/>
    <col min="6" max="6" width="17.42578125" customWidth="1"/>
    <col min="9" max="9" width="11.140625" customWidth="1"/>
    <col min="11" max="12" width="10.28515625" customWidth="1"/>
    <col min="13" max="14" width="9.42578125" bestFit="1" customWidth="1"/>
    <col min="15" max="15" width="16.5703125" customWidth="1"/>
    <col min="18" max="18" width="15.85546875" customWidth="1"/>
    <col min="19" max="19" width="13.5703125" customWidth="1"/>
  </cols>
  <sheetData>
    <row r="1" spans="1:15" ht="31.5">
      <c r="A1" s="14" t="s">
        <v>0</v>
      </c>
    </row>
    <row r="2" spans="1:15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9"/>
      <c r="K2" s="23" t="s">
        <v>7</v>
      </c>
      <c r="L2" s="24"/>
    </row>
    <row r="3" spans="1:15">
      <c r="A3" s="10" t="s">
        <v>8</v>
      </c>
      <c r="B3" s="11"/>
      <c r="C3" s="11">
        <v>0</v>
      </c>
      <c r="D3" s="11">
        <v>5</v>
      </c>
      <c r="E3" s="11">
        <v>10</v>
      </c>
      <c r="F3" s="11">
        <v>20</v>
      </c>
      <c r="G3" s="11">
        <v>30</v>
      </c>
      <c r="H3" s="11">
        <v>40</v>
      </c>
      <c r="I3" s="12" t="s">
        <v>9</v>
      </c>
      <c r="K3" s="25" t="s">
        <v>10</v>
      </c>
      <c r="L3" s="25" t="s">
        <v>11</v>
      </c>
    </row>
    <row r="4" spans="1:15">
      <c r="A4" s="4"/>
      <c r="B4" s="5" t="s">
        <v>12</v>
      </c>
      <c r="C4" s="4">
        <v>1.2E-2</v>
      </c>
      <c r="D4" s="4">
        <v>7.2999999999999995E-2</v>
      </c>
      <c r="E4" s="4">
        <v>0.13100000000000001</v>
      </c>
      <c r="F4" s="4">
        <v>0.248</v>
      </c>
      <c r="G4" s="4">
        <v>0.38700000000000001</v>
      </c>
      <c r="H4" s="4">
        <v>0.45</v>
      </c>
      <c r="I4" s="13">
        <f>RSQ(C4:H4,C3:H3)</f>
        <v>0.99128812557845714</v>
      </c>
      <c r="K4" s="26">
        <f>INTERCEPT(C4:H4,C3:H3)</f>
        <v>1.8217543859649132E-2</v>
      </c>
      <c r="L4" s="26">
        <f>SLOPE(C4:H4,C3:H3)</f>
        <v>1.1349473684210526E-2</v>
      </c>
    </row>
    <row r="5" spans="1:15">
      <c r="A5" s="4"/>
      <c r="B5" s="5" t="s">
        <v>12</v>
      </c>
      <c r="C5" s="4">
        <v>0</v>
      </c>
      <c r="D5" s="4">
        <v>7.1999999999999995E-2</v>
      </c>
      <c r="E5" s="4">
        <v>0.14000000000000001</v>
      </c>
      <c r="F5" s="4">
        <v>0.26800000000000002</v>
      </c>
      <c r="G5" s="4">
        <v>0.39600000000000002</v>
      </c>
      <c r="H5" s="4">
        <v>0.504</v>
      </c>
      <c r="I5" s="13">
        <f>RSQ(C5:H5,C3:H3)</f>
        <v>0.99834982109029669</v>
      </c>
      <c r="K5" s="26">
        <f>INTERCEPT(C5:H5,C3:H3)</f>
        <v>8.7999999999999745E-3</v>
      </c>
      <c r="L5" s="26">
        <f>SLOPE(C5:H5,C3:H3)</f>
        <v>1.2640000000000002E-2</v>
      </c>
    </row>
    <row r="6" spans="1:15">
      <c r="A6" s="4"/>
      <c r="B6" s="5" t="s">
        <v>12</v>
      </c>
      <c r="C6" s="4">
        <v>0</v>
      </c>
      <c r="D6" s="4">
        <v>6.3E-2</v>
      </c>
      <c r="E6" s="4">
        <v>0.17199999999999999</v>
      </c>
      <c r="F6" s="4">
        <v>0.32800000000000001</v>
      </c>
      <c r="G6" s="4">
        <v>0.505</v>
      </c>
      <c r="H6" s="4">
        <v>0.57999999999999996</v>
      </c>
      <c r="I6" s="13">
        <f>RSQ(C6:H6,C3:H3)</f>
        <v>0.98614994999042915</v>
      </c>
      <c r="K6" s="26">
        <f>INTERCEPT(C6:H6,C3:H3)</f>
        <v>7.8561403508772831E-3</v>
      </c>
      <c r="L6" s="26">
        <f>SLOPE(C6:H6,C3:H3)</f>
        <v>1.5246315789473681E-2</v>
      </c>
    </row>
    <row r="7" spans="1:15">
      <c r="A7" s="4"/>
      <c r="B7" s="5" t="s">
        <v>12</v>
      </c>
      <c r="C7" s="4">
        <v>0</v>
      </c>
      <c r="D7" s="4">
        <v>7.5999999999999998E-2</v>
      </c>
      <c r="E7" s="4">
        <v>0.14599999999999999</v>
      </c>
      <c r="F7" s="4">
        <v>0.251</v>
      </c>
      <c r="G7" s="4">
        <v>0.40600000000000003</v>
      </c>
      <c r="H7" s="4">
        <v>0.53400000000000003</v>
      </c>
      <c r="I7" s="13">
        <f>RSQ(C7:H7,C3:H3)</f>
        <v>0.99768721473039901</v>
      </c>
      <c r="K7" s="26">
        <f>INTERCEPT(C7:H7,C3:H3)</f>
        <v>4.5368421052631724E-3</v>
      </c>
      <c r="L7" s="26">
        <f>SLOPE(C7:H7,C3:H3)</f>
        <v>1.3197894736842105E-2</v>
      </c>
    </row>
    <row r="9" spans="1:15" ht="31.5">
      <c r="A9" s="14" t="s">
        <v>13</v>
      </c>
    </row>
    <row r="10" spans="1:15">
      <c r="N10" t="s">
        <v>14</v>
      </c>
    </row>
    <row r="11" spans="1:15">
      <c r="A11" s="19"/>
      <c r="B11" s="7"/>
      <c r="C11" s="7"/>
      <c r="D11" s="7"/>
      <c r="E11" s="27"/>
      <c r="F11" s="34"/>
      <c r="G11" s="6" t="s">
        <v>15</v>
      </c>
      <c r="H11" s="7"/>
      <c r="I11" s="7"/>
      <c r="J11" s="28" t="s">
        <v>16</v>
      </c>
      <c r="K11" s="29"/>
      <c r="L11" s="30"/>
      <c r="N11" s="35" t="s">
        <v>17</v>
      </c>
      <c r="O11" s="36" t="s">
        <v>18</v>
      </c>
    </row>
    <row r="12" spans="1:15">
      <c r="A12" s="21"/>
      <c r="B12" s="11" t="s">
        <v>19</v>
      </c>
      <c r="C12" s="11" t="s">
        <v>20</v>
      </c>
      <c r="D12" s="11" t="s">
        <v>21</v>
      </c>
      <c r="E12" s="59" t="s">
        <v>22</v>
      </c>
      <c r="F12" s="60" t="s">
        <v>23</v>
      </c>
      <c r="G12" s="15" t="s">
        <v>24</v>
      </c>
      <c r="H12" s="11" t="s">
        <v>25</v>
      </c>
      <c r="I12" s="16" t="s">
        <v>26</v>
      </c>
      <c r="J12" s="31" t="s">
        <v>24</v>
      </c>
      <c r="K12" s="32" t="s">
        <v>25</v>
      </c>
      <c r="L12" s="33" t="s">
        <v>26</v>
      </c>
      <c r="N12" s="37" t="s">
        <v>27</v>
      </c>
      <c r="O12" s="38" t="s">
        <v>28</v>
      </c>
    </row>
    <row r="13" spans="1:15">
      <c r="A13" s="40"/>
      <c r="B13" s="41"/>
      <c r="C13" s="41"/>
      <c r="D13" s="41"/>
      <c r="E13" s="61"/>
      <c r="F13" s="62"/>
      <c r="G13" s="42"/>
      <c r="H13" s="41"/>
      <c r="I13" s="41"/>
      <c r="J13" s="43"/>
      <c r="K13" s="44"/>
      <c r="L13" s="45"/>
      <c r="N13" s="37"/>
      <c r="O13" s="38"/>
    </row>
    <row r="14" spans="1:15">
      <c r="A14" s="19"/>
      <c r="B14" s="65" t="s">
        <v>29</v>
      </c>
      <c r="C14" s="2">
        <v>1</v>
      </c>
      <c r="D14" s="2">
        <v>140</v>
      </c>
      <c r="E14" s="63"/>
      <c r="F14" s="64"/>
      <c r="G14" s="1">
        <v>0.621</v>
      </c>
      <c r="H14" s="2">
        <v>0.58099999999999996</v>
      </c>
      <c r="I14" s="2">
        <v>0.64</v>
      </c>
      <c r="J14" s="50">
        <f>((G14-$K$5)/$L$5)-0.009</f>
        <v>48.424544303797468</v>
      </c>
      <c r="K14" s="51">
        <f>((H14-$K$6)/$L$6)-0.04</f>
        <v>37.552285740587322</v>
      </c>
      <c r="L14" s="52">
        <f>((I14-$K$7)/$L$7)-I22</f>
        <v>48.138827564204824</v>
      </c>
      <c r="N14" s="46">
        <f>AVERAGE(J14:L14)</f>
        <v>44.705219202863212</v>
      </c>
      <c r="O14" s="46">
        <f>STDEV(J14:L14)</f>
        <v>6.1962691476911997</v>
      </c>
    </row>
    <row r="15" spans="1:15">
      <c r="A15" s="20"/>
      <c r="B15" s="65" t="s">
        <v>29</v>
      </c>
      <c r="C15">
        <v>2</v>
      </c>
      <c r="D15">
        <v>100</v>
      </c>
      <c r="E15" s="61"/>
      <c r="F15" s="62"/>
      <c r="G15" s="17">
        <v>0.55700000000000005</v>
      </c>
      <c r="H15">
        <v>0.54500000000000004</v>
      </c>
      <c r="I15">
        <v>0.61199999999999999</v>
      </c>
      <c r="J15" s="53">
        <f>((G15-$K$5)/$L$5)-0.009</f>
        <v>43.361253164556956</v>
      </c>
      <c r="K15" s="54">
        <f>((H15-$K$6)/$L$6)-0.04</f>
        <v>35.191059559974228</v>
      </c>
      <c r="L15" s="55">
        <f>((I15-$K$7)/$L$7)-I23</f>
        <v>46.027277077683841</v>
      </c>
      <c r="N15" s="46">
        <f>AVERAGE(J15:L15)</f>
        <v>41.526529934071675</v>
      </c>
      <c r="O15" s="46">
        <f>STDEV(J15:L15)</f>
        <v>5.6462872334075094</v>
      </c>
    </row>
    <row r="16" spans="1:15">
      <c r="A16" s="20"/>
      <c r="B16" s="65" t="s">
        <v>29</v>
      </c>
      <c r="C16">
        <v>4</v>
      </c>
      <c r="D16">
        <v>20</v>
      </c>
      <c r="E16" s="61">
        <v>1.1399999999999999</v>
      </c>
      <c r="F16" s="62">
        <v>0.28999999999999998</v>
      </c>
      <c r="G16" s="17">
        <v>0.03</v>
      </c>
      <c r="H16">
        <v>6.4000000000000001E-2</v>
      </c>
      <c r="I16">
        <v>3.4000000000000002E-2</v>
      </c>
      <c r="J16" s="53">
        <f>((G16-$K$5)/$L$5)-0.009</f>
        <v>1.6682151898734194</v>
      </c>
      <c r="K16" s="54">
        <f>((H16-$K$6)/$L$6)-0.04</f>
        <v>3.6424542023382074</v>
      </c>
      <c r="L16" s="55">
        <f>((I16-$K$7)/$L$7)-I24</f>
        <v>2.2324134630722594</v>
      </c>
      <c r="N16" s="46">
        <f>AVERAGE(J16:L16)</f>
        <v>2.5143609517612955</v>
      </c>
      <c r="O16" s="46">
        <f>STDEV(J16:L16)</f>
        <v>1.0168705470058741</v>
      </c>
    </row>
    <row r="17" spans="1:15">
      <c r="A17" s="20"/>
      <c r="B17" s="65" t="s">
        <v>29</v>
      </c>
      <c r="C17">
        <v>5</v>
      </c>
      <c r="D17">
        <v>10</v>
      </c>
      <c r="E17" s="61">
        <v>1.43</v>
      </c>
      <c r="F17" s="62">
        <v>0.28000000000000003</v>
      </c>
      <c r="G17" s="17">
        <v>2.5000000000000001E-2</v>
      </c>
      <c r="H17">
        <v>5.1999999999999998E-2</v>
      </c>
      <c r="I17">
        <v>2.5000000000000001E-2</v>
      </c>
      <c r="J17" s="53">
        <f>((G17-$K$5)/$L$5)-0.009</f>
        <v>1.2726455696202552</v>
      </c>
      <c r="K17" s="54">
        <f>((H17-$K$6)/$L$6)-0.04</f>
        <v>2.8553788088005101</v>
      </c>
      <c r="L17" s="55">
        <f>((I17-$K$7)/$L$7)-I25</f>
        <v>1.5504865209762313</v>
      </c>
      <c r="N17" s="46">
        <f>AVERAGE(J17:L17)</f>
        <v>1.8928369664656655</v>
      </c>
      <c r="O17" s="46">
        <f>STDEV(J17:L17)</f>
        <v>0.84508224288918532</v>
      </c>
    </row>
    <row r="18" spans="1:15">
      <c r="A18" s="22"/>
      <c r="B18" s="66" t="s">
        <v>29</v>
      </c>
      <c r="C18" s="3">
        <v>6</v>
      </c>
      <c r="D18" s="3">
        <v>1</v>
      </c>
      <c r="E18" s="59">
        <v>1.66</v>
      </c>
      <c r="F18" s="60">
        <v>0.3</v>
      </c>
      <c r="G18" s="18">
        <v>0</v>
      </c>
      <c r="H18" s="3">
        <v>3.9E-2</v>
      </c>
      <c r="I18" s="3">
        <v>0</v>
      </c>
      <c r="J18" s="53">
        <f>((G18-$K$5)/$L$5)-0.009</f>
        <v>-0.70520253164556745</v>
      </c>
      <c r="K18" s="54">
        <f>((H18-$K$6)/$L$6)-0.04</f>
        <v>2.0027137991346717</v>
      </c>
      <c r="L18" s="55">
        <f>((I18-$K$7)/$L$7)-I26</f>
        <v>-0.34375498484606909</v>
      </c>
      <c r="N18" s="46">
        <f>AVERAGE(J18:L18)</f>
        <v>0.31791876088101173</v>
      </c>
      <c r="O18" s="46">
        <f>STDEV(J18:L18)</f>
        <v>1.4702250926184592</v>
      </c>
    </row>
    <row r="19" spans="1:15">
      <c r="A19" s="20"/>
      <c r="B19" s="65" t="s">
        <v>30</v>
      </c>
      <c r="C19">
        <v>4</v>
      </c>
      <c r="D19">
        <v>20</v>
      </c>
      <c r="E19" s="61">
        <v>0.25</v>
      </c>
      <c r="F19" s="62">
        <v>1.1499999999999999</v>
      </c>
      <c r="G19" s="17">
        <v>3.5000000000000003E-2</v>
      </c>
      <c r="H19">
        <v>6.4000000000000001E-2</v>
      </c>
      <c r="I19">
        <v>0.03</v>
      </c>
      <c r="J19" s="53">
        <f>((G19-$K$5)/$L$5)-0.009</f>
        <v>2.0637848101265845</v>
      </c>
      <c r="K19" s="54">
        <f>((H19-$K$6)/$L$6)-0.04</f>
        <v>3.6424542023382074</v>
      </c>
      <c r="L19" s="55">
        <f>((I19-$K$7)/$L$7)-I27</f>
        <v>1.9293348221406912</v>
      </c>
      <c r="N19" s="46">
        <f>AVERAGE(J19:L19)</f>
        <v>2.5451912782018278</v>
      </c>
      <c r="O19" s="46">
        <f>STDEV(J19:L19)</f>
        <v>0.95263248072411988</v>
      </c>
    </row>
    <row r="20" spans="1:15">
      <c r="A20" s="20"/>
      <c r="B20" s="65" t="s">
        <v>30</v>
      </c>
      <c r="C20">
        <v>5</v>
      </c>
      <c r="D20">
        <v>10</v>
      </c>
      <c r="E20" s="61">
        <v>0.45</v>
      </c>
      <c r="F20" s="62">
        <v>2.1</v>
      </c>
      <c r="G20" s="17"/>
      <c r="J20" s="53"/>
      <c r="K20" s="54"/>
      <c r="L20" s="55"/>
      <c r="N20" s="46"/>
      <c r="O20" s="46"/>
    </row>
    <row r="21" spans="1:15">
      <c r="A21" s="22"/>
      <c r="B21" s="66" t="s">
        <v>30</v>
      </c>
      <c r="C21" s="3">
        <v>6</v>
      </c>
      <c r="D21" s="3">
        <v>1</v>
      </c>
      <c r="E21" s="59">
        <v>4.46</v>
      </c>
      <c r="F21" s="60">
        <v>2.57</v>
      </c>
      <c r="G21" s="18">
        <v>1.7000000000000001E-2</v>
      </c>
      <c r="H21" s="3">
        <v>4.8000000000000001E-2</v>
      </c>
      <c r="I21" s="3">
        <v>1.2999999999999999E-2</v>
      </c>
      <c r="J21" s="56">
        <f>((G21-$K$5)/$L$5)-0.009</f>
        <v>0.63973417721519188</v>
      </c>
      <c r="K21" s="57">
        <f>((H21-$K$6)/$L$6)-0.04</f>
        <v>2.5930203442879445</v>
      </c>
      <c r="L21" s="58">
        <f>((I21-$K$7)/$L$7)-I29</f>
        <v>0.64125059818152708</v>
      </c>
      <c r="N21" s="46">
        <f>AVERAGE(J21:L21)</f>
        <v>1.2913350398948877</v>
      </c>
      <c r="O21" s="46">
        <f>STDEV(J21:L21)</f>
        <v>1.127292796321244</v>
      </c>
    </row>
    <row r="22" spans="1:15">
      <c r="B22" s="65" t="s">
        <v>31</v>
      </c>
      <c r="G22">
        <v>8.9999999999999993E-3</v>
      </c>
      <c r="H22">
        <v>0.04</v>
      </c>
      <c r="I22">
        <v>0.01</v>
      </c>
      <c r="J22" s="48"/>
      <c r="K22" s="48"/>
      <c r="L22" s="48"/>
      <c r="M22" s="47"/>
      <c r="N22" s="49"/>
      <c r="O22" s="49"/>
    </row>
    <row r="23" spans="1:15">
      <c r="N23" s="39"/>
    </row>
    <row r="24" spans="1:15">
      <c r="N24" s="3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ltureName xmlns="98fde62e-0ae3-49f9-88ba-de74dc37fabf" xsi:nil="true"/>
    <Leaders xmlns="98fde62e-0ae3-49f9-88ba-de74dc37fabf">
      <UserInfo>
        <DisplayName/>
        <AccountId xsi:nil="true"/>
        <AccountType/>
      </UserInfo>
    </Leaders>
    <IsNotebookLocked xmlns="98fde62e-0ae3-49f9-88ba-de74dc37fabf" xsi:nil="true"/>
    <DefaultSectionNames xmlns="98fde62e-0ae3-49f9-88ba-de74dc37fabf" xsi:nil="true"/>
    <Math_Settings xmlns="98fde62e-0ae3-49f9-88ba-de74dc37fabf" xsi:nil="true"/>
    <Invited_Members xmlns="98fde62e-0ae3-49f9-88ba-de74dc37fabf" xsi:nil="true"/>
    <Is_Collaboration_Space_Locked xmlns="98fde62e-0ae3-49f9-88ba-de74dc37fabf" xsi:nil="true"/>
    <Member_Groups xmlns="98fde62e-0ae3-49f9-88ba-de74dc37fabf">
      <UserInfo>
        <DisplayName/>
        <AccountId xsi:nil="true"/>
        <AccountType/>
      </UserInfo>
    </Member_Groups>
    <Self_Registration_Enabled xmlns="98fde62e-0ae3-49f9-88ba-de74dc37fabf" xsi:nil="true"/>
    <FolderType xmlns="98fde62e-0ae3-49f9-88ba-de74dc37fabf" xsi:nil="true"/>
    <Distribution_Groups xmlns="98fde62e-0ae3-49f9-88ba-de74dc37fabf" xsi:nil="true"/>
    <AppVersion xmlns="98fde62e-0ae3-49f9-88ba-de74dc37fabf" xsi:nil="true"/>
    <Templates xmlns="98fde62e-0ae3-49f9-88ba-de74dc37fabf" xsi:nil="true"/>
    <Members xmlns="98fde62e-0ae3-49f9-88ba-de74dc37fabf">
      <UserInfo>
        <DisplayName/>
        <AccountId xsi:nil="true"/>
        <AccountType/>
      </UserInfo>
    </Members>
    <Has_Leaders_Only_SectionGroup xmlns="98fde62e-0ae3-49f9-88ba-de74dc37fabf" xsi:nil="true"/>
    <NotebookType xmlns="98fde62e-0ae3-49f9-88ba-de74dc37fabf" xsi:nil="true"/>
    <TeamsChannelId xmlns="98fde62e-0ae3-49f9-88ba-de74dc37fabf" xsi:nil="true"/>
    <Invited_Leaders xmlns="98fde62e-0ae3-49f9-88ba-de74dc37fabf" xsi:nil="true"/>
    <Owner xmlns="98fde62e-0ae3-49f9-88ba-de74dc37fabf">
      <UserInfo>
        <DisplayName/>
        <AccountId xsi:nil="true"/>
        <AccountType/>
      </UserInfo>
    </Owner>
    <LMS_Mappings xmlns="98fde62e-0ae3-49f9-88ba-de74dc37fa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C8D6CF8A242A489A31CE2F2935B864" ma:contentTypeVersion="25" ma:contentTypeDescription="Create a new document." ma:contentTypeScope="" ma:versionID="4cb110c2ab73101e72f05d7b183bd1b0">
  <xsd:schema xmlns:xsd="http://www.w3.org/2001/XMLSchema" xmlns:xs="http://www.w3.org/2001/XMLSchema" xmlns:p="http://schemas.microsoft.com/office/2006/metadata/properties" xmlns:ns3="98fde62e-0ae3-49f9-88ba-de74dc37fabf" xmlns:ns4="4bbd7e08-c2b7-4863-b57f-10b4f3475e65" targetNamespace="http://schemas.microsoft.com/office/2006/metadata/properties" ma:root="true" ma:fieldsID="cb1d109f4720bc5743b79704e34876f0" ns3:_="" ns4:_="">
    <xsd:import namespace="98fde62e-0ae3-49f9-88ba-de74dc37fabf"/>
    <xsd:import namespace="4bbd7e08-c2b7-4863-b57f-10b4f3475e65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e62e-0ae3-49f9-88ba-de74dc37fabf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d7e08-c2b7-4863-b57f-10b4f3475e65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4603BA-880F-4890-97E4-9708BA334B96}"/>
</file>

<file path=customXml/itemProps2.xml><?xml version="1.0" encoding="utf-8"?>
<ds:datastoreItem xmlns:ds="http://schemas.openxmlformats.org/officeDocument/2006/customXml" ds:itemID="{B4BAD3B9-55C3-4944-99C3-AEDD4122EA8B}"/>
</file>

<file path=customXml/itemProps3.xml><?xml version="1.0" encoding="utf-8"?>
<ds:datastoreItem xmlns:ds="http://schemas.openxmlformats.org/officeDocument/2006/customXml" ds:itemID="{7FBC7C1F-9CEA-4A18-9C8C-2655D794CC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Abell</dc:creator>
  <cp:keywords/>
  <dc:description/>
  <cp:lastModifiedBy/>
  <cp:revision/>
  <dcterms:created xsi:type="dcterms:W3CDTF">2023-03-30T08:42:01Z</dcterms:created>
  <dcterms:modified xsi:type="dcterms:W3CDTF">2023-05-25T08:39:08Z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0x010100B1C8D6CF8A242A489A31CE2F2935B864</vt:lpwstr>
  </property>
</Properties>
</file>