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a552a4cffca1433/Documents/"/>
    </mc:Choice>
  </mc:AlternateContent>
  <xr:revisionPtr revIDLastSave="0" documentId="8_{BE6DE651-2C82-419B-9259-3A32A571F3E9}" xr6:coauthVersionLast="47" xr6:coauthVersionMax="47" xr10:uidLastSave="{00000000-0000-0000-0000-000000000000}"/>
  <bookViews>
    <workbookView xWindow="-110" yWindow="-110" windowWidth="19420" windowHeight="10300" xr2:uid="{B3BB97C3-2A3B-486D-A6C2-9925E2D5A17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13" i="1"/>
  <c r="H8" i="1"/>
  <c r="I12" i="1"/>
  <c r="I10" i="1"/>
  <c r="I14" i="1"/>
  <c r="I7" i="1"/>
  <c r="I8" i="1"/>
  <c r="I5" i="1"/>
  <c r="I9" i="1"/>
  <c r="I6" i="1"/>
  <c r="I4" i="1"/>
  <c r="H10" i="1"/>
  <c r="H9" i="1"/>
  <c r="H11" i="1"/>
  <c r="I11" i="1"/>
  <c r="H12" i="1"/>
  <c r="I2" i="1"/>
  <c r="H14" i="1"/>
  <c r="H7" i="1"/>
  <c r="H13" i="1"/>
  <c r="H6" i="1"/>
  <c r="H2" i="1"/>
  <c r="H5" i="1"/>
  <c r="H4" i="1"/>
  <c r="H3" i="1"/>
  <c r="AA10" i="1"/>
  <c r="S13" i="1"/>
  <c r="AA14" i="1"/>
  <c r="S3" i="1"/>
  <c r="S5" i="1"/>
  <c r="S7" i="1"/>
  <c r="AA13" i="1"/>
  <c r="AA11" i="1"/>
  <c r="AA12" i="1"/>
  <c r="AA9" i="1"/>
  <c r="AA8" i="1"/>
  <c r="Y14" i="1"/>
  <c r="Y13" i="1"/>
  <c r="Y12" i="1"/>
  <c r="Y11" i="1"/>
  <c r="Y10" i="1"/>
  <c r="Y9" i="1"/>
  <c r="Y8" i="1"/>
  <c r="Q3" i="1"/>
  <c r="AA7" i="1"/>
  <c r="Y7" i="1"/>
  <c r="R7" i="1"/>
  <c r="Q7" i="1"/>
  <c r="AA6" i="1"/>
  <c r="Z6" i="1"/>
  <c r="Y6" i="1"/>
  <c r="R5" i="1"/>
  <c r="Q5" i="1"/>
  <c r="AA2" i="1"/>
  <c r="R3" i="1"/>
</calcChain>
</file>

<file path=xl/sharedStrings.xml><?xml version="1.0" encoding="utf-8"?>
<sst xmlns="http://schemas.openxmlformats.org/spreadsheetml/2006/main" count="151" uniqueCount="102">
  <si>
    <t>loch_name</t>
  </si>
  <si>
    <t>station_number</t>
  </si>
  <si>
    <t>station_name</t>
  </si>
  <si>
    <t xml:space="preserve">date </t>
  </si>
  <si>
    <t>time (BST)</t>
  </si>
  <si>
    <t xml:space="preserve">latitude </t>
  </si>
  <si>
    <t>longitude</t>
  </si>
  <si>
    <t>lat_dec</t>
  </si>
  <si>
    <t>long_dec</t>
  </si>
  <si>
    <r>
      <t>air_temp(</t>
    </r>
    <r>
      <rPr>
        <sz val="11"/>
        <color theme="1"/>
        <rFont val="Calibri"/>
        <family val="2"/>
      </rPr>
      <t>°</t>
    </r>
    <r>
      <rPr>
        <sz val="9.25"/>
        <color theme="1"/>
        <rFont val="Calibri"/>
        <family val="2"/>
      </rPr>
      <t>C)</t>
    </r>
  </si>
  <si>
    <t>wind_speed(mph)</t>
  </si>
  <si>
    <t>cloud_cover(%)</t>
  </si>
  <si>
    <t>sounding_depth</t>
  </si>
  <si>
    <t>secchi_depth1</t>
  </si>
  <si>
    <t>secchi_depth2</t>
  </si>
  <si>
    <t>secchi_depth3</t>
  </si>
  <si>
    <t>secchi_depth_median</t>
  </si>
  <si>
    <t>secchi_depth_mean</t>
  </si>
  <si>
    <t xml:space="preserve">standard_deviation </t>
  </si>
  <si>
    <t>secchi_colour1</t>
  </si>
  <si>
    <t>secchi_colour2</t>
  </si>
  <si>
    <t>secchi_colour3</t>
  </si>
  <si>
    <t>secchi_colour4</t>
  </si>
  <si>
    <t>secchi_colour5</t>
  </si>
  <si>
    <t>secchi_colour_median</t>
  </si>
  <si>
    <t>secchi_colour_mean</t>
  </si>
  <si>
    <t>CTD _deployed (Y/N)</t>
  </si>
  <si>
    <t>water_samples (Y/N)</t>
  </si>
  <si>
    <t>Notes</t>
  </si>
  <si>
    <t xml:space="preserve">Loch Etive </t>
  </si>
  <si>
    <t>RE5</t>
  </si>
  <si>
    <t>23.05.23</t>
  </si>
  <si>
    <t>56°27.334 N</t>
  </si>
  <si>
    <t>5°11.370W</t>
  </si>
  <si>
    <t>4.2</t>
  </si>
  <si>
    <t>Y</t>
  </si>
  <si>
    <t>Air temp estimated from phone for all (2 CTD deployments, second stopped at 40m)</t>
  </si>
  <si>
    <t>RE8</t>
  </si>
  <si>
    <t>56°27.991 N</t>
  </si>
  <si>
    <t>5°27.009 W</t>
  </si>
  <si>
    <t>wind speed guessed for all</t>
  </si>
  <si>
    <t>Loch Creran</t>
  </si>
  <si>
    <t>LY0</t>
  </si>
  <si>
    <t>25.05.23</t>
  </si>
  <si>
    <t>56°27.844 N</t>
  </si>
  <si>
    <t>5°31.032W</t>
  </si>
  <si>
    <t>11.5</t>
  </si>
  <si>
    <t>6.7</t>
  </si>
  <si>
    <t>N</t>
  </si>
  <si>
    <t>Offshore</t>
  </si>
  <si>
    <t>LY1</t>
  </si>
  <si>
    <t>56°28.680 N</t>
  </si>
  <si>
    <t>5°30.229 W</t>
  </si>
  <si>
    <t>LY2</t>
  </si>
  <si>
    <t>56°30.235 N</t>
  </si>
  <si>
    <t>5°27.888W</t>
  </si>
  <si>
    <t>55.6</t>
  </si>
  <si>
    <t>Sun glint</t>
  </si>
  <si>
    <t>LY4</t>
  </si>
  <si>
    <t>56°31.828 N</t>
  </si>
  <si>
    <t>5°26.158 W</t>
  </si>
  <si>
    <t>Strog sun glint</t>
  </si>
  <si>
    <t>CYLL</t>
  </si>
  <si>
    <t>56°32.365 N</t>
  </si>
  <si>
    <t>5°24.190 W</t>
  </si>
  <si>
    <t>28.7</t>
  </si>
  <si>
    <t>8.9</t>
  </si>
  <si>
    <t>Reposition because of barge</t>
  </si>
  <si>
    <t>C1</t>
  </si>
  <si>
    <t>56°31.823 N</t>
  </si>
  <si>
    <t>5°23.841 W</t>
  </si>
  <si>
    <t>15.9</t>
  </si>
  <si>
    <t>9.4</t>
  </si>
  <si>
    <t>7.5</t>
  </si>
  <si>
    <t>C2</t>
  </si>
  <si>
    <t>56°31.297 N</t>
  </si>
  <si>
    <t>5°23.291 W</t>
  </si>
  <si>
    <t>20.2</t>
  </si>
  <si>
    <t>7.46</t>
  </si>
  <si>
    <t>6.3</t>
  </si>
  <si>
    <t>C3</t>
  </si>
  <si>
    <t>56°30.976 N</t>
  </si>
  <si>
    <t>5°22.483 W</t>
  </si>
  <si>
    <t>47.2</t>
  </si>
  <si>
    <t>C4</t>
  </si>
  <si>
    <t>56° 31.557 N</t>
  </si>
  <si>
    <t>5° 20.812 W</t>
  </si>
  <si>
    <t>6.5</t>
  </si>
  <si>
    <t>Many jellyfish</t>
  </si>
  <si>
    <t>C5</t>
  </si>
  <si>
    <t>56° 31.999 N</t>
  </si>
  <si>
    <t>5° 19.814 W</t>
  </si>
  <si>
    <t>29.5</t>
  </si>
  <si>
    <t>5.9</t>
  </si>
  <si>
    <t>6</t>
  </si>
  <si>
    <t>6.63</t>
  </si>
  <si>
    <t>11.33</t>
  </si>
  <si>
    <t>C6</t>
  </si>
  <si>
    <t>56° 32.841 N</t>
  </si>
  <si>
    <t>5° 18.248 W</t>
  </si>
  <si>
    <t>24.5</t>
  </si>
  <si>
    <t>10.67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</si>
</sst>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.25"/>
      <color theme="1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1" xfId="0" applyBorder="1"/>
    <xf numFmtId="20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" fontId="0" fillId="0" borderId="1" xfId="0" quotePrefix="1" applyNumberFormat="1" applyBorder="1" applyAlignment="1">
      <alignment horizontal="right"/>
    </xf>
    <xf numFmtId="0" fontId="0" fillId="0" borderId="3" xfId="0" quotePrefix="1" applyBorder="1" applyAlignment="1">
      <alignment horizontal="right"/>
    </xf>
    <xf numFmtId="0" fontId="0" fillId="0" borderId="1" xfId="0" applyBorder="1" applyAlignment="1">
      <alignment horizontal="right"/>
    </xf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17" fontId="0" fillId="2" borderId="1" xfId="0" quotePrefix="1" applyNumberFormat="1" applyFill="1" applyBorder="1" applyAlignment="1">
      <alignment horizontal="right"/>
    </xf>
    <xf numFmtId="16" fontId="0" fillId="2" borderId="1" xfId="0" quotePrefix="1" applyNumberFormat="1" applyFill="1" applyBorder="1" applyAlignment="1">
      <alignment horizontal="right"/>
    </xf>
    <xf numFmtId="0" fontId="0" fillId="3" borderId="1" xfId="0" applyFill="1" applyBorder="1"/>
    <xf numFmtId="0" fontId="0" fillId="3" borderId="1" xfId="0" applyFill="1" applyBorder="1" applyAlignment="1">
      <alignment horizontal="right"/>
    </xf>
    <xf numFmtId="0" fontId="0" fillId="3" borderId="4" xfId="0" applyFill="1" applyBorder="1"/>
    <xf numFmtId="0" fontId="0" fillId="0" borderId="1" xfId="0" quotePrefix="1" applyBorder="1" applyAlignment="1">
      <alignment horizontal="right"/>
    </xf>
    <xf numFmtId="0" fontId="0" fillId="2" borderId="1" xfId="0" quotePrefix="1" applyFill="1" applyBorder="1" applyAlignment="1">
      <alignment horizontal="right"/>
    </xf>
    <xf numFmtId="0" fontId="0" fillId="2" borderId="1" xfId="0" applyFill="1" applyBorder="1" applyAlignment="1">
      <alignment horizontal="right"/>
    </xf>
    <xf numFmtId="0" fontId="0" fillId="2" borderId="3" xfId="0" quotePrefix="1" applyFill="1" applyBorder="1" applyAlignment="1">
      <alignment horizontal="right"/>
    </xf>
    <xf numFmtId="0" fontId="0" fillId="0" borderId="4" xfId="0" quotePrefix="1" applyBorder="1" applyAlignment="1">
      <alignment horizontal="right"/>
    </xf>
    <xf numFmtId="0" fontId="0" fillId="4" borderId="1" xfId="0" applyFill="1" applyBorder="1"/>
    <xf numFmtId="0" fontId="0" fillId="4" borderId="4" xfId="0" applyFill="1" applyBorder="1"/>
    <xf numFmtId="0" fontId="0" fillId="0" borderId="4" xfId="0" applyBorder="1" applyAlignment="1">
      <alignment horizontal="right"/>
    </xf>
    <xf numFmtId="20" fontId="0" fillId="0" borderId="4" xfId="0" applyNumberFormat="1" applyBorder="1"/>
    <xf numFmtId="16" fontId="0" fillId="0" borderId="4" xfId="0" quotePrefix="1" applyNumberFormat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6" xfId="0" quotePrefix="1" applyFill="1" applyBorder="1" applyAlignment="1">
      <alignment horizontal="right"/>
    </xf>
    <xf numFmtId="16" fontId="0" fillId="0" borderId="6" xfId="0" quotePrefix="1" applyNumberFormat="1" applyBorder="1" applyAlignment="1">
      <alignment horizontal="right"/>
    </xf>
    <xf numFmtId="0" fontId="0" fillId="0" borderId="6" xfId="0" quotePrefix="1" applyBorder="1" applyAlignment="1">
      <alignment horizontal="right"/>
    </xf>
    <xf numFmtId="0" fontId="0" fillId="0" borderId="6" xfId="0" applyBorder="1" applyAlignment="1">
      <alignment horizontal="right"/>
    </xf>
    <xf numFmtId="0" fontId="3" fillId="0" borderId="1" xfId="0" applyFont="1" applyBorder="1" applyAlignment="1">
      <alignment horizontal="right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6" borderId="1" xfId="0" applyFill="1" applyBorder="1"/>
    <xf numFmtId="0" fontId="0" fillId="6" borderId="1" xfId="0" applyFill="1" applyBorder="1" applyAlignment="1">
      <alignment horizontal="right"/>
    </xf>
    <xf numFmtId="20" fontId="0" fillId="6" borderId="1" xfId="0" applyNumberFormat="1" applyFill="1" applyBorder="1"/>
    <xf numFmtId="0" fontId="0" fillId="6" borderId="3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76A7F-F6A8-457C-875E-ADEB87959A40}">
  <dimension ref="A1:AD72"/>
  <sheetViews>
    <sheetView tabSelected="1" zoomScale="109" workbookViewId="0">
      <selection activeCell="AD18" sqref="AD18"/>
    </sheetView>
  </sheetViews>
  <sheetFormatPr defaultRowHeight="14.45"/>
  <cols>
    <col min="1" max="1" width="14.140625" customWidth="1"/>
    <col min="2" max="2" width="14.28515625" bestFit="1" customWidth="1"/>
    <col min="3" max="3" width="12.28515625" bestFit="1" customWidth="1"/>
    <col min="5" max="5" width="11.85546875" bestFit="1" customWidth="1"/>
    <col min="6" max="6" width="10.7109375" bestFit="1" customWidth="1"/>
    <col min="7" max="7" width="11.7109375" customWidth="1"/>
    <col min="8" max="8" width="13.5703125" customWidth="1"/>
    <col min="9" max="9" width="11.7109375" customWidth="1"/>
    <col min="10" max="10" width="11.7109375" bestFit="1" customWidth="1"/>
    <col min="11" max="11" width="12.28515625" bestFit="1" customWidth="1"/>
    <col min="12" max="12" width="14.5703125" bestFit="1" customWidth="1"/>
    <col min="13" max="13" width="14.28515625" bestFit="1" customWidth="1"/>
    <col min="14" max="14" width="17.85546875" bestFit="1" customWidth="1"/>
    <col min="15" max="15" width="13" bestFit="1" customWidth="1"/>
    <col min="16" max="16" width="20.42578125" bestFit="1" customWidth="1"/>
    <col min="17" max="17" width="17.5703125" bestFit="1" customWidth="1"/>
    <col min="18" max="18" width="17.5703125" customWidth="1"/>
    <col min="19" max="19" width="15.42578125" style="1" customWidth="1"/>
    <col min="20" max="20" width="14.140625" style="1" customWidth="1"/>
    <col min="21" max="23" width="15.5703125" style="1" customWidth="1"/>
    <col min="24" max="24" width="19.5703125" style="1" bestFit="1" customWidth="1"/>
    <col min="25" max="26" width="17.5703125" style="1" bestFit="1" customWidth="1"/>
    <col min="27" max="27" width="17.85546875" style="1" bestFit="1" customWidth="1"/>
    <col min="28" max="28" width="32.42578125" style="1" customWidth="1"/>
    <col min="29" max="29" width="32.42578125" customWidth="1"/>
    <col min="30" max="30" width="88.42578125" customWidth="1"/>
  </cols>
  <sheetData>
    <row r="1" spans="1: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35" t="s">
        <v>7</v>
      </c>
      <c r="I1" s="35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0" t="s">
        <v>13</v>
      </c>
      <c r="O1" s="10" t="s">
        <v>14</v>
      </c>
      <c r="P1" s="11" t="s">
        <v>15</v>
      </c>
      <c r="Q1" s="3" t="s">
        <v>16</v>
      </c>
      <c r="R1" s="3" t="s">
        <v>17</v>
      </c>
      <c r="S1" s="3" t="s">
        <v>18</v>
      </c>
      <c r="T1" s="16" t="s">
        <v>19</v>
      </c>
      <c r="U1" s="16" t="s">
        <v>20</v>
      </c>
      <c r="V1" s="16" t="s">
        <v>21</v>
      </c>
      <c r="W1" s="16" t="s">
        <v>22</v>
      </c>
      <c r="X1" s="16" t="s">
        <v>23</v>
      </c>
      <c r="Y1" s="1" t="s">
        <v>24</v>
      </c>
      <c r="Z1" s="1" t="s">
        <v>25</v>
      </c>
      <c r="AA1" s="1" t="s">
        <v>18</v>
      </c>
      <c r="AB1" s="1" t="s">
        <v>26</v>
      </c>
      <c r="AC1" s="1" t="s">
        <v>27</v>
      </c>
      <c r="AD1" s="24" t="s">
        <v>28</v>
      </c>
    </row>
    <row r="2" spans="1:30">
      <c r="A2" s="39" t="s">
        <v>29</v>
      </c>
      <c r="B2" s="39">
        <v>1</v>
      </c>
      <c r="C2" s="40" t="s">
        <v>30</v>
      </c>
      <c r="D2" s="40" t="s">
        <v>31</v>
      </c>
      <c r="E2" s="41">
        <v>0.43541666666666662</v>
      </c>
      <c r="F2" s="40" t="s">
        <v>32</v>
      </c>
      <c r="G2" s="40" t="s">
        <v>33</v>
      </c>
      <c r="H2" s="36">
        <f>56+(27.334/60)</f>
        <v>56.45556666666667</v>
      </c>
      <c r="I2" s="36">
        <f>-(5+(11.37/60))</f>
        <v>-5.1894999999999998</v>
      </c>
      <c r="J2" s="39">
        <v>12</v>
      </c>
      <c r="K2" s="39">
        <v>15</v>
      </c>
      <c r="L2" s="39">
        <v>100</v>
      </c>
      <c r="M2" s="39">
        <v>150</v>
      </c>
      <c r="N2" s="20" t="s">
        <v>34</v>
      </c>
      <c r="O2" s="21">
        <v>4</v>
      </c>
      <c r="P2" s="12"/>
      <c r="Q2" s="42">
        <v>4.0999999999999996</v>
      </c>
      <c r="R2" s="42">
        <v>4.0999999999999996</v>
      </c>
      <c r="S2" s="42">
        <v>0.14142135623731</v>
      </c>
      <c r="T2" s="16">
        <v>15</v>
      </c>
      <c r="U2" s="16">
        <v>15</v>
      </c>
      <c r="V2" s="16"/>
      <c r="W2" s="16"/>
      <c r="X2" s="16"/>
      <c r="Y2" s="39">
        <v>15</v>
      </c>
      <c r="Z2" s="39">
        <v>15</v>
      </c>
      <c r="AA2" s="39">
        <f>STDEV(T2,U2)</f>
        <v>0</v>
      </c>
      <c r="AB2" s="40" t="s">
        <v>35</v>
      </c>
      <c r="AC2" s="40" t="s">
        <v>35</v>
      </c>
      <c r="AD2" s="24" t="s">
        <v>36</v>
      </c>
    </row>
    <row r="3" spans="1:30">
      <c r="A3" s="39" t="s">
        <v>29</v>
      </c>
      <c r="B3" s="39">
        <v>2</v>
      </c>
      <c r="C3" s="40" t="s">
        <v>37</v>
      </c>
      <c r="D3" s="40" t="s">
        <v>31</v>
      </c>
      <c r="E3" s="41">
        <v>0.55763888888888891</v>
      </c>
      <c r="F3" s="40" t="s">
        <v>38</v>
      </c>
      <c r="G3" s="40" t="s">
        <v>39</v>
      </c>
      <c r="H3" s="36">
        <f>56+(27.991/60)</f>
        <v>56.466516666666664</v>
      </c>
      <c r="I3" s="36">
        <f>-(5+(27.009/60))</f>
        <v>-5.4501499999999998</v>
      </c>
      <c r="J3" s="39">
        <v>12</v>
      </c>
      <c r="K3" s="39">
        <v>15</v>
      </c>
      <c r="L3" s="39">
        <v>100</v>
      </c>
      <c r="M3" s="39">
        <v>50</v>
      </c>
      <c r="N3" s="21">
        <v>7</v>
      </c>
      <c r="O3" s="21">
        <v>8</v>
      </c>
      <c r="P3" s="12"/>
      <c r="Q3" s="42">
        <f>MEDIAN(N3,O3)</f>
        <v>7.5</v>
      </c>
      <c r="R3" s="42">
        <f>AVERAGE(N3,O3)</f>
        <v>7.5</v>
      </c>
      <c r="S3" s="42">
        <f>STDEV(N3,O3)</f>
        <v>0.70710678118654757</v>
      </c>
      <c r="T3" s="16">
        <v>7</v>
      </c>
      <c r="U3" s="16"/>
      <c r="V3" s="16"/>
      <c r="W3" s="16"/>
      <c r="X3" s="16"/>
      <c r="Y3" s="39">
        <v>7</v>
      </c>
      <c r="Z3" s="39">
        <v>7</v>
      </c>
      <c r="AA3" s="39">
        <v>0</v>
      </c>
      <c r="AB3" s="40" t="s">
        <v>35</v>
      </c>
      <c r="AC3" s="40" t="s">
        <v>35</v>
      </c>
      <c r="AD3" s="24" t="s">
        <v>40</v>
      </c>
    </row>
    <row r="4" spans="1:30">
      <c r="A4" s="1" t="s">
        <v>41</v>
      </c>
      <c r="B4" s="1">
        <v>1</v>
      </c>
      <c r="C4" s="9" t="s">
        <v>42</v>
      </c>
      <c r="D4" s="9" t="s">
        <v>43</v>
      </c>
      <c r="E4" s="2">
        <v>0.4069444444444445</v>
      </c>
      <c r="F4" s="9" t="s">
        <v>44</v>
      </c>
      <c r="G4" s="9" t="s">
        <v>45</v>
      </c>
      <c r="H4" s="36">
        <f>56+(27.844/60)</f>
        <v>56.464066666666668</v>
      </c>
      <c r="I4" s="36">
        <f>-(5+(31.032/60))</f>
        <v>-5.5171999999999999</v>
      </c>
      <c r="J4" s="7" t="s">
        <v>46</v>
      </c>
      <c r="K4" s="1">
        <v>3</v>
      </c>
      <c r="L4" s="1">
        <v>40</v>
      </c>
      <c r="M4" s="1">
        <v>48</v>
      </c>
      <c r="N4" s="20" t="s">
        <v>47</v>
      </c>
      <c r="O4" s="21"/>
      <c r="P4" s="12"/>
      <c r="Q4" s="8" t="s">
        <v>47</v>
      </c>
      <c r="R4" s="4">
        <v>6.7</v>
      </c>
      <c r="S4" s="4">
        <v>0</v>
      </c>
      <c r="T4" s="16">
        <v>8</v>
      </c>
      <c r="U4" s="16"/>
      <c r="V4" s="16"/>
      <c r="W4" s="16"/>
      <c r="X4" s="16"/>
      <c r="Y4" s="1">
        <v>8</v>
      </c>
      <c r="Z4" s="1">
        <v>8</v>
      </c>
      <c r="AA4" s="1">
        <v>0</v>
      </c>
      <c r="AB4" s="9" t="s">
        <v>35</v>
      </c>
      <c r="AC4" s="9" t="s">
        <v>48</v>
      </c>
      <c r="AD4" s="24" t="s">
        <v>49</v>
      </c>
    </row>
    <row r="5" spans="1:30">
      <c r="A5" s="1" t="s">
        <v>41</v>
      </c>
      <c r="B5" s="1">
        <v>2</v>
      </c>
      <c r="C5" s="9" t="s">
        <v>50</v>
      </c>
      <c r="D5" s="9" t="s">
        <v>43</v>
      </c>
      <c r="E5" s="2">
        <v>0.4236111111111111</v>
      </c>
      <c r="F5" s="9" t="s">
        <v>51</v>
      </c>
      <c r="G5" s="9" t="s">
        <v>52</v>
      </c>
      <c r="H5" s="36">
        <f>56+(28.68/60)</f>
        <v>56.478000000000002</v>
      </c>
      <c r="I5" s="36">
        <f>-(5+(30.229/60))</f>
        <v>-5.5038166666666664</v>
      </c>
      <c r="J5" s="1">
        <v>12</v>
      </c>
      <c r="K5" s="1">
        <v>1</v>
      </c>
      <c r="L5" s="1">
        <v>35</v>
      </c>
      <c r="M5" s="1">
        <v>52</v>
      </c>
      <c r="N5" s="21">
        <v>9</v>
      </c>
      <c r="O5" s="21">
        <v>10.4</v>
      </c>
      <c r="P5" s="12"/>
      <c r="Q5" s="4">
        <f>MEDIAN(N5,O5)</f>
        <v>9.6999999999999993</v>
      </c>
      <c r="R5" s="4">
        <f>AVERAGE(N5,O5)</f>
        <v>9.6999999999999993</v>
      </c>
      <c r="S5" s="4">
        <f>STDEV(N5,O5)</f>
        <v>0.9899494936611668</v>
      </c>
      <c r="T5" s="16">
        <v>9</v>
      </c>
      <c r="U5" s="16">
        <v>9</v>
      </c>
      <c r="V5" s="16"/>
      <c r="W5" s="16"/>
      <c r="X5" s="16"/>
      <c r="Y5" s="1">
        <v>9</v>
      </c>
      <c r="Z5" s="1">
        <v>9</v>
      </c>
      <c r="AA5" s="1">
        <v>0</v>
      </c>
      <c r="AB5" s="9" t="s">
        <v>35</v>
      </c>
      <c r="AC5" s="9" t="s">
        <v>48</v>
      </c>
      <c r="AD5" s="24"/>
    </row>
    <row r="6" spans="1:30">
      <c r="A6" s="1" t="s">
        <v>41</v>
      </c>
      <c r="B6" s="1">
        <v>3</v>
      </c>
      <c r="C6" s="9" t="s">
        <v>53</v>
      </c>
      <c r="D6" s="9" t="s">
        <v>43</v>
      </c>
      <c r="E6" s="2">
        <v>0.44305555555555554</v>
      </c>
      <c r="F6" s="9" t="s">
        <v>54</v>
      </c>
      <c r="G6" s="9" t="s">
        <v>55</v>
      </c>
      <c r="H6" s="36">
        <f>56+(30.235/60)</f>
        <v>56.503916666666669</v>
      </c>
      <c r="I6" s="36">
        <f>-(5+(27.888/60))</f>
        <v>-5.4648000000000003</v>
      </c>
      <c r="J6" s="1">
        <v>13</v>
      </c>
      <c r="K6" s="1">
        <v>4</v>
      </c>
      <c r="L6" s="1">
        <v>20</v>
      </c>
      <c r="M6" s="19" t="s">
        <v>56</v>
      </c>
      <c r="N6" s="20" t="s">
        <v>47</v>
      </c>
      <c r="O6" s="21"/>
      <c r="P6" s="12"/>
      <c r="Q6" s="4">
        <v>6.7</v>
      </c>
      <c r="R6" s="4">
        <v>6.7</v>
      </c>
      <c r="S6" s="4">
        <v>0</v>
      </c>
      <c r="T6" s="16">
        <v>8</v>
      </c>
      <c r="U6" s="16">
        <v>9</v>
      </c>
      <c r="V6" s="16">
        <v>10</v>
      </c>
      <c r="W6" s="16">
        <v>10</v>
      </c>
      <c r="X6" s="16">
        <v>12</v>
      </c>
      <c r="Y6" s="1">
        <f>MEDIAN(T6,U6,V6,W6,X6)</f>
        <v>10</v>
      </c>
      <c r="Z6" s="1">
        <f>AVERAGE(T6,U6,V6,W6,X6)</f>
        <v>9.8000000000000007</v>
      </c>
      <c r="AA6" s="1">
        <f>STDEV(T6,U6,V6,W6,X6)</f>
        <v>1.4832396974191335</v>
      </c>
      <c r="AB6" s="9" t="s">
        <v>35</v>
      </c>
      <c r="AC6" s="9" t="s">
        <v>48</v>
      </c>
      <c r="AD6" s="24" t="s">
        <v>57</v>
      </c>
    </row>
    <row r="7" spans="1:30">
      <c r="A7" s="1" t="s">
        <v>41</v>
      </c>
      <c r="B7" s="1">
        <v>4</v>
      </c>
      <c r="C7" s="9" t="s">
        <v>58</v>
      </c>
      <c r="D7" s="9" t="s">
        <v>43</v>
      </c>
      <c r="E7" s="2">
        <v>0.46249999999999997</v>
      </c>
      <c r="F7" s="9" t="s">
        <v>59</v>
      </c>
      <c r="G7" s="9" t="s">
        <v>60</v>
      </c>
      <c r="H7" s="36">
        <f>56+(31.828/60)</f>
        <v>56.530466666666669</v>
      </c>
      <c r="I7" s="36">
        <f>-(5+(26.156/60))</f>
        <v>-5.4359333333333337</v>
      </c>
      <c r="J7" s="1">
        <v>13</v>
      </c>
      <c r="K7" s="1">
        <v>6</v>
      </c>
      <c r="L7" s="1">
        <v>15</v>
      </c>
      <c r="M7" s="1">
        <v>34</v>
      </c>
      <c r="N7" s="21">
        <v>8</v>
      </c>
      <c r="O7" s="21">
        <v>8.1</v>
      </c>
      <c r="P7" s="13"/>
      <c r="Q7" s="4">
        <f>MEDIAN(N7,O7)</f>
        <v>8.0500000000000007</v>
      </c>
      <c r="R7" s="4">
        <f>AVERAGE(N7,O7)</f>
        <v>8.0500000000000007</v>
      </c>
      <c r="S7" s="4">
        <f>STDEV(N7,O7)</f>
        <v>7.0710678118654502E-2</v>
      </c>
      <c r="T7" s="16">
        <v>10</v>
      </c>
      <c r="U7" s="16">
        <v>10</v>
      </c>
      <c r="V7" s="16">
        <v>10</v>
      </c>
      <c r="W7" s="16">
        <v>10</v>
      </c>
      <c r="X7" s="16"/>
      <c r="Y7" s="1">
        <f>MEDIAN(T7,U7,V7,W7)</f>
        <v>10</v>
      </c>
      <c r="Z7" s="1">
        <v>10</v>
      </c>
      <c r="AA7" s="1">
        <f>STDEV(T7,U7,V7,W7)</f>
        <v>0</v>
      </c>
      <c r="AB7" s="9" t="s">
        <v>35</v>
      </c>
      <c r="AC7" s="9" t="s">
        <v>48</v>
      </c>
      <c r="AD7" s="24" t="s">
        <v>61</v>
      </c>
    </row>
    <row r="8" spans="1:30">
      <c r="A8" s="1" t="s">
        <v>41</v>
      </c>
      <c r="B8" s="1">
        <v>5</v>
      </c>
      <c r="C8" s="9" t="s">
        <v>62</v>
      </c>
      <c r="D8" s="9" t="s">
        <v>43</v>
      </c>
      <c r="E8" s="2">
        <v>0.4770833333333333</v>
      </c>
      <c r="F8" s="9" t="s">
        <v>63</v>
      </c>
      <c r="G8" s="34" t="s">
        <v>64</v>
      </c>
      <c r="H8" s="37">
        <f>56+(32.365/60)</f>
        <v>56.539416666666668</v>
      </c>
      <c r="I8" s="37">
        <f>-(5+(24.19/60))</f>
        <v>-5.4031666666666665</v>
      </c>
      <c r="J8" s="1">
        <v>14</v>
      </c>
      <c r="K8" s="1">
        <v>1</v>
      </c>
      <c r="L8" s="1">
        <v>10</v>
      </c>
      <c r="M8" s="19" t="s">
        <v>65</v>
      </c>
      <c r="N8" s="20" t="s">
        <v>66</v>
      </c>
      <c r="O8" s="21">
        <v>8</v>
      </c>
      <c r="P8" s="13"/>
      <c r="Q8" s="4">
        <v>8.4499999999999993</v>
      </c>
      <c r="R8" s="4">
        <v>8.4499999999999993</v>
      </c>
      <c r="S8" s="4">
        <v>0.63639610306788996</v>
      </c>
      <c r="T8" s="16">
        <v>9</v>
      </c>
      <c r="U8" s="16">
        <v>10</v>
      </c>
      <c r="V8" s="17"/>
      <c r="W8" s="16"/>
      <c r="X8" s="16"/>
      <c r="Y8" s="1">
        <f>MEDIAN(T8:U8)</f>
        <v>9.5</v>
      </c>
      <c r="Z8" s="1">
        <v>9.5</v>
      </c>
      <c r="AA8" s="1">
        <f>STDEV(T8:U8)</f>
        <v>0.70710678118654757</v>
      </c>
      <c r="AB8" s="9" t="s">
        <v>35</v>
      </c>
      <c r="AC8" s="9" t="s">
        <v>48</v>
      </c>
      <c r="AD8" s="24" t="s">
        <v>67</v>
      </c>
    </row>
    <row r="9" spans="1:30">
      <c r="A9" s="1" t="s">
        <v>41</v>
      </c>
      <c r="B9" s="1">
        <v>6</v>
      </c>
      <c r="C9" s="9" t="s">
        <v>68</v>
      </c>
      <c r="D9" s="9" t="s">
        <v>43</v>
      </c>
      <c r="E9" s="2">
        <v>0.49236111111111108</v>
      </c>
      <c r="F9" s="9" t="s">
        <v>69</v>
      </c>
      <c r="G9" s="34" t="s">
        <v>70</v>
      </c>
      <c r="H9" s="37">
        <f>56+(31.823/60)</f>
        <v>56.530383333333333</v>
      </c>
      <c r="I9" s="37">
        <f>-(5+(23.841/60))</f>
        <v>-5.3973500000000003</v>
      </c>
      <c r="J9" s="1">
        <v>14</v>
      </c>
      <c r="K9" s="1">
        <v>4</v>
      </c>
      <c r="L9" s="1">
        <v>15</v>
      </c>
      <c r="M9" s="19" t="s">
        <v>71</v>
      </c>
      <c r="N9" s="20" t="s">
        <v>72</v>
      </c>
      <c r="O9" s="21">
        <v>8</v>
      </c>
      <c r="P9" s="22" t="s">
        <v>73</v>
      </c>
      <c r="Q9" s="4">
        <v>8</v>
      </c>
      <c r="R9" s="4">
        <v>8.3000000000000007</v>
      </c>
      <c r="S9" s="4">
        <v>0.98488578017961004</v>
      </c>
      <c r="T9" s="16">
        <v>11</v>
      </c>
      <c r="U9" s="16">
        <v>12</v>
      </c>
      <c r="V9" s="16">
        <v>11</v>
      </c>
      <c r="W9" s="16">
        <v>14</v>
      </c>
      <c r="X9" s="16">
        <v>9</v>
      </c>
      <c r="Y9" s="1">
        <f>MEDIAN(T9:X9)</f>
        <v>11</v>
      </c>
      <c r="Z9" s="1">
        <v>11.4</v>
      </c>
      <c r="AA9" s="1">
        <f>STDEV(T9:X9)</f>
        <v>1.8165902124584981</v>
      </c>
      <c r="AB9" s="9" t="s">
        <v>35</v>
      </c>
      <c r="AC9" s="9" t="s">
        <v>48</v>
      </c>
      <c r="AD9" s="24"/>
    </row>
    <row r="10" spans="1:30">
      <c r="A10" s="1" t="s">
        <v>41</v>
      </c>
      <c r="B10" s="1">
        <v>7</v>
      </c>
      <c r="C10" s="9" t="s">
        <v>74</v>
      </c>
      <c r="D10" s="9" t="s">
        <v>43</v>
      </c>
      <c r="E10" s="2">
        <v>0.52152777777777781</v>
      </c>
      <c r="F10" s="9" t="s">
        <v>75</v>
      </c>
      <c r="G10" s="34" t="s">
        <v>76</v>
      </c>
      <c r="H10" s="37">
        <f>56+(31.297/60)</f>
        <v>56.521616666666667</v>
      </c>
      <c r="I10" s="37">
        <f>-(5+(23.291/60))</f>
        <v>-5.3881833333333331</v>
      </c>
      <c r="J10" s="1">
        <v>15</v>
      </c>
      <c r="K10" s="1">
        <v>8</v>
      </c>
      <c r="L10" s="1">
        <v>15</v>
      </c>
      <c r="M10" s="19" t="s">
        <v>77</v>
      </c>
      <c r="N10" s="20" t="s">
        <v>78</v>
      </c>
      <c r="O10" s="21">
        <v>6.85</v>
      </c>
      <c r="P10" s="22" t="s">
        <v>79</v>
      </c>
      <c r="Q10" s="4">
        <v>6.85</v>
      </c>
      <c r="R10" s="4">
        <v>6.87</v>
      </c>
      <c r="S10" s="4">
        <v>0.58025856305615997</v>
      </c>
      <c r="T10" s="16">
        <v>11</v>
      </c>
      <c r="U10" s="16">
        <v>12</v>
      </c>
      <c r="V10" s="16">
        <v>10</v>
      </c>
      <c r="W10" s="16"/>
      <c r="X10" s="16"/>
      <c r="Y10" s="1">
        <f>MEDIAN(T10:V10)</f>
        <v>11</v>
      </c>
      <c r="Z10" s="1">
        <v>11</v>
      </c>
      <c r="AA10" s="1">
        <f>STDEV(T10:V10)</f>
        <v>1</v>
      </c>
      <c r="AB10" s="9" t="s">
        <v>35</v>
      </c>
      <c r="AC10" s="9" t="s">
        <v>48</v>
      </c>
      <c r="AD10" s="24"/>
    </row>
    <row r="11" spans="1:30">
      <c r="A11" s="1" t="s">
        <v>41</v>
      </c>
      <c r="B11" s="1">
        <v>8</v>
      </c>
      <c r="C11" s="9" t="s">
        <v>80</v>
      </c>
      <c r="D11" s="9" t="s">
        <v>43</v>
      </c>
      <c r="E11" s="2">
        <v>0.53125</v>
      </c>
      <c r="F11" s="34" t="s">
        <v>81</v>
      </c>
      <c r="G11" s="34" t="s">
        <v>82</v>
      </c>
      <c r="H11" s="37">
        <f>56+(30.976/60)</f>
        <v>56.516266666666667</v>
      </c>
      <c r="I11" s="37">
        <f>-(5+(22.483/60))</f>
        <v>-5.374716666666667</v>
      </c>
      <c r="J11" s="1">
        <v>15</v>
      </c>
      <c r="K11" s="1">
        <v>4</v>
      </c>
      <c r="L11" s="1">
        <v>10</v>
      </c>
      <c r="M11" s="19" t="s">
        <v>83</v>
      </c>
      <c r="N11" s="21">
        <v>7</v>
      </c>
      <c r="O11" s="21">
        <v>7.8</v>
      </c>
      <c r="P11" s="13"/>
      <c r="Q11" s="4">
        <v>7.4</v>
      </c>
      <c r="R11" s="4">
        <v>7.4</v>
      </c>
      <c r="S11" s="4">
        <v>0.56568542494924001</v>
      </c>
      <c r="T11" s="16">
        <v>11</v>
      </c>
      <c r="U11" s="16">
        <v>12</v>
      </c>
      <c r="V11" s="16">
        <v>11</v>
      </c>
      <c r="W11" s="16">
        <v>11</v>
      </c>
      <c r="X11" s="16"/>
      <c r="Y11" s="1">
        <f>MEDIAN(T11:W11)</f>
        <v>11</v>
      </c>
      <c r="Z11" s="1">
        <v>11.25</v>
      </c>
      <c r="AA11" s="1">
        <f>STDEV(T11:W11)</f>
        <v>0.5</v>
      </c>
      <c r="AB11" s="9" t="s">
        <v>35</v>
      </c>
      <c r="AC11" s="9" t="s">
        <v>48</v>
      </c>
      <c r="AD11" s="24"/>
    </row>
    <row r="12" spans="1:30">
      <c r="A12" s="1" t="s">
        <v>41</v>
      </c>
      <c r="B12" s="1">
        <v>9</v>
      </c>
      <c r="C12" s="9" t="s">
        <v>84</v>
      </c>
      <c r="D12" s="9" t="s">
        <v>43</v>
      </c>
      <c r="E12" s="2">
        <v>0.54722222222222217</v>
      </c>
      <c r="F12" s="9" t="s">
        <v>85</v>
      </c>
      <c r="G12" s="9" t="s">
        <v>86</v>
      </c>
      <c r="H12" s="36">
        <f>56+(31.557/60)</f>
        <v>56.525950000000002</v>
      </c>
      <c r="I12" s="36">
        <f>-(5+(20.812/60))</f>
        <v>-5.3468666666666671</v>
      </c>
      <c r="J12" s="1">
        <v>16</v>
      </c>
      <c r="K12" s="1">
        <v>3</v>
      </c>
      <c r="L12" s="1">
        <v>10</v>
      </c>
      <c r="M12" s="9">
        <v>18</v>
      </c>
      <c r="N12" s="14" t="s">
        <v>73</v>
      </c>
      <c r="O12" s="15" t="s">
        <v>87</v>
      </c>
      <c r="P12" s="13"/>
      <c r="Q12" s="4">
        <v>7</v>
      </c>
      <c r="R12" s="4">
        <v>7</v>
      </c>
      <c r="S12" s="4">
        <v>0.70710678118655002</v>
      </c>
      <c r="T12" s="16">
        <v>11</v>
      </c>
      <c r="U12" s="16">
        <v>10</v>
      </c>
      <c r="V12" s="16"/>
      <c r="W12" s="16"/>
      <c r="X12" s="16"/>
      <c r="Y12" s="1">
        <f>MEDIAN(T12:U12)</f>
        <v>10.5</v>
      </c>
      <c r="Z12" s="1">
        <v>10.5</v>
      </c>
      <c r="AA12" s="1">
        <f>STDEV(T12:U12)</f>
        <v>0.70710678118654757</v>
      </c>
      <c r="AB12" s="9" t="s">
        <v>35</v>
      </c>
      <c r="AC12" s="9" t="s">
        <v>48</v>
      </c>
      <c r="AD12" s="24" t="s">
        <v>88</v>
      </c>
    </row>
    <row r="13" spans="1:30">
      <c r="A13" s="5" t="s">
        <v>41</v>
      </c>
      <c r="B13" s="5">
        <v>10</v>
      </c>
      <c r="C13" s="26" t="s">
        <v>89</v>
      </c>
      <c r="D13" s="9" t="s">
        <v>43</v>
      </c>
      <c r="E13" s="27">
        <v>0.55694444444444446</v>
      </c>
      <c r="F13" s="26" t="s">
        <v>90</v>
      </c>
      <c r="G13" s="26" t="s">
        <v>91</v>
      </c>
      <c r="H13" s="38">
        <f>56+(31.999/60)</f>
        <v>56.533316666666664</v>
      </c>
      <c r="I13" s="38">
        <f>-(5+(19.814/60))</f>
        <v>-5.3302333333333332</v>
      </c>
      <c r="J13" s="5">
        <v>16</v>
      </c>
      <c r="K13" s="5">
        <v>5</v>
      </c>
      <c r="L13" s="5">
        <v>15</v>
      </c>
      <c r="M13" s="28" t="s">
        <v>92</v>
      </c>
      <c r="N13" s="29">
        <v>8</v>
      </c>
      <c r="O13" s="29">
        <v>6</v>
      </c>
      <c r="P13" s="30" t="s">
        <v>93</v>
      </c>
      <c r="Q13" s="31" t="s">
        <v>94</v>
      </c>
      <c r="R13" s="32" t="s">
        <v>95</v>
      </c>
      <c r="S13" s="33">
        <f>STDEV(N13:P13)</f>
        <v>1.4142135623730951</v>
      </c>
      <c r="T13" s="18">
        <v>11</v>
      </c>
      <c r="U13" s="18">
        <v>12</v>
      </c>
      <c r="V13" s="18">
        <v>11</v>
      </c>
      <c r="W13" s="18"/>
      <c r="X13" s="18"/>
      <c r="Y13" s="5">
        <f>MEDIAN(T13:V13)</f>
        <v>11</v>
      </c>
      <c r="Z13" s="23" t="s">
        <v>96</v>
      </c>
      <c r="AA13" s="5">
        <f>STDEV(T13:V13)</f>
        <v>0.57735026918962573</v>
      </c>
      <c r="AB13" s="26" t="s">
        <v>35</v>
      </c>
      <c r="AC13" s="26" t="s">
        <v>48</v>
      </c>
      <c r="AD13" s="25"/>
    </row>
    <row r="14" spans="1:30">
      <c r="A14" s="1" t="s">
        <v>41</v>
      </c>
      <c r="B14" s="1">
        <v>11</v>
      </c>
      <c r="C14" s="9" t="s">
        <v>97</v>
      </c>
      <c r="D14" s="9" t="s">
        <v>43</v>
      </c>
      <c r="E14" s="2">
        <v>0.57013888888888886</v>
      </c>
      <c r="F14" s="9" t="s">
        <v>98</v>
      </c>
      <c r="G14" s="9" t="s">
        <v>99</v>
      </c>
      <c r="H14" s="36">
        <f>56+(32.841/60)</f>
        <v>56.547350000000002</v>
      </c>
      <c r="I14" s="36">
        <f>-(5+(18.248/60))</f>
        <v>-5.3041333333333336</v>
      </c>
      <c r="J14" s="1">
        <v>16</v>
      </c>
      <c r="K14" s="1">
        <v>6</v>
      </c>
      <c r="L14" s="1">
        <v>25</v>
      </c>
      <c r="M14" s="7" t="s">
        <v>100</v>
      </c>
      <c r="N14" s="21">
        <v>5</v>
      </c>
      <c r="O14" s="21">
        <v>7</v>
      </c>
      <c r="P14" s="10"/>
      <c r="Q14" s="1">
        <v>6</v>
      </c>
      <c r="R14" s="1">
        <v>6</v>
      </c>
      <c r="S14" s="1">
        <v>1.4142135623731</v>
      </c>
      <c r="T14" s="16">
        <v>8</v>
      </c>
      <c r="U14" s="16">
        <v>12</v>
      </c>
      <c r="V14" s="16">
        <v>12</v>
      </c>
      <c r="W14" s="16"/>
      <c r="X14" s="16"/>
      <c r="Y14" s="1">
        <f>MEDIAN(T14:V14)</f>
        <v>12</v>
      </c>
      <c r="Z14" s="19" t="s">
        <v>101</v>
      </c>
      <c r="AA14" s="1">
        <f>STDEV(T14:V14)</f>
        <v>2.3094010767585051</v>
      </c>
      <c r="AB14" s="9" t="s">
        <v>35</v>
      </c>
      <c r="AC14" s="1"/>
      <c r="AD14" s="24"/>
    </row>
    <row r="15" spans="1:30">
      <c r="S15"/>
      <c r="T15"/>
      <c r="U15"/>
      <c r="V15"/>
      <c r="W15"/>
      <c r="X15"/>
      <c r="Y15"/>
      <c r="Z15"/>
      <c r="AA15"/>
      <c r="AB15"/>
    </row>
    <row r="16" spans="1:30">
      <c r="S16"/>
      <c r="T16"/>
      <c r="U16"/>
      <c r="V16"/>
      <c r="W16"/>
      <c r="X16"/>
      <c r="Y16"/>
      <c r="Z16"/>
      <c r="AA16"/>
      <c r="AB16"/>
    </row>
    <row r="17" customFormat="1"/>
    <row r="18" customFormat="1"/>
    <row r="19" customFormat="1"/>
    <row r="20" customFormat="1"/>
    <row r="21" customFormat="1"/>
    <row r="22" customFormat="1"/>
    <row r="23" customFormat="1"/>
    <row r="24" customFormat="1"/>
    <row r="25" customFormat="1"/>
    <row r="26" customFormat="1"/>
    <row r="27" customFormat="1"/>
    <row r="28" customFormat="1"/>
    <row r="29" customFormat="1"/>
    <row r="30" customFormat="1"/>
    <row r="31" customFormat="1"/>
    <row r="32" customFormat="1"/>
    <row r="33" customFormat="1"/>
    <row r="34" customFormat="1"/>
    <row r="35" customFormat="1"/>
    <row r="36" customFormat="1"/>
    <row r="37" customFormat="1"/>
    <row r="38" customFormat="1"/>
    <row r="39" customFormat="1"/>
    <row r="40" customFormat="1"/>
    <row r="41" customFormat="1"/>
    <row r="42" customFormat="1"/>
    <row r="43" customFormat="1"/>
    <row r="44" customFormat="1"/>
    <row r="45" customFormat="1"/>
    <row r="46" customFormat="1"/>
    <row r="47" customFormat="1"/>
    <row r="48" customFormat="1"/>
    <row r="49" customFormat="1"/>
    <row r="50" customFormat="1"/>
    <row r="51" customFormat="1"/>
    <row r="52" customFormat="1"/>
    <row r="53" customFormat="1"/>
    <row r="54" customFormat="1"/>
    <row r="55" customFormat="1"/>
    <row r="56" customFormat="1"/>
    <row r="57" customFormat="1"/>
    <row r="58" customFormat="1"/>
    <row r="59" customFormat="1"/>
    <row r="60" customFormat="1"/>
    <row r="61" customFormat="1"/>
    <row r="62" customFormat="1"/>
    <row r="63" customFormat="1"/>
    <row r="64" customFormat="1"/>
    <row r="65" spans="19:28">
      <c r="S65"/>
      <c r="T65"/>
      <c r="U65"/>
      <c r="V65"/>
      <c r="W65"/>
      <c r="X65"/>
      <c r="Y65"/>
      <c r="Z65"/>
      <c r="AA65"/>
      <c r="AB65"/>
    </row>
    <row r="66" spans="19:28">
      <c r="S66"/>
      <c r="T66"/>
      <c r="U66"/>
      <c r="V66"/>
      <c r="W66"/>
      <c r="X66"/>
      <c r="Y66"/>
      <c r="Z66"/>
      <c r="AA66"/>
      <c r="AB66"/>
    </row>
    <row r="67" spans="19:28">
      <c r="S67"/>
      <c r="T67"/>
      <c r="U67"/>
      <c r="V67"/>
      <c r="W67"/>
      <c r="X67"/>
      <c r="Y67"/>
      <c r="Z67"/>
      <c r="AA67"/>
      <c r="AB67"/>
    </row>
    <row r="68" spans="19:28">
      <c r="S68"/>
      <c r="T68"/>
      <c r="U68"/>
      <c r="V68"/>
      <c r="W68"/>
      <c r="X68"/>
      <c r="Y68"/>
      <c r="Z68"/>
      <c r="AA68"/>
      <c r="AB68"/>
    </row>
    <row r="69" spans="19:28">
      <c r="S69"/>
      <c r="T69"/>
      <c r="U69"/>
      <c r="V69"/>
      <c r="W69"/>
      <c r="X69"/>
      <c r="Y69"/>
      <c r="Z69"/>
      <c r="AA69"/>
      <c r="AB69"/>
    </row>
    <row r="70" spans="19:28">
      <c r="S70"/>
      <c r="T70"/>
      <c r="U70"/>
      <c r="V70"/>
      <c r="W70"/>
      <c r="X70"/>
      <c r="Y70"/>
      <c r="Z70"/>
      <c r="AA70"/>
      <c r="AB70"/>
    </row>
    <row r="71" spans="19:28">
      <c r="S71"/>
      <c r="T71"/>
      <c r="U71"/>
      <c r="V71"/>
      <c r="W71"/>
      <c r="X71"/>
      <c r="Y71"/>
      <c r="Z71"/>
      <c r="AA71"/>
      <c r="AB71"/>
    </row>
    <row r="72" spans="19:28">
      <c r="S72" s="6"/>
      <c r="T72" s="6"/>
      <c r="U72" s="6"/>
      <c r="V72" s="6"/>
      <c r="W72" s="6"/>
      <c r="X72" s="6"/>
      <c r="Y72" s="6"/>
      <c r="Z72" s="6"/>
      <c r="AA72" s="6"/>
      <c r="AB72" s="6"/>
    </row>
  </sheetData>
  <phoneticPr fontId="4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Abi Brookes</dc:creator>
  <cp:keywords/>
  <dc:description/>
  <cp:lastModifiedBy/>
  <cp:revision/>
  <dcterms:created xsi:type="dcterms:W3CDTF">2023-05-26T08:25:13Z</dcterms:created>
  <dcterms:modified xsi:type="dcterms:W3CDTF">2023-05-27T05:54:40Z</dcterms:modified>
  <cp:category/>
  <cp:contentStatus/>
</cp:coreProperties>
</file>