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B97691E0-F100-44FE-8B52-E16CCE20EF39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F118" i="2"/>
  <c r="F119" i="2"/>
  <c r="D113" i="2"/>
  <c r="D114" i="2"/>
  <c r="D115" i="2"/>
  <c r="D116" i="2"/>
  <c r="D117" i="2"/>
  <c r="D118" i="2"/>
  <c r="D119" i="2"/>
  <c r="B113" i="2" l="1"/>
  <c r="E113" i="2" s="1"/>
  <c r="F113" i="2" s="1"/>
  <c r="B114" i="2"/>
  <c r="E114" i="2" s="1"/>
  <c r="F114" i="2" s="1"/>
  <c r="B115" i="2"/>
  <c r="E115" i="2" s="1"/>
  <c r="F115" i="2" s="1"/>
  <c r="B116" i="2"/>
  <c r="E116" i="2" s="1"/>
  <c r="F116" i="2" s="1"/>
  <c r="B117" i="2"/>
  <c r="E117" i="2" s="1"/>
  <c r="F117" i="2" s="1"/>
  <c r="B118" i="2"/>
  <c r="B119" i="2"/>
  <c r="A113" i="2"/>
  <c r="A114" i="2"/>
  <c r="A115" i="2"/>
  <c r="A116" i="2"/>
  <c r="A117" i="2"/>
  <c r="A118" i="2"/>
  <c r="A119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J113" i="11" l="1"/>
  <c r="I113" i="11"/>
  <c r="H113" i="11"/>
  <c r="G113" i="11"/>
  <c r="F113" i="11"/>
  <c r="E113" i="11"/>
  <c r="D113" i="11"/>
  <c r="C113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2" i="11"/>
  <c r="H12" i="11"/>
  <c r="G12" i="11"/>
  <c r="F12" i="11"/>
  <c r="E12" i="11"/>
  <c r="D12" i="11"/>
  <c r="C12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0" i="2"/>
  <c r="F13" i="2"/>
  <c r="F18" i="2"/>
  <c r="F22" i="2"/>
  <c r="F23" i="2"/>
  <c r="F26" i="2"/>
  <c r="F33" i="2"/>
  <c r="F34" i="2"/>
  <c r="F35" i="2"/>
  <c r="F36" i="2"/>
  <c r="F38" i="2"/>
  <c r="F39" i="2"/>
  <c r="F44" i="2"/>
  <c r="F46" i="2"/>
  <c r="F47" i="2"/>
  <c r="F51" i="2"/>
  <c r="F58" i="2"/>
  <c r="F60" i="2"/>
  <c r="F61" i="2"/>
  <c r="F69" i="2"/>
  <c r="F71" i="2"/>
  <c r="F76" i="2"/>
  <c r="F81" i="2"/>
  <c r="F84" i="2"/>
  <c r="F85" i="2"/>
  <c r="F86" i="2"/>
  <c r="F89" i="2"/>
  <c r="F92" i="2"/>
  <c r="F95" i="2"/>
  <c r="F96" i="2"/>
  <c r="F98" i="2"/>
  <c r="F100" i="2"/>
  <c r="F102" i="2"/>
  <c r="F107" i="2"/>
  <c r="F109" i="2"/>
  <c r="F111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E21" i="2" s="1"/>
  <c r="F21" i="2" s="1"/>
  <c r="B22" i="2"/>
  <c r="B23" i="2"/>
  <c r="B24" i="2"/>
  <c r="E24" i="2" s="1"/>
  <c r="F24" i="2" s="1"/>
  <c r="B25" i="2"/>
  <c r="E25" i="2" s="1"/>
  <c r="F25" i="2" s="1"/>
  <c r="B26" i="2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B34" i="2"/>
  <c r="B35" i="2"/>
  <c r="B36" i="2"/>
  <c r="B37" i="2"/>
  <c r="E37" i="2" s="1"/>
  <c r="F37" i="2" s="1"/>
  <c r="B38" i="2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B45" i="2"/>
  <c r="E45" i="2" s="1"/>
  <c r="F45" i="2" s="1"/>
  <c r="B46" i="2"/>
  <c r="B47" i="2"/>
  <c r="B48" i="2"/>
  <c r="E48" i="2" s="1"/>
  <c r="F48" i="2" s="1"/>
  <c r="B49" i="2"/>
  <c r="E49" i="2" s="1"/>
  <c r="F49" i="2" s="1"/>
  <c r="B50" i="2"/>
  <c r="E50" i="2" s="1"/>
  <c r="F50" i="2" s="1"/>
  <c r="B51" i="2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B85" i="2"/>
  <c r="B86" i="2"/>
  <c r="B87" i="2"/>
  <c r="E87" i="2" s="1"/>
  <c r="F87" i="2" s="1"/>
  <c r="B88" i="2"/>
  <c r="E88" i="2" s="1"/>
  <c r="F88" i="2" s="1"/>
  <c r="B89" i="2"/>
  <c r="B90" i="2"/>
  <c r="E90" i="2" s="1"/>
  <c r="F90" i="2" s="1"/>
  <c r="B91" i="2"/>
  <c r="E91" i="2" s="1"/>
  <c r="F91" i="2" s="1"/>
  <c r="B92" i="2"/>
  <c r="B93" i="2"/>
  <c r="E93" i="2" s="1"/>
  <c r="F93" i="2" s="1"/>
  <c r="B94" i="2"/>
  <c r="E94" i="2" s="1"/>
  <c r="F94" i="2" s="1"/>
  <c r="B95" i="2"/>
  <c r="B96" i="2"/>
  <c r="B97" i="2"/>
  <c r="E97" i="2" s="1"/>
  <c r="F97" i="2" s="1"/>
  <c r="B98" i="2"/>
  <c r="B99" i="2"/>
  <c r="E99" i="2" s="1"/>
  <c r="F99" i="2" s="1"/>
  <c r="B100" i="2"/>
  <c r="B101" i="2"/>
  <c r="E101" i="2" s="1"/>
  <c r="F101" i="2" s="1"/>
  <c r="B102" i="2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E112" i="2" l="1"/>
  <c r="F11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<sst xmlns="http://schemas.openxmlformats.org/spreadsheetml/2006/main" count="908" uniqueCount="515">
  <si>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</si>
  <si>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</si>
  <si>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</si>
  <si>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</si>
  <si>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</si>
  <si>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</si>
  <si>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</si>
  <si>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</si>
  <si>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</si>
  <si>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</si>
  <si>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</si>
  <si>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</si>
  <si>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</si>
  <si>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</si>
  <si>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</si>
  <si>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</si>
  <si>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</si>
  <si>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</si>
  <si>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</si>
  <si>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</si>
  <si>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</si>
  <si>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</si>
  <si>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</si>
  <si>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</si>
  <si>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</si>
  <si>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</si>
  <si>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</si>
  <si>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</si>
  <si>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</si>
  <si>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</si>
  <si>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</si>
  <si>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</si>
  <si>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</si>
  <si>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</si>
  <si>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</si>
  <si>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</si>
  <si>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</si>
  <si>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</si>
  <si>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</si>
  <si>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</si>
  <si>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</si>
  <si>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</si>
  <si>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</si>
  <si>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</si>
  <si>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</si>
  <si>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</si>
  <si>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</si>
  <si>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</si>
  <si>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</si>
  <si>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</si>
  <si>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</si>
  <si>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</si>
  <si>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</si>
  <si>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</si>
  <si>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</si>
  <si>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</si>
  <si>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</si>
  <si>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</si>
  <si>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</si>
  <si>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</si>
  <si>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</si>
  <si>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</si>
  <si>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</si>
  <si>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</si>
  <si>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</si>
  <si>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</si>
  <si>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</si>
  <si>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</si>
  <si>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</si>
  <si>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</si>
  <si>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</si>
  <si>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</si>
  <si>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</si>
  <si>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</si>
  <si>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SO</t>
  </si>
  <si>
    <t>Smoaks, SC</t>
  </si>
  <si>
    <t>Bamberg-Ehrhardt HS</t>
  </si>
  <si>
    <t>Alexander, Mackensie</t>
  </si>
  <si>
    <t>CB</t>
  </si>
  <si>
    <t>Immokalee, FL</t>
  </si>
  <si>
    <t>Immokalee HS</t>
  </si>
  <si>
    <t>Anthony, Stephone</t>
  </si>
  <si>
    <t>LB</t>
  </si>
  <si>
    <t>SR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</si>
  <si>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</si>
  <si>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</si>
  <si>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</si>
  <si>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</si>
  <si>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</si>
  <si>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</si>
  <si>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Jacksonville, FL</t>
  </si>
  <si>
    <t>First Coast HS</t>
  </si>
  <si>
    <t>Battle, Isaiah</t>
  </si>
  <si>
    <t>OT</t>
  </si>
  <si>
    <t>JR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</si>
  <si>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</si>
  <si>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</si>
  <si>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</si>
  <si>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</si>
  <si>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</si>
  <si>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</si>
  <si>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</si>
  <si>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</si>
  <si>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</si>
  <si>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Bianchi, Jordan</t>
  </si>
  <si>
    <t>WR</t>
  </si>
  <si>
    <t>Greer, SC</t>
  </si>
  <si>
    <t>Riverside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</si>
  <si>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</si>
  <si>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</si>
  <si>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</si>
  <si>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</si>
  <si>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</si>
  <si>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</si>
  <si>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</si>
  <si>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</si>
  <si>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</si>
  <si>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</si>
  <si>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</si>
  <si>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</si>
  <si>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</si>
  <si>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</si>
  <si>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</si>
  <si>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</si>
  <si>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</si>
  <si>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</si>
  <si>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</si>
  <si>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</si>
  <si>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</si>
  <si>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Bullard, Marcus</t>
  </si>
  <si>
    <t>Columbia, SC</t>
  </si>
  <si>
    <t>Spring Valley HS</t>
  </si>
  <si>
    <t>Bullister, Brant</t>
  </si>
  <si>
    <t>Greenville, SC</t>
  </si>
  <si>
    <t>Eastside HS</t>
  </si>
  <si>
    <t>Burrell, T.J.</t>
  </si>
  <si>
    <t>Goose Creek, SC</t>
  </si>
  <si>
    <t>Goose Creek HS</t>
  </si>
  <si>
    <t>Byers, Roderick</t>
  </si>
  <si>
    <t>TE</t>
  </si>
  <si>
    <t>Rock Hill, SC</t>
  </si>
  <si>
    <t>Northwestern HS</t>
  </si>
  <si>
    <t>Carter, Ryan</t>
  </si>
  <si>
    <t>Grayson, GA</t>
  </si>
  <si>
    <t>Grayson HS</t>
  </si>
  <si>
    <t>Choice, Adam</t>
  </si>
  <si>
    <t>Thomasville, GA</t>
  </si>
  <si>
    <t>Thomas County Central HS</t>
  </si>
  <si>
    <t>Cockerill, William</t>
  </si>
  <si>
    <t>Sumter, SC</t>
  </si>
  <si>
    <t>Sumter HS</t>
  </si>
  <si>
    <t>Cooper, Sam</t>
  </si>
  <si>
    <t>Brentwood, TN</t>
  </si>
  <si>
    <t>The Ensworth School</t>
  </si>
  <si>
    <t>Crawford, Corey</t>
  </si>
  <si>
    <t>Crowder, Tyrone</t>
  </si>
  <si>
    <t>Marston, NC</t>
  </si>
  <si>
    <t>Richmond Senior HS</t>
  </si>
  <si>
    <t>Davidson, C.J.</t>
  </si>
  <si>
    <t>Clemson, SC</t>
  </si>
  <si>
    <t>Daniel HS</t>
  </si>
  <si>
    <t>Davis, Kalon</t>
  </si>
  <si>
    <t>OL</t>
  </si>
  <si>
    <t>Chester, SC</t>
  </si>
  <si>
    <t>Chester Senior HS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</si>
  <si>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</si>
  <si>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</si>
  <si>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</si>
  <si>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</si>
  <si>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</si>
  <si>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</si>
  <si>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</si>
  <si>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</si>
  <si>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</si>
  <si>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</si>
  <si>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</si>
  <si>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</si>
  <si>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</si>
  <si>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Middletown, MD</t>
  </si>
  <si>
    <t>Middletown HS</t>
  </si>
  <si>
    <t>Fleming, Kurt</t>
  </si>
  <si>
    <t>Louisa, VA</t>
  </si>
  <si>
    <t>St. Christopher's School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</si>
  <si>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</si>
  <si>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</si>
  <si>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</si>
  <si>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</si>
  <si>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</si>
  <si>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</si>
  <si>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</si>
  <si>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</si>
  <si>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Goode, Alex</t>
  </si>
  <si>
    <t>Ninety Six, SC</t>
  </si>
  <si>
    <t>Ninety Six HS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</si>
  <si>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</si>
  <si>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</si>
  <si>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</si>
  <si>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</si>
  <si>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</si>
  <si>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</si>
  <si>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</si>
  <si>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</si>
  <si>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</si>
  <si>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</si>
  <si>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Groomes, Christian</t>
  </si>
  <si>
    <t>PK</t>
  </si>
  <si>
    <t>Central, SC</t>
  </si>
  <si>
    <t>Guillermo, Jay</t>
  </si>
  <si>
    <t>C</t>
  </si>
  <si>
    <t>Maryville, TN</t>
  </si>
  <si>
    <t>Maryville HS</t>
  </si>
  <si>
    <t>Hall, Quintin</t>
  </si>
  <si>
    <t>Piedmont, SC</t>
  </si>
  <si>
    <t>Wren HS</t>
  </si>
  <si>
    <t>Hearn, Taylor</t>
  </si>
  <si>
    <t>Williston, SC</t>
  </si>
  <si>
    <t>Williston-Elko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</si>
  <si>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</si>
  <si>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</si>
  <si>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</si>
  <si>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</si>
  <si>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</si>
  <si>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</si>
  <si>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</si>
  <si>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Spartanburg, SC</t>
  </si>
  <si>
    <t>Dorman HS</t>
  </si>
  <si>
    <t>Hutchinson, Josh</t>
  </si>
  <si>
    <t>Irmo, SC</t>
  </si>
  <si>
    <t>Dutch Fork HS</t>
  </si>
  <si>
    <t>Jarrett, Grady</t>
  </si>
  <si>
    <t>DT</t>
  </si>
  <si>
    <t>Conyers, GA</t>
  </si>
  <si>
    <t>Rockdale County HS</t>
  </si>
  <si>
    <t>Jenkins, Corbin</t>
  </si>
  <si>
    <t>Conway, SC</t>
  </si>
  <si>
    <t>Conway HS</t>
  </si>
  <si>
    <t>Jenkins, Martin</t>
  </si>
  <si>
    <t>Roswell, GA</t>
  </si>
  <si>
    <t>Centennial HS</t>
  </si>
  <si>
    <t>Johnson, Jadar</t>
  </si>
  <si>
    <t>Orangeburg, SC</t>
  </si>
  <si>
    <t>Orangeburg-Wilkinson HS</t>
  </si>
  <si>
    <t>Jones, Kellen</t>
  </si>
  <si>
    <t>Houston, TX</t>
  </si>
  <si>
    <t>St. Pius X HS</t>
  </si>
  <si>
    <t>Jones, Oliver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</si>
  <si>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</si>
  <si>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</si>
  <si>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</si>
  <si>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</si>
  <si>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</si>
  <si>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</si>
  <si>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Kirven, Lake</t>
  </si>
  <si>
    <t>Wilson Hall</t>
  </si>
  <si>
    <t>Kitt, Demarre</t>
  </si>
  <si>
    <t>Fayetteville, GA</t>
  </si>
  <si>
    <t>Sandy Creek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</si>
  <si>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</si>
  <si>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</si>
  <si>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</si>
  <si>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</si>
  <si>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</si>
  <si>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</si>
  <si>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</si>
  <si>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</si>
  <si>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</si>
  <si>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</si>
  <si>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</si>
  <si>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Jack Britt HS</t>
  </si>
  <si>
    <t>Mac Lain, Sean</t>
  </si>
  <si>
    <t>Hope Mills, SC</t>
  </si>
  <si>
    <t>Mauldin, Collins</t>
  </si>
  <si>
    <t>McCaskill, Austin</t>
  </si>
  <si>
    <t>QB</t>
  </si>
  <si>
    <t>McCullough, Jay Jay</t>
  </si>
  <si>
    <t>Fort Mill, SC</t>
  </si>
  <si>
    <t>Nation Ford HS</t>
  </si>
  <si>
    <t>Miller, Justin</t>
  </si>
  <si>
    <t>Six Mile, SC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</si>
  <si>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</si>
  <si>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</si>
  <si>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</si>
  <si>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</si>
  <si>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</si>
  <si>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</si>
  <si>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</si>
  <si>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</si>
  <si>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</si>
  <si>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</si>
  <si>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</si>
  <si>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Olson, David</t>
  </si>
  <si>
    <t>Irmo HS</t>
  </si>
  <si>
    <t>Pagano, Scott</t>
  </si>
  <si>
    <t>Honolulu, HI</t>
  </si>
  <si>
    <t>Moanalua HS</t>
  </si>
  <si>
    <t>Peake, Charone</t>
  </si>
  <si>
    <t>Moore, SC</t>
  </si>
  <si>
    <t>Peters, Garry</t>
  </si>
  <si>
    <t>Heritage HS</t>
  </si>
  <si>
    <t>Pinion, Bradley</t>
  </si>
  <si>
    <t>P</t>
  </si>
  <si>
    <t>Concord, NC</t>
  </si>
  <si>
    <t>Northwest Cabarrus HS</t>
  </si>
  <si>
    <t>Priester, Kyrin</t>
  </si>
  <si>
    <t>Lilburn, GA</t>
  </si>
  <si>
    <t>Fork Union Military Academy/Brookwood HS</t>
  </si>
  <si>
    <t>Reader, D.J.</t>
  </si>
  <si>
    <t>Greensboro, NC</t>
  </si>
  <si>
    <t>Grimsley HS</t>
  </si>
  <si>
    <t>Region, Spencer</t>
  </si>
  <si>
    <t>Cullman, AL</t>
  </si>
  <si>
    <t>Cullman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</si>
  <si>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</si>
  <si>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</si>
  <si>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</si>
  <si>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</si>
  <si>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</si>
  <si>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</si>
  <si>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</si>
  <si>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</si>
  <si>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Baptist HS</t>
  </si>
  <si>
    <t>Richardson, Chad</t>
  </si>
  <si>
    <t>Lakewood HS</t>
  </si>
  <si>
    <t>Riggs, Zach</t>
  </si>
  <si>
    <t>J.L. Mann HS</t>
  </si>
  <si>
    <t>Robinson, Jabril</t>
  </si>
  <si>
    <t>Leland, NC</t>
  </si>
  <si>
    <t>North Brunswick HS</t>
  </si>
  <si>
    <t>Rodriguez, Daniel</t>
  </si>
  <si>
    <t>Stafford, VA</t>
  </si>
  <si>
    <t>Brooke Pointe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</si>
  <si>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</si>
  <si>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</si>
  <si>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</si>
  <si>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</si>
  <si>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</si>
  <si>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</si>
  <si>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</si>
  <si>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</si>
  <si>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</si>
  <si>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</si>
  <si>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</si>
  <si>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Oldsmar,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</si>
  <si>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</si>
  <si>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</si>
  <si>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</si>
  <si>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</si>
  <si>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</si>
  <si>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</si>
  <si>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</si>
  <si>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</si>
  <si>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</si>
  <si>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Robert</t>
  </si>
  <si>
    <t>St. George, SC</t>
  </si>
  <si>
    <t>Woodland HS</t>
  </si>
  <si>
    <t>Smith, Zach</t>
  </si>
  <si>
    <t>Powdersville, SC</t>
  </si>
  <si>
    <t>Sobeski, Michael</t>
  </si>
  <si>
    <t>Roebuck, SC</t>
  </si>
  <si>
    <t>Spence, Alex</t>
  </si>
  <si>
    <t>West Florence HS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</si>
  <si>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</si>
  <si>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</si>
  <si>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</si>
  <si>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</si>
  <si>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</si>
  <si>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</si>
  <si>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</si>
  <si>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</si>
  <si>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</si>
  <si>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</si>
  <si>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</si>
  <si>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Tatko, Bradley</t>
  </si>
  <si>
    <t>Greenwood, SC</t>
  </si>
  <si>
    <t>Greenwood HS</t>
  </si>
  <si>
    <t>Teasdall, Andy</t>
  </si>
  <si>
    <t>Winston-Salem, NC</t>
  </si>
  <si>
    <t>R.J. Reynolds HS</t>
  </si>
  <si>
    <t>Thompson, Trevion</t>
  </si>
  <si>
    <t>Durham, NC</t>
  </si>
  <si>
    <t>Hillside HS</t>
  </si>
  <si>
    <t>Watkins, Carlos</t>
  </si>
  <si>
    <t>Mooresboro, NC</t>
  </si>
  <si>
    <t>Chase HS</t>
  </si>
  <si>
    <t>Watson, Deshaun</t>
  </si>
  <si>
    <t>Gainesville, GA</t>
  </si>
  <si>
    <t>Gainesville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</si>
  <si>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</si>
  <si>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</si>
  <si>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</si>
  <si>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</si>
  <si>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</si>
  <si>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</si>
  <si>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</si>
  <si>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</si>
  <si>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</si>
  <si>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Williams, DeShawn</t>
  </si>
  <si>
    <t>Williams, Mike</t>
  </si>
  <si>
    <t>Vance, SC</t>
  </si>
  <si>
    <t>Lake Marion HS</t>
  </si>
  <si>
    <t>Williamson, Kevin</t>
  </si>
  <si>
    <t>Chicago, IL</t>
  </si>
  <si>
    <t>Mount San Antonio College</t>
  </si>
  <si>
    <t>Yeargin, Richard</t>
  </si>
  <si>
    <t>Lauderdale Lakes, FL</t>
  </si>
  <si>
    <t>University School of Nova Southeastern University</t>
  </si>
  <si>
    <t>Austin McCaskill</t>
  </si>
  <si>
    <t>David Olson</t>
  </si>
  <si>
    <t>Nick Schuessler</t>
  </si>
  <si>
    <t>Cole Stoudt</t>
  </si>
  <si>
    <t>Deshaun Watson</t>
  </si>
  <si>
    <t>Zac Brooks</t>
  </si>
  <si>
    <t>Adam Choice</t>
  </si>
  <si>
    <t>C.J. Davidson</t>
  </si>
  <si>
    <t>Tyshon Dye</t>
  </si>
  <si>
    <t>Kurt Fleming</t>
  </si>
  <si>
    <t>C.J. Fuller</t>
  </si>
  <si>
    <t>Wayne Gallman</t>
  </si>
  <si>
    <t>Alex Goode</t>
  </si>
  <si>
    <t>D.J. Howard</t>
  </si>
  <si>
    <t>Jordan Bianchi</t>
  </si>
  <si>
    <t>Adrien Dunn</t>
  </si>
  <si>
    <t>Germone Hopper</t>
  </si>
  <si>
    <t>Adam Humphries</t>
  </si>
  <si>
    <t>Demarre Kitt</t>
  </si>
  <si>
    <t>Andrew Maass</t>
  </si>
  <si>
    <t>Sean Mac Lain</t>
  </si>
  <si>
    <t>Charone Peake</t>
  </si>
  <si>
    <t>Kyrin Priester</t>
  </si>
  <si>
    <t>Hunter Renfrow</t>
  </si>
  <si>
    <t>Daniel Rodriguez</t>
  </si>
  <si>
    <t>Seth Ryan</t>
  </si>
  <si>
    <t>Artavis Scott</t>
  </si>
  <si>
    <t>Trevion Thompson</t>
  </si>
  <si>
    <t>Roderick Byers</t>
  </si>
  <si>
    <t>Sam Cooper</t>
  </si>
  <si>
    <t>D.J. Greenlee</t>
  </si>
  <si>
    <t>Jordan Leggett</t>
  </si>
  <si>
    <t>Jay Jay McCullough</t>
  </si>
  <si>
    <t>Justin Miller</t>
  </si>
  <si>
    <t>Milan Richard</t>
  </si>
  <si>
    <t>Stanton Seckinger</t>
  </si>
  <si>
    <t>Cannon Smith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</si>
  <si>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</si>
  <si>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</si>
  <si>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</si>
  <si>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</si>
  <si>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</si>
  <si>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</si>
  <si>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</si>
  <si>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</si>
  <si>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Jaquarius Brice</t>
  </si>
  <si>
    <t>Beau Brown</t>
  </si>
  <si>
    <t>Marcus Bullard</t>
  </si>
  <si>
    <t>T.J. Burrell</t>
  </si>
  <si>
    <t>Ryan Carter</t>
  </si>
  <si>
    <t>Corey Crawford</t>
  </si>
  <si>
    <t>Kevin Dodd</t>
  </si>
  <si>
    <t>Marcus Edmond</t>
  </si>
  <si>
    <t>Jefferie Gibson</t>
  </si>
  <si>
    <t>B.J. Goodson</t>
  </si>
  <si>
    <t>T.J. Green</t>
  </si>
  <si>
    <t>Quintin Hall</t>
  </si>
  <si>
    <t>Grady Jarrett</t>
  </si>
  <si>
    <t>Martin Jenkins</t>
  </si>
  <si>
    <t>Jadar Johnson</t>
  </si>
  <si>
    <t>Kellen Jones</t>
  </si>
  <si>
    <t>Kendall Joseph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</si>
  <si>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</si>
  <si>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</si>
  <si>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</si>
  <si>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</si>
  <si>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</si>
  <si>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</si>
  <si>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</si>
  <si>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</si>
  <si>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Chris Register</t>
  </si>
  <si>
    <t>Chad Richardson</t>
  </si>
  <si>
    <t>Jabril Robinson</t>
  </si>
  <si>
    <t>Dane Rogers</t>
  </si>
  <si>
    <t>Korie Rogers</t>
  </si>
  <si>
    <t>Cameron Scott</t>
  </si>
  <si>
    <t>Robert Smith</t>
  </si>
  <si>
    <t>Zach Smith</t>
  </si>
  <si>
    <t>Tony Steward</t>
  </si>
  <si>
    <t>Cordrea Tankersley</t>
  </si>
  <si>
    <t>Carlos Watkins</t>
  </si>
  <si>
    <t>Josh Watson</t>
  </si>
  <si>
    <t>Christian Groomes</t>
  </si>
  <si>
    <t>Corbin Jenkins</t>
  </si>
  <si>
    <t>Ammon Lakip</t>
  </si>
  <si>
    <t>Bradley Pinion</t>
  </si>
  <si>
    <t>Alex Spence</t>
  </si>
  <si>
    <t>Andy Teasdall</t>
  </si>
  <si>
    <t>Mike Williams</t>
  </si>
  <si>
    <t>Taylor Watson</t>
  </si>
  <si>
    <t>Korrin Wiggins</t>
  </si>
  <si>
    <t>DeShawn Williams</t>
  </si>
  <si>
    <t>Kevin Williamson</t>
  </si>
  <si>
    <t>Richard Yeargin</t>
  </si>
  <si>
    <t>Georgia</t>
  </si>
  <si>
    <t>SC State</t>
  </si>
  <si>
    <t>Away</t>
  </si>
  <si>
    <t>Unranked</t>
  </si>
  <si>
    <t>FSU</t>
  </si>
  <si>
    <t>UNC</t>
  </si>
  <si>
    <t>NC State</t>
  </si>
  <si>
    <t>Louisville</t>
  </si>
  <si>
    <t>BC</t>
  </si>
  <si>
    <t>Syracuse</t>
  </si>
  <si>
    <t>Wake</t>
  </si>
  <si>
    <t>GT</t>
  </si>
  <si>
    <t>Gerogia State</t>
  </si>
  <si>
    <t>South Carolina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</si>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</sst>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 wrapText="1"/>
    </xf>
    <xf numFmtId="16" fontId="13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230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185</v>
          </cell>
          <cell r="E3">
            <v>0.98529999999999995</v>
          </cell>
        </row>
        <row r="4">
          <cell r="B4" t="str">
            <v>Shaq Anthony</v>
          </cell>
          <cell r="C4">
            <v>76</v>
          </cell>
          <cell r="D4">
            <v>280</v>
          </cell>
          <cell r="E4">
            <v>0.86240000000000006</v>
          </cell>
        </row>
        <row r="5">
          <cell r="B5" t="str">
            <v>Stephone Anthony</v>
          </cell>
          <cell r="C5">
            <v>74</v>
          </cell>
          <cell r="D5">
            <v>245</v>
          </cell>
          <cell r="E5">
            <v>0.99050000000000005</v>
          </cell>
        </row>
        <row r="6">
          <cell r="B6" t="str">
            <v>Adrian Baker</v>
          </cell>
          <cell r="C6">
            <v>71</v>
          </cell>
          <cell r="D6">
            <v>165</v>
          </cell>
          <cell r="E6">
            <v>0.88139999999999996</v>
          </cell>
        </row>
        <row r="7">
          <cell r="B7" t="str">
            <v>Tavaris Barnes</v>
          </cell>
          <cell r="C7">
            <v>75</v>
          </cell>
          <cell r="D7">
            <v>270</v>
          </cell>
          <cell r="E7">
            <v>0.88539999999999996</v>
          </cell>
        </row>
        <row r="8">
          <cell r="B8" t="str">
            <v>Isaiah Battle</v>
          </cell>
          <cell r="C8">
            <v>79</v>
          </cell>
          <cell r="D8">
            <v>275</v>
          </cell>
          <cell r="E8">
            <v>0.86499999999999999</v>
          </cell>
        </row>
        <row r="9">
          <cell r="B9" t="str">
            <v>David Beasley</v>
          </cell>
          <cell r="C9">
            <v>76</v>
          </cell>
          <cell r="D9">
            <v>320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235</v>
          </cell>
          <cell r="E10">
            <v>0.86219999999999997</v>
          </cell>
        </row>
        <row r="11">
          <cell r="B11" t="str">
            <v>Travis Blanks</v>
          </cell>
          <cell r="C11">
            <v>73</v>
          </cell>
          <cell r="D11">
            <v>200</v>
          </cell>
          <cell r="E11">
            <v>0.95930000000000004</v>
          </cell>
        </row>
        <row r="12">
          <cell r="B12" t="str">
            <v>Ben Boulware</v>
          </cell>
          <cell r="C12">
            <v>71</v>
          </cell>
          <cell r="D12">
            <v>230</v>
          </cell>
          <cell r="E12">
            <v>0.92290000000000005</v>
          </cell>
        </row>
        <row r="13">
          <cell r="B13" t="str">
            <v>Tajh Boyd</v>
          </cell>
          <cell r="C13">
            <v>73</v>
          </cell>
          <cell r="D13">
            <v>225</v>
          </cell>
          <cell r="E13">
            <v>0.98399999999999999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Darrell Brevard</v>
          </cell>
          <cell r="C15">
            <v>73</v>
          </cell>
          <cell r="D15">
            <v>270</v>
          </cell>
          <cell r="E15">
            <v>0.5</v>
          </cell>
        </row>
        <row r="16">
          <cell r="B16" t="str">
            <v>Zac Brooks</v>
          </cell>
          <cell r="C16">
            <v>73</v>
          </cell>
          <cell r="D16">
            <v>190</v>
          </cell>
          <cell r="E16">
            <v>0.91830000000000001</v>
          </cell>
        </row>
        <row r="17">
          <cell r="B17" t="str">
            <v>Beau Brown</v>
          </cell>
          <cell r="C17">
            <v>73</v>
          </cell>
          <cell r="D17">
            <v>195</v>
          </cell>
          <cell r="E17">
            <v>0.5</v>
          </cell>
        </row>
        <row r="18">
          <cell r="B18" t="str">
            <v>Jim Brown</v>
          </cell>
          <cell r="C18">
            <v>76</v>
          </cell>
          <cell r="D18">
            <v>235</v>
          </cell>
          <cell r="E18">
            <v>0.5</v>
          </cell>
        </row>
        <row r="19">
          <cell r="B19" t="str">
            <v>Martavis Bryant</v>
          </cell>
          <cell r="C19">
            <v>77</v>
          </cell>
          <cell r="D19">
            <v>200</v>
          </cell>
          <cell r="E19">
            <v>0.94230000000000003</v>
          </cell>
        </row>
        <row r="20">
          <cell r="B20" t="str">
            <v>Marcus Bullard</v>
          </cell>
          <cell r="C20">
            <v>74</v>
          </cell>
          <cell r="D20">
            <v>205</v>
          </cell>
          <cell r="E20">
            <v>0.76670000000000005</v>
          </cell>
        </row>
        <row r="21">
          <cell r="B21" t="str">
            <v>Alex Burdette</v>
          </cell>
          <cell r="C21">
            <v>70</v>
          </cell>
          <cell r="D21">
            <v>180</v>
          </cell>
          <cell r="E21">
            <v>0.5</v>
          </cell>
        </row>
        <row r="22">
          <cell r="B22" t="str">
            <v>T.J. Burrell</v>
          </cell>
          <cell r="C22">
            <v>71</v>
          </cell>
          <cell r="D22">
            <v>215</v>
          </cell>
          <cell r="E22">
            <v>0.84279999999999999</v>
          </cell>
        </row>
        <row r="23">
          <cell r="B23" t="str">
            <v>Roderick Byers</v>
          </cell>
          <cell r="C23">
            <v>75</v>
          </cell>
          <cell r="D23">
            <v>290</v>
          </cell>
          <cell r="E23">
            <v>0.85250000000000004</v>
          </cell>
        </row>
        <row r="24">
          <cell r="B24" t="str">
            <v>Ryan Carter</v>
          </cell>
          <cell r="C24">
            <v>69</v>
          </cell>
          <cell r="D24">
            <v>175</v>
          </cell>
          <cell r="E24">
            <v>0.7631</v>
          </cell>
        </row>
        <row r="25">
          <cell r="B25" t="str">
            <v>Chandler Catanzaro</v>
          </cell>
          <cell r="C25">
            <v>75</v>
          </cell>
          <cell r="D25">
            <v>200</v>
          </cell>
          <cell r="E25">
            <v>0.5</v>
          </cell>
        </row>
        <row r="26">
          <cell r="B26" t="str">
            <v>Quandon Christian</v>
          </cell>
          <cell r="C26">
            <v>74</v>
          </cell>
          <cell r="D26">
            <v>230</v>
          </cell>
          <cell r="E26">
            <v>0.86839999999999995</v>
          </cell>
        </row>
        <row r="27">
          <cell r="B27" t="str">
            <v>Sam Cooper</v>
          </cell>
          <cell r="C27">
            <v>78</v>
          </cell>
          <cell r="D27">
            <v>250</v>
          </cell>
          <cell r="E27">
            <v>0.78069999999999995</v>
          </cell>
        </row>
        <row r="28">
          <cell r="B28" t="str">
            <v>Corey Crawford</v>
          </cell>
          <cell r="C28">
            <v>77</v>
          </cell>
          <cell r="D28">
            <v>270</v>
          </cell>
          <cell r="E28">
            <v>0.94</v>
          </cell>
        </row>
        <row r="29">
          <cell r="B29" t="str">
            <v>Tyrone Crowder Jr.</v>
          </cell>
          <cell r="C29">
            <v>74</v>
          </cell>
          <cell r="D29">
            <v>345</v>
          </cell>
          <cell r="E29">
            <v>0.94650000000000001</v>
          </cell>
        </row>
        <row r="30">
          <cell r="B30" t="str">
            <v>C.J. Davidson</v>
          </cell>
          <cell r="C30">
            <v>70</v>
          </cell>
          <cell r="D30">
            <v>190</v>
          </cell>
          <cell r="E30">
            <v>0.5</v>
          </cell>
        </row>
        <row r="31">
          <cell r="B31" t="str">
            <v>Kalon Davis</v>
          </cell>
          <cell r="C31">
            <v>77</v>
          </cell>
          <cell r="D31">
            <v>340</v>
          </cell>
          <cell r="E31">
            <v>0.86019999999999996</v>
          </cell>
        </row>
        <row r="32">
          <cell r="B32" t="str">
            <v>Patrick DeStefano</v>
          </cell>
          <cell r="C32">
            <v>77</v>
          </cell>
          <cell r="D32">
            <v>285</v>
          </cell>
          <cell r="E32">
            <v>0.86709999999999998</v>
          </cell>
        </row>
        <row r="33">
          <cell r="B33" t="str">
            <v>Kevin Dodd</v>
          </cell>
          <cell r="C33">
            <v>77</v>
          </cell>
          <cell r="D33">
            <v>275</v>
          </cell>
          <cell r="E33">
            <v>0.83779999999999999</v>
          </cell>
        </row>
        <row r="34">
          <cell r="B34" t="str">
            <v>Adrien Dunn</v>
          </cell>
          <cell r="C34">
            <v>67</v>
          </cell>
          <cell r="D34">
            <v>170</v>
          </cell>
          <cell r="E34">
            <v>0.5</v>
          </cell>
        </row>
        <row r="35">
          <cell r="B35" t="str">
            <v>Tyshon Dye</v>
          </cell>
          <cell r="C35">
            <v>71</v>
          </cell>
          <cell r="D35">
            <v>215</v>
          </cell>
          <cell r="E35">
            <v>0.92949999999999999</v>
          </cell>
        </row>
        <row r="36">
          <cell r="B36" t="str">
            <v>Marcus Edmond</v>
          </cell>
          <cell r="C36">
            <v>71</v>
          </cell>
          <cell r="D36">
            <v>170</v>
          </cell>
          <cell r="E36">
            <v>0.81740000000000002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Wes Forbush</v>
          </cell>
          <cell r="C38">
            <v>74</v>
          </cell>
          <cell r="D38">
            <v>190</v>
          </cell>
          <cell r="E38">
            <v>0.5</v>
          </cell>
        </row>
        <row r="39">
          <cell r="B39" t="str">
            <v>Zach Fulmer</v>
          </cell>
          <cell r="C39">
            <v>73</v>
          </cell>
          <cell r="D39">
            <v>225</v>
          </cell>
          <cell r="E39">
            <v>0.5</v>
          </cell>
        </row>
        <row r="40">
          <cell r="B40" t="str">
            <v>Wayne Gallman</v>
          </cell>
          <cell r="C40">
            <v>73</v>
          </cell>
          <cell r="D40">
            <v>200</v>
          </cell>
          <cell r="E40">
            <v>0.89380000000000004</v>
          </cell>
        </row>
        <row r="41">
          <cell r="B41" t="str">
            <v>Ronald Geohaghan</v>
          </cell>
          <cell r="C41">
            <v>73</v>
          </cell>
          <cell r="D41">
            <v>190</v>
          </cell>
          <cell r="E41">
            <v>0.90429999999999999</v>
          </cell>
        </row>
        <row r="42">
          <cell r="B42" t="str">
            <v>B.J. Goodson</v>
          </cell>
          <cell r="C42">
            <v>73</v>
          </cell>
          <cell r="D42">
            <v>235</v>
          </cell>
          <cell r="E42">
            <v>0.82579999999999998</v>
          </cell>
        </row>
        <row r="43">
          <cell r="B43" t="str">
            <v>Joe Gore</v>
          </cell>
          <cell r="C43">
            <v>77</v>
          </cell>
          <cell r="D43">
            <v>300</v>
          </cell>
          <cell r="E43">
            <v>0.87219999999999998</v>
          </cell>
        </row>
        <row r="44">
          <cell r="B44" t="str">
            <v>T.J. Green</v>
          </cell>
          <cell r="C44">
            <v>75</v>
          </cell>
          <cell r="D44">
            <v>195</v>
          </cell>
          <cell r="E44">
            <v>0.85019999999999996</v>
          </cell>
        </row>
        <row r="45">
          <cell r="B45" t="str">
            <v>D.J. Greenlee</v>
          </cell>
          <cell r="C45">
            <v>73</v>
          </cell>
          <cell r="D45">
            <v>220</v>
          </cell>
          <cell r="E45">
            <v>0.80130000000000001</v>
          </cell>
        </row>
        <row r="46">
          <cell r="B46" t="str">
            <v>Jay Guillermo</v>
          </cell>
          <cell r="C46">
            <v>75</v>
          </cell>
          <cell r="D46">
            <v>315</v>
          </cell>
          <cell r="E46">
            <v>0.87980000000000003</v>
          </cell>
        </row>
        <row r="47">
          <cell r="B47" t="str">
            <v>Germone Hopper</v>
          </cell>
          <cell r="C47">
            <v>73</v>
          </cell>
          <cell r="D47">
            <v>180</v>
          </cell>
          <cell r="E47">
            <v>0.96509999999999996</v>
          </cell>
        </row>
        <row r="48">
          <cell r="B48" t="str">
            <v>D.J. Howard</v>
          </cell>
          <cell r="C48">
            <v>73</v>
          </cell>
          <cell r="D48">
            <v>195</v>
          </cell>
          <cell r="E48">
            <v>0.86550000000000005</v>
          </cell>
        </row>
        <row r="49">
          <cell r="B49" t="str">
            <v>Adam Humphries</v>
          </cell>
          <cell r="C49">
            <v>71</v>
          </cell>
          <cell r="D49">
            <v>190</v>
          </cell>
          <cell r="E49">
            <v>0.80630000000000002</v>
          </cell>
        </row>
        <row r="50">
          <cell r="B50" t="str">
            <v>Grady Jarrett</v>
          </cell>
          <cell r="C50">
            <v>73</v>
          </cell>
          <cell r="D50">
            <v>295</v>
          </cell>
          <cell r="E50">
            <v>0.82469999999999999</v>
          </cell>
        </row>
        <row r="51">
          <cell r="B51" t="str">
            <v>Corbin Jenkins</v>
          </cell>
          <cell r="C51">
            <v>70</v>
          </cell>
          <cell r="D51">
            <v>175</v>
          </cell>
          <cell r="E51">
            <v>0.5</v>
          </cell>
        </row>
        <row r="52">
          <cell r="B52" t="str">
            <v>Martin Jenkins</v>
          </cell>
          <cell r="C52">
            <v>69</v>
          </cell>
          <cell r="D52">
            <v>185</v>
          </cell>
          <cell r="E52">
            <v>0.81740000000000002</v>
          </cell>
        </row>
        <row r="53">
          <cell r="B53" t="str">
            <v>Jadar Johnson</v>
          </cell>
          <cell r="C53">
            <v>73</v>
          </cell>
          <cell r="D53">
            <v>195</v>
          </cell>
          <cell r="E53">
            <v>0.8518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Kellen Jones</v>
          </cell>
          <cell r="C55">
            <v>73</v>
          </cell>
          <cell r="D55">
            <v>225</v>
          </cell>
          <cell r="E55">
            <v>0.89980000000000004</v>
          </cell>
        </row>
        <row r="56">
          <cell r="B56" t="str">
            <v>Oliver Jones</v>
          </cell>
          <cell r="C56">
            <v>77</v>
          </cell>
          <cell r="D56">
            <v>325</v>
          </cell>
          <cell r="E56">
            <v>0.84840000000000004</v>
          </cell>
        </row>
        <row r="57">
          <cell r="B57" t="str">
            <v>Jayron Kearse</v>
          </cell>
          <cell r="C57">
            <v>76</v>
          </cell>
          <cell r="D57">
            <v>205</v>
          </cell>
          <cell r="E57">
            <v>0.91269999999999996</v>
          </cell>
        </row>
        <row r="58">
          <cell r="B58" t="str">
            <v>Chad Kelly</v>
          </cell>
          <cell r="C58">
            <v>73</v>
          </cell>
          <cell r="D58">
            <v>210</v>
          </cell>
          <cell r="E58">
            <v>0.9264</v>
          </cell>
        </row>
        <row r="59">
          <cell r="B59" t="str">
            <v>Ammon Lakip</v>
          </cell>
          <cell r="C59">
            <v>70</v>
          </cell>
          <cell r="D59">
            <v>200</v>
          </cell>
          <cell r="E59">
            <v>0.81720000000000004</v>
          </cell>
        </row>
        <row r="60">
          <cell r="B60" t="str">
            <v>Shaq Lawson</v>
          </cell>
          <cell r="C60">
            <v>75</v>
          </cell>
          <cell r="D60">
            <v>270</v>
          </cell>
          <cell r="E60">
            <v>0.89439999999999997</v>
          </cell>
        </row>
        <row r="61">
          <cell r="B61" t="str">
            <v>Jordan Leggett</v>
          </cell>
          <cell r="C61">
            <v>77</v>
          </cell>
          <cell r="D61">
            <v>240</v>
          </cell>
          <cell r="E61">
            <v>0.87119999999999997</v>
          </cell>
        </row>
        <row r="62">
          <cell r="B62" t="str">
            <v>Andrew Maass</v>
          </cell>
          <cell r="C62">
            <v>76</v>
          </cell>
          <cell r="D62">
            <v>190</v>
          </cell>
          <cell r="E62">
            <v>0.5</v>
          </cell>
        </row>
        <row r="63">
          <cell r="B63" t="str">
            <v>Eric Mac Lain</v>
          </cell>
          <cell r="C63">
            <v>76</v>
          </cell>
          <cell r="D63">
            <v>295</v>
          </cell>
          <cell r="E63">
            <v>0.91659999999999997</v>
          </cell>
        </row>
        <row r="64">
          <cell r="B64" t="str">
            <v>Sean Mac Lain</v>
          </cell>
          <cell r="C64">
            <v>75</v>
          </cell>
          <cell r="D64">
            <v>200</v>
          </cell>
          <cell r="E64">
            <v>0.5</v>
          </cell>
        </row>
        <row r="65">
          <cell r="B65" t="str">
            <v>Collins Mauldin</v>
          </cell>
          <cell r="C65">
            <v>73</v>
          </cell>
          <cell r="D65">
            <v>230</v>
          </cell>
          <cell r="E65">
            <v>0.5</v>
          </cell>
        </row>
        <row r="66">
          <cell r="B66" t="str">
            <v>Jerome Maybank</v>
          </cell>
          <cell r="C66">
            <v>76</v>
          </cell>
          <cell r="D66">
            <v>345</v>
          </cell>
          <cell r="E66">
            <v>0.8145</v>
          </cell>
        </row>
        <row r="67">
          <cell r="B67" t="str">
            <v>Jay Jay McCullough</v>
          </cell>
          <cell r="C67">
            <v>75</v>
          </cell>
          <cell r="D67">
            <v>235</v>
          </cell>
          <cell r="E67">
            <v>0.84789999999999999</v>
          </cell>
        </row>
        <row r="68">
          <cell r="B68" t="str">
            <v>Roderick McDowell</v>
          </cell>
          <cell r="C68">
            <v>70</v>
          </cell>
          <cell r="D68">
            <v>200</v>
          </cell>
          <cell r="E68">
            <v>0.9153</v>
          </cell>
        </row>
        <row r="69">
          <cell r="B69" t="str">
            <v>Donny McElveen</v>
          </cell>
          <cell r="C69">
            <v>74</v>
          </cell>
          <cell r="D69">
            <v>205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Ryan Norton</v>
          </cell>
          <cell r="C71">
            <v>75</v>
          </cell>
          <cell r="D71">
            <v>280</v>
          </cell>
          <cell r="E71">
            <v>0.85340000000000005</v>
          </cell>
        </row>
        <row r="72">
          <cell r="B72" t="str">
            <v>Dorian O'Daniel</v>
          </cell>
          <cell r="C72">
            <v>74</v>
          </cell>
          <cell r="D72">
            <v>210</v>
          </cell>
          <cell r="E72">
            <v>0.95409999999999995</v>
          </cell>
        </row>
        <row r="73">
          <cell r="B73" t="str">
            <v>Ebenezer Ogundeko</v>
          </cell>
          <cell r="C73">
            <v>74</v>
          </cell>
          <cell r="D73">
            <v>255</v>
          </cell>
          <cell r="E73">
            <v>0.8992</v>
          </cell>
        </row>
        <row r="74">
          <cell r="B74" t="str">
            <v>Scott Pagano</v>
          </cell>
          <cell r="C74">
            <v>74</v>
          </cell>
          <cell r="D74">
            <v>290</v>
          </cell>
          <cell r="E74">
            <v>0.90059999999999996</v>
          </cell>
        </row>
        <row r="75">
          <cell r="B75" t="str">
            <v>Julian Patton</v>
          </cell>
          <cell r="C75">
            <v>73</v>
          </cell>
          <cell r="D75">
            <v>190</v>
          </cell>
          <cell r="E75">
            <v>0.5</v>
          </cell>
        </row>
        <row r="76">
          <cell r="B76" t="str">
            <v>Charone Peake</v>
          </cell>
          <cell r="C76">
            <v>74</v>
          </cell>
          <cell r="D76">
            <v>205</v>
          </cell>
          <cell r="E76">
            <v>0.97860000000000003</v>
          </cell>
        </row>
        <row r="77">
          <cell r="B77" t="str">
            <v>Garry Peters</v>
          </cell>
          <cell r="C77">
            <v>73</v>
          </cell>
          <cell r="D77">
            <v>185</v>
          </cell>
          <cell r="E77">
            <v>0.90269999999999995</v>
          </cell>
        </row>
        <row r="78">
          <cell r="B78" t="str">
            <v>Bradley Pinion</v>
          </cell>
          <cell r="C78">
            <v>77</v>
          </cell>
          <cell r="D78">
            <v>230</v>
          </cell>
          <cell r="E78">
            <v>0.8538</v>
          </cell>
        </row>
        <row r="79">
          <cell r="B79" t="str">
            <v>Matt Porter</v>
          </cell>
          <cell r="C79">
            <v>71</v>
          </cell>
          <cell r="D79">
            <v>200</v>
          </cell>
          <cell r="E79">
            <v>0.5</v>
          </cell>
        </row>
        <row r="80">
          <cell r="B80" t="str">
            <v>D.J. Reader</v>
          </cell>
          <cell r="C80">
            <v>74</v>
          </cell>
          <cell r="D80">
            <v>325</v>
          </cell>
          <cell r="E80">
            <v>0.89029999999999998</v>
          </cell>
        </row>
        <row r="81">
          <cell r="B81" t="str">
            <v>Spencer Region</v>
          </cell>
          <cell r="C81">
            <v>76</v>
          </cell>
          <cell r="D81">
            <v>350</v>
          </cell>
          <cell r="E81">
            <v>0.88280000000000003</v>
          </cell>
        </row>
        <row r="82">
          <cell r="B82" t="str">
            <v>Chad Richardson</v>
          </cell>
          <cell r="C82">
            <v>70</v>
          </cell>
          <cell r="D82">
            <v>220</v>
          </cell>
          <cell r="E82">
            <v>0.5</v>
          </cell>
        </row>
        <row r="83">
          <cell r="B83" t="str">
            <v>Zach Riggs</v>
          </cell>
          <cell r="C83">
            <v>76</v>
          </cell>
          <cell r="D83">
            <v>240</v>
          </cell>
          <cell r="E83">
            <v>0.5</v>
          </cell>
        </row>
        <row r="84">
          <cell r="B84" t="str">
            <v>Darius Robinson</v>
          </cell>
          <cell r="C84">
            <v>70</v>
          </cell>
          <cell r="D84">
            <v>175</v>
          </cell>
          <cell r="E84">
            <v>0.89419999999999999</v>
          </cell>
        </row>
        <row r="85">
          <cell r="B85" t="str">
            <v>Daniel Rodriguez</v>
          </cell>
          <cell r="C85">
            <v>68</v>
          </cell>
          <cell r="D85">
            <v>175</v>
          </cell>
          <cell r="E85">
            <v>0.5</v>
          </cell>
        </row>
        <row r="86">
          <cell r="B86" t="str">
            <v>Dane Rogers</v>
          </cell>
          <cell r="C86">
            <v>75</v>
          </cell>
          <cell r="D86">
            <v>270</v>
          </cell>
          <cell r="E86">
            <v>0.86560000000000004</v>
          </cell>
        </row>
        <row r="87">
          <cell r="B87" t="str">
            <v>Seth Ryan</v>
          </cell>
          <cell r="C87">
            <v>71</v>
          </cell>
          <cell r="D87">
            <v>160</v>
          </cell>
          <cell r="E87">
            <v>0.5</v>
          </cell>
        </row>
        <row r="88">
          <cell r="B88" t="str">
            <v>Nick Schuessler</v>
          </cell>
          <cell r="C88">
            <v>75</v>
          </cell>
          <cell r="D88">
            <v>195</v>
          </cell>
          <cell r="E88">
            <v>0.80969999999999998</v>
          </cell>
        </row>
        <row r="89">
          <cell r="B89" t="str">
            <v>Stanton Seckinger</v>
          </cell>
          <cell r="C89">
            <v>76</v>
          </cell>
          <cell r="D89">
            <v>230</v>
          </cell>
          <cell r="E89">
            <v>0.80079999999999996</v>
          </cell>
        </row>
        <row r="90">
          <cell r="B90" t="str">
            <v>Tyler Shatley</v>
          </cell>
          <cell r="C90">
            <v>75</v>
          </cell>
          <cell r="D90">
            <v>300</v>
          </cell>
          <cell r="E90">
            <v>0.86529999999999996</v>
          </cell>
        </row>
        <row r="91">
          <cell r="B91" t="str">
            <v>Spencer Shuey</v>
          </cell>
          <cell r="C91">
            <v>75</v>
          </cell>
          <cell r="D91">
            <v>240</v>
          </cell>
          <cell r="E91">
            <v>0.8639</v>
          </cell>
        </row>
        <row r="92">
          <cell r="B92" t="str">
            <v>Darrell Smith</v>
          </cell>
          <cell r="C92">
            <v>73</v>
          </cell>
          <cell r="D92">
            <v>240</v>
          </cell>
          <cell r="E92">
            <v>0.81459999999999999</v>
          </cell>
        </row>
        <row r="93">
          <cell r="B93" t="str">
            <v>Robert Smith</v>
          </cell>
          <cell r="C93">
            <v>70</v>
          </cell>
          <cell r="D93">
            <v>210</v>
          </cell>
          <cell r="E93">
            <v>0.81830000000000003</v>
          </cell>
        </row>
        <row r="94">
          <cell r="B94" t="str">
            <v>Michael Sobeski</v>
          </cell>
          <cell r="C94">
            <v>74</v>
          </cell>
          <cell r="D94">
            <v>220</v>
          </cell>
          <cell r="E94">
            <v>0.5</v>
          </cell>
        </row>
        <row r="95">
          <cell r="B95" t="str">
            <v>Tony Steward</v>
          </cell>
          <cell r="C95">
            <v>73</v>
          </cell>
          <cell r="D95">
            <v>230</v>
          </cell>
          <cell r="E95">
            <v>0.99170000000000003</v>
          </cell>
        </row>
        <row r="96">
          <cell r="B96" t="str">
            <v>Daniel Stone</v>
          </cell>
          <cell r="C96">
            <v>75</v>
          </cell>
          <cell r="D96">
            <v>245</v>
          </cell>
          <cell r="E96">
            <v>0.5</v>
          </cell>
        </row>
        <row r="97">
          <cell r="B97" t="str">
            <v>Cole Stoudt</v>
          </cell>
          <cell r="C97">
            <v>76</v>
          </cell>
          <cell r="D97">
            <v>210</v>
          </cell>
          <cell r="E97">
            <v>0.85029999999999994</v>
          </cell>
        </row>
        <row r="98">
          <cell r="B98" t="str">
            <v>Cordrea Tankersley</v>
          </cell>
          <cell r="C98">
            <v>73</v>
          </cell>
          <cell r="D98">
            <v>195</v>
          </cell>
          <cell r="E98">
            <v>0.90900000000000003</v>
          </cell>
        </row>
        <row r="99">
          <cell r="B99" t="str">
            <v>Andy Teasdall</v>
          </cell>
          <cell r="C99">
            <v>71</v>
          </cell>
          <cell r="D99">
            <v>185</v>
          </cell>
          <cell r="E99">
            <v>0.5</v>
          </cell>
        </row>
        <row r="100">
          <cell r="B100" t="str">
            <v>Brandon Thomas</v>
          </cell>
          <cell r="C100">
            <v>75</v>
          </cell>
          <cell r="D100">
            <v>315</v>
          </cell>
          <cell r="E100">
            <v>0.90300000000000002</v>
          </cell>
        </row>
        <row r="101">
          <cell r="B101" t="str">
            <v>Cody Thurlow</v>
          </cell>
          <cell r="C101">
            <v>76</v>
          </cell>
          <cell r="D101">
            <v>260</v>
          </cell>
          <cell r="E101">
            <v>0.5</v>
          </cell>
        </row>
        <row r="102">
          <cell r="B102" t="str">
            <v>Gifford Timothy</v>
          </cell>
          <cell r="C102">
            <v>78</v>
          </cell>
          <cell r="D102">
            <v>315</v>
          </cell>
          <cell r="E102">
            <v>0.79169999999999996</v>
          </cell>
        </row>
        <row r="103">
          <cell r="B103" t="str">
            <v>Harrison Tucker</v>
          </cell>
          <cell r="C103">
            <v>75</v>
          </cell>
          <cell r="D103">
            <v>300</v>
          </cell>
          <cell r="E103">
            <v>0.5</v>
          </cell>
        </row>
        <row r="104">
          <cell r="B104" t="str">
            <v>Carlos Watkins</v>
          </cell>
          <cell r="C104">
            <v>75</v>
          </cell>
          <cell r="D104">
            <v>295</v>
          </cell>
          <cell r="E104">
            <v>0.9677</v>
          </cell>
        </row>
        <row r="105">
          <cell r="B105" t="str">
            <v>Sammy Watkins</v>
          </cell>
          <cell r="C105">
            <v>73</v>
          </cell>
          <cell r="D105">
            <v>205</v>
          </cell>
          <cell r="E105">
            <v>0.99060000000000004</v>
          </cell>
        </row>
        <row r="106">
          <cell r="B106" t="str">
            <v>Josh Watson</v>
          </cell>
          <cell r="C106">
            <v>76</v>
          </cell>
          <cell r="D106">
            <v>290</v>
          </cell>
          <cell r="E106">
            <v>0.89810000000000001</v>
          </cell>
        </row>
        <row r="107">
          <cell r="B107" t="str">
            <v>Taylor Watson</v>
          </cell>
          <cell r="C107">
            <v>70</v>
          </cell>
          <cell r="D107">
            <v>210</v>
          </cell>
          <cell r="E107">
            <v>0.5</v>
          </cell>
        </row>
        <row r="108">
          <cell r="B108" t="str">
            <v>Reid Webster</v>
          </cell>
          <cell r="C108">
            <v>75</v>
          </cell>
          <cell r="D108">
            <v>300</v>
          </cell>
          <cell r="E108">
            <v>0.87329999999999997</v>
          </cell>
        </row>
        <row r="109">
          <cell r="B109" t="str">
            <v>Korrin Wiggins</v>
          </cell>
          <cell r="C109">
            <v>71</v>
          </cell>
          <cell r="D109">
            <v>190</v>
          </cell>
          <cell r="E109">
            <v>0.8579</v>
          </cell>
        </row>
        <row r="110">
          <cell r="B110" t="str">
            <v>DeShawn Williams</v>
          </cell>
          <cell r="C110">
            <v>73</v>
          </cell>
          <cell r="D110">
            <v>295</v>
          </cell>
          <cell r="E110">
            <v>0.85750000000000004</v>
          </cell>
        </row>
        <row r="111">
          <cell r="B111" t="str">
            <v>Haamid Williams</v>
          </cell>
          <cell r="C111">
            <v>73</v>
          </cell>
          <cell r="D111">
            <v>175</v>
          </cell>
          <cell r="E111">
            <v>0.5</v>
          </cell>
        </row>
        <row r="112">
          <cell r="B112" t="str">
            <v>Jerrodd Williams</v>
          </cell>
          <cell r="C112">
            <v>73</v>
          </cell>
          <cell r="D112">
            <v>195</v>
          </cell>
          <cell r="E112">
            <v>0.5</v>
          </cell>
        </row>
        <row r="113">
          <cell r="B113" t="str">
            <v>Mike Williams</v>
          </cell>
          <cell r="C113">
            <v>75</v>
          </cell>
          <cell r="D113">
            <v>205</v>
          </cell>
          <cell r="E113">
            <v>0.91110000000000002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4/player/147/1053896/index.html" TargetMode="External"/><Relationship Id="rId18" Type="http://schemas.openxmlformats.org/officeDocument/2006/relationships/hyperlink" Target="http://www.cfbstats.com/2014/player/147/1054838/index.html" TargetMode="External"/><Relationship Id="rId26" Type="http://schemas.openxmlformats.org/officeDocument/2006/relationships/hyperlink" Target="http://www.cfbstats.com/2014/player/147/1052875/index.html" TargetMode="External"/><Relationship Id="rId39" Type="http://schemas.openxmlformats.org/officeDocument/2006/relationships/hyperlink" Target="http://www.cfbstats.com/2014/player/147/1033982/index.html" TargetMode="External"/><Relationship Id="rId21" Type="http://schemas.openxmlformats.org/officeDocument/2006/relationships/hyperlink" Target="http://www.cfbstats.com/2014/player/147/1054834/index.html" TargetMode="External"/><Relationship Id="rId34" Type="http://schemas.openxmlformats.org/officeDocument/2006/relationships/hyperlink" Target="http://www.cfbstats.com/2014/player/147/1054811/index.html" TargetMode="External"/><Relationship Id="rId42" Type="http://schemas.openxmlformats.org/officeDocument/2006/relationships/hyperlink" Target="http://www.cfbstats.com/2014/player/147/1031554/index.html" TargetMode="External"/><Relationship Id="rId47" Type="http://schemas.openxmlformats.org/officeDocument/2006/relationships/hyperlink" Target="http://www.cfbstats.com/2014/player/147/1054819/index.html" TargetMode="External"/><Relationship Id="rId50" Type="http://schemas.openxmlformats.org/officeDocument/2006/relationships/hyperlink" Target="http://www.cfbstats.com/2014/player/147/1039106/index.html" TargetMode="External"/><Relationship Id="rId55" Type="http://schemas.openxmlformats.org/officeDocument/2006/relationships/hyperlink" Target="http://www.cfbstats.com/2014/player/147/1046846/index.html" TargetMode="External"/><Relationship Id="rId7" Type="http://schemas.openxmlformats.org/officeDocument/2006/relationships/hyperlink" Target="http://www.cfbstats.com/2014/player/147/1054809/index.html" TargetMode="External"/><Relationship Id="rId2" Type="http://schemas.openxmlformats.org/officeDocument/2006/relationships/hyperlink" Target="http://www.cfbstats.com/2014/player/147/1054813/index.html" TargetMode="External"/><Relationship Id="rId16" Type="http://schemas.openxmlformats.org/officeDocument/2006/relationships/hyperlink" Target="http://www.cfbstats.com/2014/player/147/1054816/index.html" TargetMode="External"/><Relationship Id="rId29" Type="http://schemas.openxmlformats.org/officeDocument/2006/relationships/hyperlink" Target="http://www.cfbstats.com/2014/player/147/1041034/index.html" TargetMode="External"/><Relationship Id="rId11" Type="http://schemas.openxmlformats.org/officeDocument/2006/relationships/hyperlink" Target="http://www.cfbstats.com/2014/player/147/1031576/index.html" TargetMode="External"/><Relationship Id="rId24" Type="http://schemas.openxmlformats.org/officeDocument/2006/relationships/hyperlink" Target="http://www.cfbstats.com/2014/player/147/1039100/index.html" TargetMode="External"/><Relationship Id="rId32" Type="http://schemas.openxmlformats.org/officeDocument/2006/relationships/hyperlink" Target="http://www.cfbstats.com/2014/player/147/1039107/index.html" TargetMode="External"/><Relationship Id="rId37" Type="http://schemas.openxmlformats.org/officeDocument/2006/relationships/hyperlink" Target="http://www.cfbstats.com/2014/player/147/1054828/index.html" TargetMode="External"/><Relationship Id="rId40" Type="http://schemas.openxmlformats.org/officeDocument/2006/relationships/hyperlink" Target="http://www.cfbstats.com/2014/player/147/1054827/index.html" TargetMode="External"/><Relationship Id="rId45" Type="http://schemas.openxmlformats.org/officeDocument/2006/relationships/hyperlink" Target="http://www.cfbstats.com/2014/player/147/1052133/index.html" TargetMode="External"/><Relationship Id="rId53" Type="http://schemas.openxmlformats.org/officeDocument/2006/relationships/hyperlink" Target="http://www.cfbstats.com/2014/player/147/1054817/index.html" TargetMode="External"/><Relationship Id="rId58" Type="http://schemas.openxmlformats.org/officeDocument/2006/relationships/hyperlink" Target="http://www.cfbstats.com/2014/player/147/1031573/index.html" TargetMode="External"/><Relationship Id="rId5" Type="http://schemas.openxmlformats.org/officeDocument/2006/relationships/hyperlink" Target="http://www.cfbstats.com/2014/player/147/1031565/index.html" TargetMode="External"/><Relationship Id="rId61" Type="http://schemas.openxmlformats.org/officeDocument/2006/relationships/hyperlink" Target="http://www.cfbstats.com/2014/player/147/1054832/index.html" TargetMode="External"/><Relationship Id="rId19" Type="http://schemas.openxmlformats.org/officeDocument/2006/relationships/hyperlink" Target="http://www.cfbstats.com/2014/player/147/1062716/index.html" TargetMode="External"/><Relationship Id="rId14" Type="http://schemas.openxmlformats.org/officeDocument/2006/relationships/hyperlink" Target="http://www.cfbstats.com/2014/player/147/1046847/index.html" TargetMode="External"/><Relationship Id="rId22" Type="http://schemas.openxmlformats.org/officeDocument/2006/relationships/hyperlink" Target="http://www.cfbstats.com/2014/player/147/1046837/index.html" TargetMode="External"/><Relationship Id="rId27" Type="http://schemas.openxmlformats.org/officeDocument/2006/relationships/hyperlink" Target="http://www.cfbstats.com/2014/player/147/1031552/index.html" TargetMode="External"/><Relationship Id="rId30" Type="http://schemas.openxmlformats.org/officeDocument/2006/relationships/hyperlink" Target="http://www.cfbstats.com/2014/player/147/1054814/index.html" TargetMode="External"/><Relationship Id="rId35" Type="http://schemas.openxmlformats.org/officeDocument/2006/relationships/hyperlink" Target="http://www.cfbstats.com/2014/player/147/1052879/index.html" TargetMode="External"/><Relationship Id="rId43" Type="http://schemas.openxmlformats.org/officeDocument/2006/relationships/hyperlink" Target="http://www.cfbstats.com/2014/player/147/1046845/index.html" TargetMode="External"/><Relationship Id="rId48" Type="http://schemas.openxmlformats.org/officeDocument/2006/relationships/hyperlink" Target="http://www.cfbstats.com/2014/player/147/1062720/index.html" TargetMode="External"/><Relationship Id="rId56" Type="http://schemas.openxmlformats.org/officeDocument/2006/relationships/hyperlink" Target="http://www.cfbstats.com/2014/player/147/1062721/index.html" TargetMode="External"/><Relationship Id="rId8" Type="http://schemas.openxmlformats.org/officeDocument/2006/relationships/hyperlink" Target="http://www.cfbstats.com/2014/player/147/1046834/index.html" TargetMode="External"/><Relationship Id="rId51" Type="http://schemas.openxmlformats.org/officeDocument/2006/relationships/hyperlink" Target="http://www.cfbstats.com/2014/player/147/1039118/index.html" TargetMode="External"/><Relationship Id="rId3" Type="http://schemas.openxmlformats.org/officeDocument/2006/relationships/hyperlink" Target="http://www.cfbstats.com/2014/player/147/1039097/index.html" TargetMode="External"/><Relationship Id="rId12" Type="http://schemas.openxmlformats.org/officeDocument/2006/relationships/hyperlink" Target="http://www.cfbstats.com/2014/player/147/1039129/index.html" TargetMode="External"/><Relationship Id="rId17" Type="http://schemas.openxmlformats.org/officeDocument/2006/relationships/hyperlink" Target="http://www.cfbstats.com/2014/player/147/1062730/index.html" TargetMode="External"/><Relationship Id="rId25" Type="http://schemas.openxmlformats.org/officeDocument/2006/relationships/hyperlink" Target="http://www.cfbstats.com/2014/player/147/1039114/index.html" TargetMode="External"/><Relationship Id="rId33" Type="http://schemas.openxmlformats.org/officeDocument/2006/relationships/hyperlink" Target="http://www.cfbstats.com/2014/player/147/1054839/index.html" TargetMode="External"/><Relationship Id="rId38" Type="http://schemas.openxmlformats.org/officeDocument/2006/relationships/hyperlink" Target="http://www.cfbstats.com/2014/player/147/1054808/index.html" TargetMode="External"/><Relationship Id="rId46" Type="http://schemas.openxmlformats.org/officeDocument/2006/relationships/hyperlink" Target="http://www.cfbstats.com/2014/player/147/1054835/index.html" TargetMode="External"/><Relationship Id="rId59" Type="http://schemas.openxmlformats.org/officeDocument/2006/relationships/hyperlink" Target="http://www.cfbstats.com/2014/player/147/1054810/index.html" TargetMode="External"/><Relationship Id="rId20" Type="http://schemas.openxmlformats.org/officeDocument/2006/relationships/hyperlink" Target="http://www.cfbstats.com/2014/player/147/1039109/index.html" TargetMode="External"/><Relationship Id="rId41" Type="http://schemas.openxmlformats.org/officeDocument/2006/relationships/hyperlink" Target="http://www.cfbstats.com/2014/player/147/1039101/index.html" TargetMode="External"/><Relationship Id="rId54" Type="http://schemas.openxmlformats.org/officeDocument/2006/relationships/hyperlink" Target="http://www.cfbstats.com/2014/player/147/1054840/index.html" TargetMode="External"/><Relationship Id="rId1" Type="http://schemas.openxmlformats.org/officeDocument/2006/relationships/hyperlink" Target="http://www.cfbstats.com/2014/player/147/1046838/index.html" TargetMode="External"/><Relationship Id="rId6" Type="http://schemas.openxmlformats.org/officeDocument/2006/relationships/hyperlink" Target="http://www.cfbstats.com/2014/player/147/1031553/index.html" TargetMode="External"/><Relationship Id="rId15" Type="http://schemas.openxmlformats.org/officeDocument/2006/relationships/hyperlink" Target="http://www.cfbstats.com/2014/player/147/1054821/index.html" TargetMode="External"/><Relationship Id="rId23" Type="http://schemas.openxmlformats.org/officeDocument/2006/relationships/hyperlink" Target="http://www.cfbstats.com/2014/player/147/1031547/index.html" TargetMode="External"/><Relationship Id="rId28" Type="http://schemas.openxmlformats.org/officeDocument/2006/relationships/hyperlink" Target="http://www.cfbstats.com/2014/player/147/1054812/index.html" TargetMode="External"/><Relationship Id="rId36" Type="http://schemas.openxmlformats.org/officeDocument/2006/relationships/hyperlink" Target="http://www.cfbstats.com/2014/player/147/1046844/index.html" TargetMode="External"/><Relationship Id="rId49" Type="http://schemas.openxmlformats.org/officeDocument/2006/relationships/hyperlink" Target="http://www.cfbstats.com/2014/player/147/1039125/index.html" TargetMode="External"/><Relationship Id="rId57" Type="http://schemas.openxmlformats.org/officeDocument/2006/relationships/hyperlink" Target="http://www.cfbstats.com/2014/player/147/1031578/index.html" TargetMode="External"/><Relationship Id="rId10" Type="http://schemas.openxmlformats.org/officeDocument/2006/relationships/hyperlink" Target="http://www.cfbstats.com/2014/player/147/1062724/index.html" TargetMode="External"/><Relationship Id="rId31" Type="http://schemas.openxmlformats.org/officeDocument/2006/relationships/hyperlink" Target="http://www.cfbstats.com/2014/player/147/1062722/index.html" TargetMode="External"/><Relationship Id="rId44" Type="http://schemas.openxmlformats.org/officeDocument/2006/relationships/hyperlink" Target="http://www.cfbstats.com/2014/player/147/1046836/index.html" TargetMode="External"/><Relationship Id="rId52" Type="http://schemas.openxmlformats.org/officeDocument/2006/relationships/hyperlink" Target="http://www.cfbstats.com/2014/player/147/1039124/index.html" TargetMode="External"/><Relationship Id="rId60" Type="http://schemas.openxmlformats.org/officeDocument/2006/relationships/hyperlink" Target="http://www.cfbstats.com/2014/player/147/1039132/index.html" TargetMode="External"/><Relationship Id="rId4" Type="http://schemas.openxmlformats.org/officeDocument/2006/relationships/hyperlink" Target="http://www.cfbstats.com/2014/player/147/1054815/index.html" TargetMode="External"/><Relationship Id="rId9" Type="http://schemas.openxmlformats.org/officeDocument/2006/relationships/hyperlink" Target="http://www.cfbstats.com/2014/player/147/10548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abSelected="1" topLeftCell="A118" zoomScaleNormal="100" workbookViewId="0">
      <selection activeCell="B138" sqref="B13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70</v>
      </c>
      <c r="D3">
        <f t="shared" si="3"/>
        <v>190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15</v>
      </c>
      <c r="M3" s="25">
        <v>43595</v>
      </c>
      <c r="N3" s="23">
        <v>190</v>
      </c>
      <c r="O3" s="26" t="s">
        <v>79</v>
      </c>
      <c r="P3" s="36" t="s">
        <v>80</v>
      </c>
      <c r="Q3" t="str">
        <f t="shared" ref="Q3:Q66" si="5">MONTH(M3) &amp; "'" &amp; DAY(M3)</f>
        <v>5'10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6">
        <f t="shared" si="2"/>
        <v>75</v>
      </c>
      <c r="D4">
        <f t="shared" si="3"/>
        <v>245</v>
      </c>
      <c r="E4">
        <f>VLOOKUP(B4,[1]Depth!$B$2:$E$112,4,FALSE)</f>
        <v>0.99050000000000005</v>
      </c>
      <c r="F4">
        <f t="shared" si="4"/>
        <v>5</v>
      </c>
      <c r="I4" s="33">
        <v>42</v>
      </c>
      <c r="J4" s="20" t="s">
        <v>81</v>
      </c>
      <c r="K4" s="19" t="s">
        <v>82</v>
      </c>
      <c r="L4" s="19" t="s">
        <v>83</v>
      </c>
      <c r="M4" s="21">
        <v>43619</v>
      </c>
      <c r="N4" s="19">
        <v>245</v>
      </c>
      <c r="O4" s="22" t="s">
        <v>84</v>
      </c>
      <c r="P4" s="34" t="s">
        <v>85</v>
      </c>
      <c r="Q4" t="str">
        <f t="shared" si="5"/>
        <v>6'3</v>
      </c>
      <c r="T4">
        <v>4</v>
      </c>
    </row>
    <row r="5" spans="1:20" ht="36">
      <c r="A5" s="1" t="str">
        <f t="shared" si="0"/>
        <v>CB</v>
      </c>
      <c r="B5" s="3" t="str">
        <f t="shared" si="1"/>
        <v>Adrian Baker</v>
      </c>
      <c r="C5" s="6">
        <f t="shared" si="2"/>
        <v>71</v>
      </c>
      <c r="D5">
        <f t="shared" si="3"/>
        <v>180</v>
      </c>
      <c r="E5">
        <f>VLOOKUP(B5,[1]Depth!$B$2:$E$112,4,FALSE)</f>
        <v>0.88139999999999996</v>
      </c>
      <c r="F5">
        <f t="shared" si="4"/>
        <v>3</v>
      </c>
      <c r="I5" s="35">
        <v>21</v>
      </c>
      <c r="J5" s="24" t="s">
        <v>86</v>
      </c>
      <c r="K5" s="23" t="s">
        <v>78</v>
      </c>
      <c r="L5" s="23" t="s">
        <v>15</v>
      </c>
      <c r="M5" s="25">
        <v>43596</v>
      </c>
      <c r="N5" s="23">
        <v>180</v>
      </c>
      <c r="O5" s="26" t="s">
        <v>87</v>
      </c>
      <c r="P5" s="36" t="s">
        <v>88</v>
      </c>
      <c r="Q5" t="str">
        <f t="shared" si="5"/>
        <v>5'11</v>
      </c>
      <c r="T5">
        <v>3</v>
      </c>
    </row>
    <row r="6" spans="1:20" ht="24">
      <c r="A6" s="1" t="str">
        <f t="shared" si="0"/>
        <v>DE</v>
      </c>
      <c r="B6" s="3" t="str">
        <f t="shared" si="1"/>
        <v>Tavaris Barnes</v>
      </c>
      <c r="C6" s="6">
        <f t="shared" si="2"/>
        <v>75</v>
      </c>
      <c r="D6">
        <f t="shared" si="3"/>
        <v>275</v>
      </c>
      <c r="E6">
        <f>VLOOKUP(B6,[1]Depth!$B$2:$E$112,4,FALSE)</f>
        <v>0.88539999999999996</v>
      </c>
      <c r="F6">
        <f t="shared" si="4"/>
        <v>3</v>
      </c>
      <c r="I6" s="33">
        <v>9</v>
      </c>
      <c r="J6" s="20" t="s">
        <v>89</v>
      </c>
      <c r="K6" s="19" t="s">
        <v>73</v>
      </c>
      <c r="L6" s="19" t="s">
        <v>83</v>
      </c>
      <c r="M6" s="21">
        <v>43619</v>
      </c>
      <c r="N6" s="19">
        <v>275</v>
      </c>
      <c r="O6" s="22" t="s">
        <v>90</v>
      </c>
      <c r="P6" s="34" t="s">
        <v>91</v>
      </c>
      <c r="Q6" t="str">
        <f t="shared" si="5"/>
        <v>6'3</v>
      </c>
      <c r="T6">
        <v>2</v>
      </c>
    </row>
    <row r="7" spans="1:20" ht="24">
      <c r="A7" s="1" t="str">
        <f t="shared" si="0"/>
        <v>OT</v>
      </c>
      <c r="B7" s="3" t="str">
        <f t="shared" si="1"/>
        <v>Isaiah Battle</v>
      </c>
      <c r="C7" s="6">
        <f t="shared" si="2"/>
        <v>79</v>
      </c>
      <c r="D7">
        <f t="shared" si="3"/>
        <v>290</v>
      </c>
      <c r="E7">
        <f>VLOOKUP(B7,[1]Depth!$B$2:$E$112,4,FALSE)</f>
        <v>0.86499999999999999</v>
      </c>
      <c r="F7">
        <f t="shared" si="4"/>
        <v>3</v>
      </c>
      <c r="I7" s="35">
        <v>79</v>
      </c>
      <c r="J7" s="26" t="s">
        <v>92</v>
      </c>
      <c r="K7" s="23" t="s">
        <v>93</v>
      </c>
      <c r="L7" s="23" t="s">
        <v>94</v>
      </c>
      <c r="M7" s="25">
        <v>43623</v>
      </c>
      <c r="N7" s="23">
        <v>290</v>
      </c>
      <c r="O7" s="26" t="s">
        <v>95</v>
      </c>
      <c r="P7" s="36" t="s">
        <v>96</v>
      </c>
      <c r="Q7" t="str">
        <f t="shared" si="5"/>
        <v>6'7</v>
      </c>
      <c r="T7">
        <v>1</v>
      </c>
    </row>
    <row r="8" spans="1:20" ht="24">
      <c r="A8" s="1" t="str">
        <f t="shared" si="0"/>
        <v>OG</v>
      </c>
      <c r="B8" s="3" t="str">
        <f t="shared" si="1"/>
        <v>David Beasley</v>
      </c>
      <c r="C8" s="6">
        <f t="shared" si="2"/>
        <v>76</v>
      </c>
      <c r="D8">
        <f t="shared" si="3"/>
        <v>330</v>
      </c>
      <c r="E8">
        <f>VLOOKUP(B8,[1]Depth!$B$2:$E$112,4,FALSE)</f>
        <v>0.88839999999999997</v>
      </c>
      <c r="F8">
        <f t="shared" si="4"/>
        <v>3</v>
      </c>
      <c r="I8" s="33">
        <v>68</v>
      </c>
      <c r="J8" s="22" t="s">
        <v>97</v>
      </c>
      <c r="K8" s="19" t="s">
        <v>98</v>
      </c>
      <c r="L8" s="19" t="s">
        <v>83</v>
      </c>
      <c r="M8" s="21">
        <v>43620</v>
      </c>
      <c r="N8" s="19">
        <v>330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Vic Beasley</v>
      </c>
      <c r="C9" s="6">
        <f t="shared" si="2"/>
        <v>75</v>
      </c>
      <c r="D9">
        <f t="shared" si="3"/>
        <v>235</v>
      </c>
      <c r="E9">
        <f>VLOOKUP(B9,[1]Depth!$B$2:$E$112,4,FALSE)</f>
        <v>0.86219999999999997</v>
      </c>
      <c r="F9">
        <f t="shared" si="4"/>
        <v>3</v>
      </c>
      <c r="I9" s="35">
        <v>3</v>
      </c>
      <c r="J9" s="24" t="s">
        <v>101</v>
      </c>
      <c r="K9" s="23" t="s">
        <v>73</v>
      </c>
      <c r="L9" s="23" t="s">
        <v>83</v>
      </c>
      <c r="M9" s="25">
        <v>43619</v>
      </c>
      <c r="N9" s="23">
        <v>235</v>
      </c>
      <c r="O9" s="26" t="s">
        <v>102</v>
      </c>
      <c r="P9" s="36" t="s">
        <v>103</v>
      </c>
      <c r="Q9" t="str">
        <f t="shared" si="5"/>
        <v>6'3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210</v>
      </c>
      <c r="E10">
        <v>0.5</v>
      </c>
      <c r="F10">
        <f t="shared" si="4"/>
        <v>2</v>
      </c>
      <c r="I10" s="33">
        <v>39</v>
      </c>
      <c r="J10" s="22" t="s">
        <v>104</v>
      </c>
      <c r="K10" s="19" t="s">
        <v>105</v>
      </c>
      <c r="L10" s="19" t="s">
        <v>94</v>
      </c>
      <c r="M10" s="21">
        <v>43622</v>
      </c>
      <c r="N10" s="19">
        <v>210</v>
      </c>
      <c r="O10" s="22" t="s">
        <v>106</v>
      </c>
      <c r="P10" s="34" t="s">
        <v>107</v>
      </c>
      <c r="Q10" t="str">
        <f t="shared" si="5"/>
        <v>6'6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205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6" t="s">
        <v>108</v>
      </c>
      <c r="K11" s="23" t="s">
        <v>109</v>
      </c>
      <c r="L11" s="23" t="s">
        <v>94</v>
      </c>
      <c r="M11" s="25">
        <v>43617</v>
      </c>
      <c r="N11" s="23">
        <v>205</v>
      </c>
      <c r="O11" s="26" t="s">
        <v>110</v>
      </c>
      <c r="P11" s="36" t="s">
        <v>111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235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112</v>
      </c>
      <c r="K12" s="19" t="s">
        <v>82</v>
      </c>
      <c r="L12" s="19" t="s">
        <v>74</v>
      </c>
      <c r="M12" s="27">
        <v>36678</v>
      </c>
      <c r="N12" s="19">
        <v>235</v>
      </c>
      <c r="O12" s="22" t="s">
        <v>113</v>
      </c>
      <c r="P12" s="34" t="s">
        <v>114</v>
      </c>
      <c r="Q12" t="str">
        <f t="shared" si="5"/>
        <v>6'1</v>
      </c>
    </row>
    <row r="13" spans="1:20">
      <c r="A13" s="1" t="str">
        <f t="shared" si="0"/>
        <v>LB</v>
      </c>
      <c r="B13" s="3" t="str">
        <f t="shared" si="1"/>
        <v>Jaquarius Brice</v>
      </c>
      <c r="C13" s="6">
        <f t="shared" si="2"/>
        <v>74</v>
      </c>
      <c r="D13">
        <f t="shared" si="3"/>
        <v>215</v>
      </c>
      <c r="E13">
        <v>0.5</v>
      </c>
      <c r="F13">
        <f t="shared" si="4"/>
        <v>2</v>
      </c>
      <c r="I13" s="35">
        <v>40</v>
      </c>
      <c r="J13" s="26" t="s">
        <v>115</v>
      </c>
      <c r="K13" s="23" t="s">
        <v>82</v>
      </c>
      <c r="L13" s="23" t="s">
        <v>15</v>
      </c>
      <c r="M13" s="25">
        <v>43618</v>
      </c>
      <c r="N13" s="23">
        <v>215</v>
      </c>
      <c r="O13" s="26" t="s">
        <v>116</v>
      </c>
      <c r="P13" s="36" t="s">
        <v>117</v>
      </c>
      <c r="Q13" t="str">
        <f t="shared" si="5"/>
        <v>6'2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2" t="s">
        <v>118</v>
      </c>
      <c r="K14" s="19" t="s">
        <v>119</v>
      </c>
      <c r="L14" s="19" t="s">
        <v>94</v>
      </c>
      <c r="M14" s="27">
        <v>36678</v>
      </c>
      <c r="N14" s="19">
        <v>200</v>
      </c>
      <c r="O14" s="22" t="s">
        <v>120</v>
      </c>
      <c r="P14" s="34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122</v>
      </c>
      <c r="K15" s="23" t="s">
        <v>109</v>
      </c>
      <c r="L15" s="23" t="s">
        <v>94</v>
      </c>
      <c r="M15" s="28">
        <v>36678</v>
      </c>
      <c r="N15" s="23">
        <v>195</v>
      </c>
      <c r="O15" s="26" t="s">
        <v>123</v>
      </c>
      <c r="P15" s="36" t="s">
        <v>124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230</v>
      </c>
      <c r="E16">
        <f>VLOOKUP(B16,[1]Depth!$B$2:$E$112,4,FALSE)</f>
        <v>0.5</v>
      </c>
      <c r="F16">
        <f t="shared" si="4"/>
        <v>2</v>
      </c>
      <c r="I16" s="33">
        <v>51</v>
      </c>
      <c r="J16" s="22" t="s">
        <v>125</v>
      </c>
      <c r="K16" s="19" t="s">
        <v>126</v>
      </c>
      <c r="L16" s="19" t="s">
        <v>94</v>
      </c>
      <c r="M16" s="21">
        <v>43620</v>
      </c>
      <c r="N16" s="19">
        <v>230</v>
      </c>
      <c r="O16" s="22" t="s">
        <v>127</v>
      </c>
      <c r="P16" s="34" t="s">
        <v>128</v>
      </c>
      <c r="Q16" t="str">
        <f t="shared" si="5"/>
        <v>6'4</v>
      </c>
    </row>
    <row r="17" spans="1:17" ht="24">
      <c r="A17" s="1" t="str">
        <f t="shared" si="0"/>
        <v>LB</v>
      </c>
      <c r="B17" s="3" t="str">
        <f t="shared" si="1"/>
        <v>Marcus Bullard</v>
      </c>
      <c r="C17" s="6">
        <f t="shared" si="2"/>
        <v>74</v>
      </c>
      <c r="D17">
        <f t="shared" si="3"/>
        <v>215</v>
      </c>
      <c r="E17">
        <f>VLOOKUP(B17,[1]Depth!$B$2:$E$112,4,FALSE)</f>
        <v>0.76670000000000005</v>
      </c>
      <c r="F17">
        <f t="shared" si="4"/>
        <v>2</v>
      </c>
      <c r="I17" s="35">
        <v>47</v>
      </c>
      <c r="J17" s="26" t="s">
        <v>129</v>
      </c>
      <c r="K17" s="23" t="s">
        <v>82</v>
      </c>
      <c r="L17" s="23" t="s">
        <v>94</v>
      </c>
      <c r="M17" s="25">
        <v>43618</v>
      </c>
      <c r="N17" s="23">
        <v>215</v>
      </c>
      <c r="O17" s="26" t="s">
        <v>130</v>
      </c>
      <c r="P17" s="36" t="s">
        <v>131</v>
      </c>
      <c r="Q17" t="str">
        <f t="shared" si="5"/>
        <v>6'2</v>
      </c>
    </row>
    <row r="18" spans="1:17">
      <c r="A18" s="1" t="str">
        <f t="shared" si="0"/>
        <v>OT</v>
      </c>
      <c r="B18" s="3" t="str">
        <f t="shared" si="1"/>
        <v>Brant Bullister</v>
      </c>
      <c r="C18" s="6">
        <f t="shared" si="2"/>
        <v>78</v>
      </c>
      <c r="D18">
        <f t="shared" si="3"/>
        <v>315</v>
      </c>
      <c r="E18">
        <v>0.5</v>
      </c>
      <c r="F18">
        <f t="shared" si="4"/>
        <v>2</v>
      </c>
      <c r="I18" s="33">
        <v>62</v>
      </c>
      <c r="J18" s="22" t="s">
        <v>132</v>
      </c>
      <c r="K18" s="19" t="s">
        <v>93</v>
      </c>
      <c r="L18" s="19" t="s">
        <v>83</v>
      </c>
      <c r="M18" s="21">
        <v>43622</v>
      </c>
      <c r="N18" s="19">
        <v>315</v>
      </c>
      <c r="O18" s="22" t="s">
        <v>133</v>
      </c>
      <c r="P18" s="34" t="s">
        <v>134</v>
      </c>
      <c r="Q18" t="str">
        <f t="shared" si="5"/>
        <v>6'6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71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4" t="s">
        <v>135</v>
      </c>
      <c r="K19" s="23" t="s">
        <v>82</v>
      </c>
      <c r="L19" s="23" t="s">
        <v>74</v>
      </c>
      <c r="M19" s="25">
        <v>43596</v>
      </c>
      <c r="N19" s="23">
        <v>215</v>
      </c>
      <c r="O19" s="26" t="s">
        <v>136</v>
      </c>
      <c r="P19" s="36" t="s">
        <v>137</v>
      </c>
      <c r="Q19" t="str">
        <f t="shared" si="5"/>
        <v>5'11</v>
      </c>
    </row>
    <row r="20" spans="1:17" ht="24">
      <c r="A20" s="1" t="str">
        <f t="shared" si="0"/>
        <v>TE</v>
      </c>
      <c r="B20" s="3" t="str">
        <f t="shared" si="1"/>
        <v>Roderick Byers</v>
      </c>
      <c r="C20" s="6">
        <f t="shared" si="2"/>
        <v>75</v>
      </c>
      <c r="D20">
        <f t="shared" si="3"/>
        <v>290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2" t="s">
        <v>138</v>
      </c>
      <c r="K20" s="19" t="s">
        <v>139</v>
      </c>
      <c r="L20" s="19" t="s">
        <v>94</v>
      </c>
      <c r="M20" s="21">
        <v>43619</v>
      </c>
      <c r="N20" s="19">
        <v>290</v>
      </c>
      <c r="O20" s="22" t="s">
        <v>140</v>
      </c>
      <c r="P20" s="34" t="s">
        <v>141</v>
      </c>
      <c r="Q20" t="str">
        <f t="shared" si="5"/>
        <v>6'3</v>
      </c>
    </row>
    <row r="21" spans="1:17">
      <c r="A21" s="1" t="str">
        <f t="shared" si="0"/>
        <v>CB</v>
      </c>
      <c r="B21" s="3" t="str">
        <f t="shared" si="1"/>
        <v>Ryan Carter</v>
      </c>
      <c r="C21" s="6">
        <f t="shared" si="2"/>
        <v>69</v>
      </c>
      <c r="D21">
        <f t="shared" si="3"/>
        <v>180</v>
      </c>
      <c r="E21">
        <f>VLOOKUP(B21,[1]Depth!$B$2:$E$112,4,FALSE)</f>
        <v>0.7631</v>
      </c>
      <c r="F21">
        <f t="shared" si="4"/>
        <v>2</v>
      </c>
      <c r="I21" s="35">
        <v>31</v>
      </c>
      <c r="J21" s="24" t="s">
        <v>142</v>
      </c>
      <c r="K21" s="23" t="s">
        <v>78</v>
      </c>
      <c r="L21" s="23" t="s">
        <v>15</v>
      </c>
      <c r="M21" s="25">
        <v>43594</v>
      </c>
      <c r="N21" s="23">
        <v>180</v>
      </c>
      <c r="O21" s="26" t="s">
        <v>143</v>
      </c>
      <c r="P21" s="36" t="s">
        <v>144</v>
      </c>
      <c r="Q21" t="str">
        <f t="shared" si="5"/>
        <v>5'9</v>
      </c>
    </row>
    <row r="22" spans="1:17" ht="36">
      <c r="A22" s="1" t="str">
        <f t="shared" si="0"/>
        <v>RB</v>
      </c>
      <c r="B22" s="3" t="str">
        <f t="shared" si="1"/>
        <v>Adam Choice</v>
      </c>
      <c r="C22" s="6">
        <f t="shared" si="2"/>
        <v>69</v>
      </c>
      <c r="D22">
        <f t="shared" si="3"/>
        <v>215</v>
      </c>
      <c r="E22">
        <v>0.90149999999999997</v>
      </c>
      <c r="F22">
        <f t="shared" si="4"/>
        <v>4</v>
      </c>
      <c r="I22" s="33">
        <v>26</v>
      </c>
      <c r="J22" s="20" t="s">
        <v>145</v>
      </c>
      <c r="K22" s="19" t="s">
        <v>119</v>
      </c>
      <c r="L22" s="19" t="s">
        <v>15</v>
      </c>
      <c r="M22" s="21">
        <v>43594</v>
      </c>
      <c r="N22" s="19">
        <v>215</v>
      </c>
      <c r="O22" s="22" t="s">
        <v>146</v>
      </c>
      <c r="P22" s="34" t="s">
        <v>147</v>
      </c>
      <c r="Q22" t="str">
        <f t="shared" si="5"/>
        <v>5'9</v>
      </c>
    </row>
    <row r="23" spans="1:17">
      <c r="A23" s="1" t="str">
        <f t="shared" si="0"/>
        <v>OT</v>
      </c>
      <c r="B23" s="3" t="str">
        <f t="shared" si="1"/>
        <v>William Cockerill</v>
      </c>
      <c r="C23" s="6">
        <f t="shared" si="2"/>
        <v>78</v>
      </c>
      <c r="D23">
        <f t="shared" si="3"/>
        <v>250</v>
      </c>
      <c r="E23">
        <v>0.5</v>
      </c>
      <c r="F23">
        <f t="shared" si="4"/>
        <v>2</v>
      </c>
      <c r="I23" s="35">
        <v>61</v>
      </c>
      <c r="J23" s="26" t="s">
        <v>148</v>
      </c>
      <c r="K23" s="23" t="s">
        <v>93</v>
      </c>
      <c r="L23" s="23" t="s">
        <v>74</v>
      </c>
      <c r="M23" s="25">
        <v>43622</v>
      </c>
      <c r="N23" s="23">
        <v>250</v>
      </c>
      <c r="O23" s="26" t="s">
        <v>149</v>
      </c>
      <c r="P23" s="36" t="s">
        <v>150</v>
      </c>
      <c r="Q23" t="str">
        <f t="shared" si="5"/>
        <v>6'6</v>
      </c>
    </row>
    <row r="24" spans="1:17" ht="24">
      <c r="A24" s="1" t="str">
        <f t="shared" si="0"/>
        <v>TE</v>
      </c>
      <c r="B24" s="3" t="str">
        <f t="shared" si="1"/>
        <v>Sam Cooper</v>
      </c>
      <c r="C24" s="6">
        <f t="shared" si="2"/>
        <v>78</v>
      </c>
      <c r="D24">
        <f t="shared" si="3"/>
        <v>245</v>
      </c>
      <c r="E24">
        <f>VLOOKUP(B24,[1]Depth!$B$2:$E$112,4,FALSE)</f>
        <v>0.78069999999999995</v>
      </c>
      <c r="F24">
        <f t="shared" si="4"/>
        <v>2</v>
      </c>
      <c r="I24" s="33">
        <v>86</v>
      </c>
      <c r="J24" s="20" t="s">
        <v>151</v>
      </c>
      <c r="K24" s="19" t="s">
        <v>139</v>
      </c>
      <c r="L24" s="19" t="s">
        <v>83</v>
      </c>
      <c r="M24" s="21">
        <v>43622</v>
      </c>
      <c r="N24" s="19">
        <v>245</v>
      </c>
      <c r="O24" s="22" t="s">
        <v>152</v>
      </c>
      <c r="P24" s="34" t="s">
        <v>153</v>
      </c>
      <c r="Q24" t="str">
        <f t="shared" si="5"/>
        <v>6'6</v>
      </c>
    </row>
    <row r="25" spans="1:17" ht="24">
      <c r="A25" s="1" t="str">
        <f t="shared" si="0"/>
        <v>DE</v>
      </c>
      <c r="B25" s="3" t="str">
        <f t="shared" si="1"/>
        <v>Corey Crawford</v>
      </c>
      <c r="C25" s="6">
        <f t="shared" si="2"/>
        <v>77</v>
      </c>
      <c r="D25">
        <f t="shared" si="3"/>
        <v>275</v>
      </c>
      <c r="E25">
        <f>VLOOKUP(B25,[1]Depth!$B$2:$E$112,4,FALSE)</f>
        <v>0.94</v>
      </c>
      <c r="F25">
        <f t="shared" si="4"/>
        <v>4</v>
      </c>
      <c r="I25" s="35">
        <v>93</v>
      </c>
      <c r="J25" s="24" t="s">
        <v>154</v>
      </c>
      <c r="K25" s="23" t="s">
        <v>73</v>
      </c>
      <c r="L25" s="23" t="s">
        <v>83</v>
      </c>
      <c r="M25" s="25">
        <v>43621</v>
      </c>
      <c r="N25" s="23">
        <v>275</v>
      </c>
      <c r="O25" s="26" t="s">
        <v>99</v>
      </c>
      <c r="P25" s="36" t="s">
        <v>100</v>
      </c>
      <c r="Q25" t="str">
        <f t="shared" si="5"/>
        <v>6'5</v>
      </c>
    </row>
    <row r="26" spans="1:17" ht="24">
      <c r="A26" s="1" t="str">
        <f t="shared" si="0"/>
        <v>OG</v>
      </c>
      <c r="B26" s="3" t="str">
        <f t="shared" si="1"/>
        <v>Tyrone Crowder</v>
      </c>
      <c r="C26" s="6">
        <f t="shared" si="2"/>
        <v>74</v>
      </c>
      <c r="D26">
        <f t="shared" si="3"/>
        <v>330</v>
      </c>
      <c r="E26">
        <v>0.94650000000000001</v>
      </c>
      <c r="F26">
        <f t="shared" si="4"/>
        <v>4</v>
      </c>
      <c r="I26" s="33">
        <v>55</v>
      </c>
      <c r="J26" s="22" t="s">
        <v>155</v>
      </c>
      <c r="K26" s="19" t="s">
        <v>98</v>
      </c>
      <c r="L26" s="19" t="s">
        <v>15</v>
      </c>
      <c r="M26" s="21">
        <v>43618</v>
      </c>
      <c r="N26" s="19">
        <v>330</v>
      </c>
      <c r="O26" s="22" t="s">
        <v>156</v>
      </c>
      <c r="P26" s="34" t="s">
        <v>157</v>
      </c>
      <c r="Q26" t="str">
        <f t="shared" si="5"/>
        <v>6'2</v>
      </c>
    </row>
    <row r="27" spans="1:17">
      <c r="A27" s="1" t="str">
        <f t="shared" si="0"/>
        <v>RB</v>
      </c>
      <c r="B27" s="3" t="str">
        <f t="shared" si="1"/>
        <v>C.J. Davidson</v>
      </c>
      <c r="C27" s="6">
        <f t="shared" si="2"/>
        <v>70</v>
      </c>
      <c r="D27">
        <f t="shared" si="3"/>
        <v>200</v>
      </c>
      <c r="E27">
        <f>VLOOKUP(B27,[1]Depth!$B$2:$E$112,4,FALSE)</f>
        <v>0.5</v>
      </c>
      <c r="F27">
        <f t="shared" si="4"/>
        <v>2</v>
      </c>
      <c r="I27" s="35">
        <v>32</v>
      </c>
      <c r="J27" s="24" t="s">
        <v>158</v>
      </c>
      <c r="K27" s="23" t="s">
        <v>119</v>
      </c>
      <c r="L27" s="23" t="s">
        <v>94</v>
      </c>
      <c r="M27" s="25">
        <v>43595</v>
      </c>
      <c r="N27" s="23">
        <v>200</v>
      </c>
      <c r="O27" s="26" t="s">
        <v>159</v>
      </c>
      <c r="P27" s="36" t="s">
        <v>160</v>
      </c>
      <c r="Q27" t="str">
        <f t="shared" si="5"/>
        <v>5'10</v>
      </c>
    </row>
    <row r="28" spans="1:17" ht="24">
      <c r="A28" s="1" t="str">
        <f t="shared" si="0"/>
        <v>OL</v>
      </c>
      <c r="B28" s="3" t="str">
        <f t="shared" si="1"/>
        <v>Kalon Davis</v>
      </c>
      <c r="C28" s="6">
        <f t="shared" si="2"/>
        <v>77</v>
      </c>
      <c r="D28">
        <f t="shared" si="3"/>
        <v>340</v>
      </c>
      <c r="E28">
        <f>VLOOKUP(B28,[1]Depth!$B$2:$E$112,4,FALSE)</f>
        <v>0.86019999999999996</v>
      </c>
      <c r="F28">
        <f t="shared" si="4"/>
        <v>3</v>
      </c>
      <c r="I28" s="33">
        <v>67</v>
      </c>
      <c r="J28" s="22" t="s">
        <v>161</v>
      </c>
      <c r="K28" s="19" t="s">
        <v>162</v>
      </c>
      <c r="L28" s="19" t="s">
        <v>83</v>
      </c>
      <c r="M28" s="21">
        <v>43621</v>
      </c>
      <c r="N28" s="19">
        <v>340</v>
      </c>
      <c r="O28" s="22" t="s">
        <v>163</v>
      </c>
      <c r="P28" s="34" t="s">
        <v>164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6">
        <f t="shared" si="2"/>
        <v>77</v>
      </c>
      <c r="D29">
        <f t="shared" si="3"/>
        <v>275</v>
      </c>
      <c r="E29">
        <f>VLOOKUP(B29,[1]Depth!$B$2:$E$112,4,FALSE)</f>
        <v>0.83779999999999999</v>
      </c>
      <c r="F29">
        <f t="shared" si="4"/>
        <v>3</v>
      </c>
      <c r="I29" s="35">
        <v>98</v>
      </c>
      <c r="J29" s="24" t="s">
        <v>165</v>
      </c>
      <c r="K29" s="23" t="s">
        <v>73</v>
      </c>
      <c r="L29" s="23" t="s">
        <v>74</v>
      </c>
      <c r="M29" s="25">
        <v>43621</v>
      </c>
      <c r="N29" s="23">
        <v>275</v>
      </c>
      <c r="O29" s="26" t="s">
        <v>166</v>
      </c>
      <c r="P29" s="36" t="s">
        <v>107</v>
      </c>
      <c r="Q29" t="str">
        <f t="shared" si="5"/>
        <v>6'5</v>
      </c>
    </row>
    <row r="30" spans="1:17">
      <c r="A30" s="1" t="str">
        <f t="shared" si="0"/>
        <v>WR</v>
      </c>
      <c r="B30" s="3" t="str">
        <f t="shared" si="1"/>
        <v>Adrien Dunn</v>
      </c>
      <c r="C30" s="6">
        <f t="shared" si="2"/>
        <v>67</v>
      </c>
      <c r="D30">
        <f t="shared" si="3"/>
        <v>170</v>
      </c>
      <c r="E30">
        <f>VLOOKUP(B30,[1]Depth!$B$2:$E$112,4,FALSE)</f>
        <v>0.5</v>
      </c>
      <c r="F30">
        <f t="shared" si="4"/>
        <v>2</v>
      </c>
      <c r="I30" s="33">
        <v>82</v>
      </c>
      <c r="J30" s="20" t="s">
        <v>167</v>
      </c>
      <c r="K30" s="19" t="s">
        <v>105</v>
      </c>
      <c r="L30" s="19" t="s">
        <v>15</v>
      </c>
      <c r="M30" s="21">
        <v>43592</v>
      </c>
      <c r="N30" s="19">
        <v>170</v>
      </c>
      <c r="O30" s="22" t="s">
        <v>159</v>
      </c>
      <c r="P30" s="34" t="s">
        <v>160</v>
      </c>
      <c r="Q30" t="str">
        <f t="shared" si="5"/>
        <v>5'7</v>
      </c>
    </row>
    <row r="31" spans="1:17" ht="36">
      <c r="A31" s="1" t="str">
        <f t="shared" si="0"/>
        <v>RB</v>
      </c>
      <c r="B31" s="3" t="str">
        <f t="shared" si="1"/>
        <v>Tyshon Dye</v>
      </c>
      <c r="C31" s="6">
        <f t="shared" si="2"/>
        <v>71</v>
      </c>
      <c r="D31">
        <f t="shared" si="3"/>
        <v>215</v>
      </c>
      <c r="E31">
        <f>VLOOKUP(B31,[1]Depth!$B$2:$E$112,4,FALSE)</f>
        <v>0.92949999999999999</v>
      </c>
      <c r="F31">
        <f t="shared" si="4"/>
        <v>4</v>
      </c>
      <c r="I31" s="35">
        <v>23</v>
      </c>
      <c r="J31" s="24" t="s">
        <v>168</v>
      </c>
      <c r="K31" s="23" t="s">
        <v>119</v>
      </c>
      <c r="L31" s="23" t="s">
        <v>15</v>
      </c>
      <c r="M31" s="25">
        <v>43596</v>
      </c>
      <c r="N31" s="23">
        <v>215</v>
      </c>
      <c r="O31" s="26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CB</v>
      </c>
      <c r="B32" s="3" t="str">
        <f t="shared" si="1"/>
        <v>Marcus Edmond</v>
      </c>
      <c r="C32" s="6">
        <f t="shared" si="2"/>
        <v>71</v>
      </c>
      <c r="D32">
        <f t="shared" si="3"/>
        <v>170</v>
      </c>
      <c r="E32">
        <f>VLOOKUP(B32,[1]Depth!$B$2:$E$112,4,FALSE)</f>
        <v>0.81740000000000002</v>
      </c>
      <c r="F32">
        <f t="shared" si="4"/>
        <v>3</v>
      </c>
      <c r="I32" s="33">
        <v>29</v>
      </c>
      <c r="J32" s="22" t="s">
        <v>171</v>
      </c>
      <c r="K32" s="19" t="s">
        <v>78</v>
      </c>
      <c r="L32" s="19" t="s">
        <v>15</v>
      </c>
      <c r="M32" s="21">
        <v>43596</v>
      </c>
      <c r="N32" s="19">
        <v>170</v>
      </c>
      <c r="O32" s="22" t="s">
        <v>172</v>
      </c>
      <c r="P32" s="34" t="s">
        <v>173</v>
      </c>
      <c r="Q32" t="str">
        <f t="shared" si="5"/>
        <v>5'11</v>
      </c>
    </row>
    <row r="33" spans="1:17" ht="36">
      <c r="A33" s="1" t="str">
        <f t="shared" si="0"/>
        <v>LS</v>
      </c>
      <c r="B33" s="3" t="str">
        <f t="shared" si="1"/>
        <v>David Estes</v>
      </c>
      <c r="C33" s="6">
        <f t="shared" si="2"/>
        <v>73</v>
      </c>
      <c r="D33">
        <f t="shared" si="3"/>
        <v>205</v>
      </c>
      <c r="E33">
        <v>0.5</v>
      </c>
      <c r="F33">
        <f t="shared" si="4"/>
        <v>2</v>
      </c>
      <c r="I33" s="35">
        <v>61</v>
      </c>
      <c r="J33" s="26" t="s">
        <v>174</v>
      </c>
      <c r="K33" s="23" t="s">
        <v>126</v>
      </c>
      <c r="L33" s="23" t="s">
        <v>74</v>
      </c>
      <c r="M33" s="25">
        <v>43617</v>
      </c>
      <c r="N33" s="23">
        <v>205</v>
      </c>
      <c r="O33" s="26" t="s">
        <v>175</v>
      </c>
      <c r="P33" s="36" t="s">
        <v>176</v>
      </c>
      <c r="Q33" t="str">
        <f t="shared" si="5"/>
        <v>6'1</v>
      </c>
    </row>
    <row r="34" spans="1:17" ht="24">
      <c r="A34" s="1" t="str">
        <f t="shared" ref="A34:A65" si="6">K34</f>
        <v>OT</v>
      </c>
      <c r="B34" s="3" t="str">
        <f t="shared" ref="B34:B65" si="7">TRIM(MID($J34,FIND(", ",$J34,1)+1,100))&amp;" "&amp;LEFT($J34,FIND(",",$J34,1)-1)</f>
        <v>Justin Falcinelli</v>
      </c>
      <c r="C34" s="6">
        <f t="shared" ref="C34:C65" si="8">CONVERT(LEFT(Q34,FIND("'",Q34)-1),"ft","in")+SUBSTITUTE(RIGHT(Q34,LEN(Q34)-FIND("'",Q34)),"""","")</f>
        <v>75</v>
      </c>
      <c r="D34">
        <f t="shared" ref="D34:D65" si="9">N34</f>
        <v>305</v>
      </c>
      <c r="E34">
        <v>0.86560000000000004</v>
      </c>
      <c r="F34">
        <f t="shared" ref="F34:F65" si="10">IF(E34&gt;=0.98,5,IF(E34&gt;=0.9,4,IF(E34&gt;=0.8,3,IF(E34="NA",2,2))))</f>
        <v>3</v>
      </c>
      <c r="I34" s="33">
        <v>50</v>
      </c>
      <c r="J34" s="22" t="s">
        <v>177</v>
      </c>
      <c r="K34" s="19" t="s">
        <v>93</v>
      </c>
      <c r="L34" s="19" t="s">
        <v>15</v>
      </c>
      <c r="M34" s="21">
        <v>43619</v>
      </c>
      <c r="N34" s="19">
        <v>305</v>
      </c>
      <c r="O34" s="22" t="s">
        <v>178</v>
      </c>
      <c r="P34" s="34" t="s">
        <v>179</v>
      </c>
      <c r="Q34" t="str">
        <f t="shared" si="5"/>
        <v>6'3</v>
      </c>
    </row>
    <row r="35" spans="1:17" ht="36">
      <c r="A35" s="1" t="str">
        <f t="shared" si="6"/>
        <v>RB</v>
      </c>
      <c r="B35" s="3" t="str">
        <f t="shared" si="7"/>
        <v>Kurt Fleming</v>
      </c>
      <c r="C35" s="6">
        <f t="shared" si="8"/>
        <v>70</v>
      </c>
      <c r="D35">
        <f t="shared" si="9"/>
        <v>230</v>
      </c>
      <c r="E35">
        <v>0.5</v>
      </c>
      <c r="F35">
        <f t="shared" si="10"/>
        <v>2</v>
      </c>
      <c r="I35" s="35">
        <v>40</v>
      </c>
      <c r="J35" s="24" t="s">
        <v>180</v>
      </c>
      <c r="K35" s="23" t="s">
        <v>119</v>
      </c>
      <c r="L35" s="23" t="s">
        <v>15</v>
      </c>
      <c r="M35" s="25">
        <v>43595</v>
      </c>
      <c r="N35" s="23">
        <v>230</v>
      </c>
      <c r="O35" s="26" t="s">
        <v>181</v>
      </c>
      <c r="P35" s="36" t="s">
        <v>182</v>
      </c>
      <c r="Q35" t="str">
        <f t="shared" si="5"/>
        <v>5'10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69</v>
      </c>
      <c r="D36">
        <f t="shared" si="9"/>
        <v>215</v>
      </c>
      <c r="E36">
        <v>0.85899999999999999</v>
      </c>
      <c r="F36">
        <f t="shared" si="10"/>
        <v>3</v>
      </c>
      <c r="I36" s="33">
        <v>27</v>
      </c>
      <c r="J36" s="22" t="s">
        <v>183</v>
      </c>
      <c r="K36" s="19" t="s">
        <v>119</v>
      </c>
      <c r="L36" s="19" t="s">
        <v>15</v>
      </c>
      <c r="M36" s="21">
        <v>43594</v>
      </c>
      <c r="N36" s="19">
        <v>215</v>
      </c>
      <c r="O36" s="22" t="s">
        <v>184</v>
      </c>
      <c r="P36" s="34" t="s">
        <v>185</v>
      </c>
      <c r="Q36" t="str">
        <f t="shared" si="5"/>
        <v>5'9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205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4" t="s">
        <v>186</v>
      </c>
      <c r="K37" s="23" t="s">
        <v>119</v>
      </c>
      <c r="L37" s="23" t="s">
        <v>15</v>
      </c>
      <c r="M37" s="25">
        <v>43617</v>
      </c>
      <c r="N37" s="23">
        <v>205</v>
      </c>
      <c r="O37" s="26" t="s">
        <v>187</v>
      </c>
      <c r="P37" s="36" t="s">
        <v>144</v>
      </c>
      <c r="Q37" t="str">
        <f t="shared" si="5"/>
        <v>6'1</v>
      </c>
    </row>
    <row r="38" spans="1:17" ht="24">
      <c r="A38" s="1" t="str">
        <f t="shared" si="6"/>
        <v>S</v>
      </c>
      <c r="B38" s="3" t="str">
        <f t="shared" si="7"/>
        <v>Jefferie Gibson</v>
      </c>
      <c r="C38" s="6">
        <f t="shared" si="8"/>
        <v>76</v>
      </c>
      <c r="D38">
        <f t="shared" si="9"/>
        <v>200</v>
      </c>
      <c r="E38">
        <v>0.5</v>
      </c>
      <c r="F38">
        <f t="shared" si="10"/>
        <v>2</v>
      </c>
      <c r="I38" s="33">
        <v>17</v>
      </c>
      <c r="J38" s="22" t="s">
        <v>188</v>
      </c>
      <c r="K38" s="19" t="s">
        <v>109</v>
      </c>
      <c r="L38" s="19" t="s">
        <v>15</v>
      </c>
      <c r="M38" s="21">
        <v>43620</v>
      </c>
      <c r="N38" s="19">
        <v>200</v>
      </c>
      <c r="O38" s="22" t="s">
        <v>189</v>
      </c>
      <c r="P38" s="34" t="s">
        <v>190</v>
      </c>
      <c r="Q38" t="str">
        <f t="shared" si="5"/>
        <v>6'4</v>
      </c>
    </row>
    <row r="39" spans="1:17">
      <c r="A39" s="1" t="str">
        <f t="shared" si="6"/>
        <v>RB</v>
      </c>
      <c r="B39" s="3" t="str">
        <f t="shared" si="7"/>
        <v>Alex Goode</v>
      </c>
      <c r="C39" s="6">
        <f t="shared" si="8"/>
        <v>69</v>
      </c>
      <c r="D39">
        <f t="shared" si="9"/>
        <v>200</v>
      </c>
      <c r="E39">
        <v>0.5</v>
      </c>
      <c r="F39">
        <f t="shared" si="10"/>
        <v>2</v>
      </c>
      <c r="I39" s="35">
        <v>38</v>
      </c>
      <c r="J39" s="24" t="s">
        <v>191</v>
      </c>
      <c r="K39" s="23" t="s">
        <v>119</v>
      </c>
      <c r="L39" s="23" t="s">
        <v>83</v>
      </c>
      <c r="M39" s="25">
        <v>43594</v>
      </c>
      <c r="N39" s="23">
        <v>200</v>
      </c>
      <c r="O39" s="26" t="s">
        <v>192</v>
      </c>
      <c r="P39" s="36" t="s">
        <v>193</v>
      </c>
      <c r="Q39" t="str">
        <f t="shared" si="5"/>
        <v>5'9</v>
      </c>
    </row>
    <row r="40" spans="1:17">
      <c r="A40" s="1" t="str">
        <f t="shared" si="6"/>
        <v>LB</v>
      </c>
      <c r="B40" s="3" t="str">
        <f t="shared" si="7"/>
        <v>B.J. Goodson</v>
      </c>
      <c r="C40" s="6">
        <f t="shared" si="8"/>
        <v>73</v>
      </c>
      <c r="D40">
        <f t="shared" si="9"/>
        <v>240</v>
      </c>
      <c r="E40">
        <f>VLOOKUP(B40,[1]Depth!$B$2:$E$112,4,FALSE)</f>
        <v>0.82579999999999998</v>
      </c>
      <c r="F40">
        <f t="shared" si="10"/>
        <v>3</v>
      </c>
      <c r="I40" s="33">
        <v>44</v>
      </c>
      <c r="J40" s="20" t="s">
        <v>194</v>
      </c>
      <c r="K40" s="19" t="s">
        <v>82</v>
      </c>
      <c r="L40" s="19" t="s">
        <v>94</v>
      </c>
      <c r="M40" s="27">
        <v>36678</v>
      </c>
      <c r="N40" s="19">
        <v>240</v>
      </c>
      <c r="O40" s="22" t="s">
        <v>195</v>
      </c>
      <c r="P40" s="34" t="s">
        <v>196</v>
      </c>
      <c r="Q40" t="str">
        <f t="shared" si="5"/>
        <v>6'1</v>
      </c>
    </row>
    <row r="41" spans="1:17" ht="36">
      <c r="A41" s="1" t="str">
        <f t="shared" si="6"/>
        <v>OT</v>
      </c>
      <c r="B41" s="3" t="str">
        <f t="shared" si="7"/>
        <v>Joe Gore</v>
      </c>
      <c r="C41" s="6">
        <f t="shared" si="8"/>
        <v>77</v>
      </c>
      <c r="D41">
        <f t="shared" si="9"/>
        <v>290</v>
      </c>
      <c r="E41">
        <f>VLOOKUP(B41,[1]Depth!$B$2:$E$112,4,FALSE)</f>
        <v>0.87219999999999998</v>
      </c>
      <c r="F41">
        <f t="shared" si="10"/>
        <v>3</v>
      </c>
      <c r="I41" s="35">
        <v>73</v>
      </c>
      <c r="J41" s="26" t="s">
        <v>197</v>
      </c>
      <c r="K41" s="23" t="s">
        <v>93</v>
      </c>
      <c r="L41" s="23" t="s">
        <v>94</v>
      </c>
      <c r="M41" s="25">
        <v>43621</v>
      </c>
      <c r="N41" s="23">
        <v>290</v>
      </c>
      <c r="O41" s="26" t="s">
        <v>198</v>
      </c>
      <c r="P41" s="36" t="s">
        <v>199</v>
      </c>
      <c r="Q41" t="str">
        <f t="shared" si="5"/>
        <v>6'5</v>
      </c>
    </row>
    <row r="42" spans="1:17">
      <c r="A42" s="1" t="str">
        <f t="shared" si="6"/>
        <v>S</v>
      </c>
      <c r="B42" s="3" t="str">
        <f t="shared" si="7"/>
        <v>T.J. Green</v>
      </c>
      <c r="C42" s="6">
        <f t="shared" si="8"/>
        <v>75</v>
      </c>
      <c r="D42">
        <f t="shared" si="9"/>
        <v>205</v>
      </c>
      <c r="E42">
        <f>VLOOKUP(B42,[1]Depth!$B$2:$E$112,4,FALSE)</f>
        <v>0.85019999999999996</v>
      </c>
      <c r="F42">
        <f t="shared" si="10"/>
        <v>3</v>
      </c>
      <c r="I42" s="33">
        <v>15</v>
      </c>
      <c r="J42" s="20" t="s">
        <v>200</v>
      </c>
      <c r="K42" s="19" t="s">
        <v>109</v>
      </c>
      <c r="L42" s="19" t="s">
        <v>74</v>
      </c>
      <c r="M42" s="21">
        <v>43619</v>
      </c>
      <c r="N42" s="19">
        <v>205</v>
      </c>
      <c r="O42" s="22" t="s">
        <v>201</v>
      </c>
      <c r="P42" s="34" t="s">
        <v>202</v>
      </c>
      <c r="Q42" t="str">
        <f t="shared" si="5"/>
        <v>6'3</v>
      </c>
    </row>
    <row r="43" spans="1:17">
      <c r="A43" s="1" t="str">
        <f t="shared" si="6"/>
        <v>TE</v>
      </c>
      <c r="B43" s="3" t="str">
        <f t="shared" si="7"/>
        <v>D.J. Greenlee</v>
      </c>
      <c r="C43" s="6">
        <f t="shared" si="8"/>
        <v>73</v>
      </c>
      <c r="D43">
        <f t="shared" si="9"/>
        <v>235</v>
      </c>
      <c r="E43">
        <f>VLOOKUP(B43,[1]Depth!$B$2:$E$112,4,FALSE)</f>
        <v>0.80130000000000001</v>
      </c>
      <c r="F43">
        <f t="shared" si="10"/>
        <v>3</v>
      </c>
      <c r="I43" s="35">
        <v>87</v>
      </c>
      <c r="J43" s="26" t="s">
        <v>203</v>
      </c>
      <c r="K43" s="23" t="s">
        <v>139</v>
      </c>
      <c r="L43" s="23" t="s">
        <v>15</v>
      </c>
      <c r="M43" s="25">
        <v>43617</v>
      </c>
      <c r="N43" s="23">
        <v>235</v>
      </c>
      <c r="O43" s="26" t="s">
        <v>159</v>
      </c>
      <c r="P43" s="36" t="s">
        <v>160</v>
      </c>
      <c r="Q43" t="str">
        <f t="shared" si="5"/>
        <v>6'1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69</v>
      </c>
      <c r="D44">
        <f t="shared" si="9"/>
        <v>190</v>
      </c>
      <c r="E44">
        <v>0.5</v>
      </c>
      <c r="F44">
        <f t="shared" si="10"/>
        <v>2</v>
      </c>
      <c r="I44" s="33">
        <v>39</v>
      </c>
      <c r="J44" s="22" t="s">
        <v>204</v>
      </c>
      <c r="K44" s="19" t="s">
        <v>205</v>
      </c>
      <c r="L44" s="19" t="s">
        <v>15</v>
      </c>
      <c r="M44" s="21">
        <v>43594</v>
      </c>
      <c r="N44" s="19">
        <v>190</v>
      </c>
      <c r="O44" s="22" t="s">
        <v>206</v>
      </c>
      <c r="P44" s="34" t="s">
        <v>160</v>
      </c>
      <c r="Q44" t="str">
        <f t="shared" si="5"/>
        <v>5'9</v>
      </c>
    </row>
    <row r="45" spans="1:17">
      <c r="A45" s="1" t="str">
        <f t="shared" si="6"/>
        <v>C</v>
      </c>
      <c r="B45" s="3" t="str">
        <f t="shared" si="7"/>
        <v>Jay Guillermo</v>
      </c>
      <c r="C45" s="6">
        <f t="shared" si="8"/>
        <v>75</v>
      </c>
      <c r="D45">
        <f t="shared" si="9"/>
        <v>310</v>
      </c>
      <c r="E45">
        <f>VLOOKUP(B45,[1]Depth!$B$2:$E$112,4,FALSE)</f>
        <v>0.87980000000000003</v>
      </c>
      <c r="F45">
        <f t="shared" si="10"/>
        <v>3</v>
      </c>
      <c r="I45" s="35">
        <v>57</v>
      </c>
      <c r="J45" s="26" t="s">
        <v>207</v>
      </c>
      <c r="K45" s="23" t="s">
        <v>208</v>
      </c>
      <c r="L45" s="23" t="s">
        <v>74</v>
      </c>
      <c r="M45" s="25">
        <v>43619</v>
      </c>
      <c r="N45" s="23">
        <v>310</v>
      </c>
      <c r="O45" s="26" t="s">
        <v>209</v>
      </c>
      <c r="P45" s="36" t="s">
        <v>210</v>
      </c>
      <c r="Q45" t="str">
        <f t="shared" si="5"/>
        <v>6'3</v>
      </c>
    </row>
    <row r="46" spans="1:17">
      <c r="A46" s="1" t="str">
        <f t="shared" si="6"/>
        <v>LB</v>
      </c>
      <c r="B46" s="3" t="str">
        <f t="shared" si="7"/>
        <v>Quintin Hall</v>
      </c>
      <c r="C46" s="6">
        <f t="shared" si="8"/>
        <v>71</v>
      </c>
      <c r="D46">
        <f t="shared" si="9"/>
        <v>225</v>
      </c>
      <c r="E46">
        <v>0.5</v>
      </c>
      <c r="F46">
        <f t="shared" si="10"/>
        <v>2</v>
      </c>
      <c r="I46" s="33">
        <v>35</v>
      </c>
      <c r="J46" s="22" t="s">
        <v>211</v>
      </c>
      <c r="K46" s="19" t="s">
        <v>82</v>
      </c>
      <c r="L46" s="19" t="s">
        <v>74</v>
      </c>
      <c r="M46" s="21">
        <v>43596</v>
      </c>
      <c r="N46" s="19">
        <v>225</v>
      </c>
      <c r="O46" s="22" t="s">
        <v>212</v>
      </c>
      <c r="P46" s="34" t="s">
        <v>213</v>
      </c>
      <c r="Q46" t="str">
        <f t="shared" si="5"/>
        <v>5'11</v>
      </c>
    </row>
    <row r="47" spans="1:17" ht="24">
      <c r="A47" s="1" t="str">
        <f t="shared" si="6"/>
        <v>OL</v>
      </c>
      <c r="B47" s="3" t="str">
        <f t="shared" si="7"/>
        <v>Taylor Hearn</v>
      </c>
      <c r="C47" s="6">
        <f t="shared" si="8"/>
        <v>76</v>
      </c>
      <c r="D47">
        <f t="shared" si="9"/>
        <v>325</v>
      </c>
      <c r="E47">
        <v>0.85089999999999999</v>
      </c>
      <c r="F47">
        <f t="shared" si="10"/>
        <v>3</v>
      </c>
      <c r="I47" s="35">
        <v>51</v>
      </c>
      <c r="J47" s="26" t="s">
        <v>214</v>
      </c>
      <c r="K47" s="23" t="s">
        <v>162</v>
      </c>
      <c r="L47" s="23" t="s">
        <v>15</v>
      </c>
      <c r="M47" s="25">
        <v>43620</v>
      </c>
      <c r="N47" s="23">
        <v>325</v>
      </c>
      <c r="O47" s="26" t="s">
        <v>215</v>
      </c>
      <c r="P47" s="36" t="s">
        <v>216</v>
      </c>
      <c r="Q47" t="str">
        <f t="shared" si="5"/>
        <v>6'4</v>
      </c>
    </row>
    <row r="48" spans="1:17" ht="36">
      <c r="A48" s="1" t="str">
        <f t="shared" si="6"/>
        <v>WR</v>
      </c>
      <c r="B48" s="3" t="str">
        <f t="shared" si="7"/>
        <v>Germone Hopper</v>
      </c>
      <c r="C48" s="6">
        <f t="shared" si="8"/>
        <v>71</v>
      </c>
      <c r="D48">
        <f t="shared" si="9"/>
        <v>175</v>
      </c>
      <c r="E48">
        <f>VLOOKUP(B48,[1]Depth!$B$2:$E$112,4,FALSE)</f>
        <v>0.96509999999999996</v>
      </c>
      <c r="F48">
        <f t="shared" si="10"/>
        <v>4</v>
      </c>
      <c r="I48" s="33">
        <v>5</v>
      </c>
      <c r="J48" s="20" t="s">
        <v>217</v>
      </c>
      <c r="K48" s="19" t="s">
        <v>105</v>
      </c>
      <c r="L48" s="19" t="s">
        <v>74</v>
      </c>
      <c r="M48" s="21">
        <v>43596</v>
      </c>
      <c r="N48" s="19">
        <v>175</v>
      </c>
      <c r="O48" s="22" t="s">
        <v>218</v>
      </c>
      <c r="P48" s="34" t="s">
        <v>219</v>
      </c>
      <c r="Q48" t="str">
        <f t="shared" si="5"/>
        <v>5'11</v>
      </c>
    </row>
    <row r="49" spans="1:17">
      <c r="A49" s="1" t="str">
        <f t="shared" si="6"/>
        <v>RB</v>
      </c>
      <c r="B49" s="3" t="str">
        <f t="shared" si="7"/>
        <v>D.J. Howard</v>
      </c>
      <c r="C49" s="6">
        <f t="shared" si="8"/>
        <v>71</v>
      </c>
      <c r="D49">
        <f t="shared" si="9"/>
        <v>205</v>
      </c>
      <c r="E49">
        <f>VLOOKUP(B49,[1]Depth!$B$2:$E$112,4,FALSE)</f>
        <v>0.86550000000000005</v>
      </c>
      <c r="F49">
        <f t="shared" si="10"/>
        <v>3</v>
      </c>
      <c r="I49" s="35">
        <v>22</v>
      </c>
      <c r="J49" s="24" t="s">
        <v>220</v>
      </c>
      <c r="K49" s="23" t="s">
        <v>119</v>
      </c>
      <c r="L49" s="23" t="s">
        <v>83</v>
      </c>
      <c r="M49" s="25">
        <v>43596</v>
      </c>
      <c r="N49" s="23">
        <v>205</v>
      </c>
      <c r="O49" s="26" t="s">
        <v>221</v>
      </c>
      <c r="P49" s="36" t="s">
        <v>222</v>
      </c>
      <c r="Q49" t="str">
        <f t="shared" si="5"/>
        <v>5'11</v>
      </c>
    </row>
    <row r="50" spans="1:17" ht="24">
      <c r="A50" s="1" t="str">
        <f t="shared" si="6"/>
        <v>WR</v>
      </c>
      <c r="B50" s="3" t="str">
        <f t="shared" si="7"/>
        <v>Adam Humphries</v>
      </c>
      <c r="C50" s="6">
        <f t="shared" si="8"/>
        <v>71</v>
      </c>
      <c r="D50">
        <f t="shared" si="9"/>
        <v>195</v>
      </c>
      <c r="E50">
        <f>VLOOKUP(B50,[1]Depth!$B$2:$E$112,4,FALSE)</f>
        <v>0.80630000000000002</v>
      </c>
      <c r="F50">
        <f t="shared" si="10"/>
        <v>3</v>
      </c>
      <c r="I50" s="33">
        <v>13</v>
      </c>
      <c r="J50" s="20" t="s">
        <v>223</v>
      </c>
      <c r="K50" s="19" t="s">
        <v>105</v>
      </c>
      <c r="L50" s="19" t="s">
        <v>83</v>
      </c>
      <c r="M50" s="21">
        <v>43596</v>
      </c>
      <c r="N50" s="19">
        <v>195</v>
      </c>
      <c r="O50" s="22" t="s">
        <v>224</v>
      </c>
      <c r="P50" s="34" t="s">
        <v>225</v>
      </c>
      <c r="Q50" t="str">
        <f t="shared" si="5"/>
        <v>5'11</v>
      </c>
    </row>
    <row r="51" spans="1:17">
      <c r="A51" s="1" t="str">
        <f t="shared" si="6"/>
        <v>OT</v>
      </c>
      <c r="B51" s="3" t="str">
        <f t="shared" si="7"/>
        <v>Josh Hutchinson</v>
      </c>
      <c r="C51" s="6">
        <f t="shared" si="8"/>
        <v>79</v>
      </c>
      <c r="D51">
        <f t="shared" si="9"/>
        <v>275</v>
      </c>
      <c r="E51">
        <v>0.5</v>
      </c>
      <c r="F51">
        <f t="shared" si="10"/>
        <v>2</v>
      </c>
      <c r="I51" s="35">
        <v>72</v>
      </c>
      <c r="J51" s="26" t="s">
        <v>226</v>
      </c>
      <c r="K51" s="23" t="s">
        <v>93</v>
      </c>
      <c r="L51" s="23" t="s">
        <v>15</v>
      </c>
      <c r="M51" s="25">
        <v>43623</v>
      </c>
      <c r="N51" s="23">
        <v>275</v>
      </c>
      <c r="O51" s="26" t="s">
        <v>227</v>
      </c>
      <c r="P51" s="36" t="s">
        <v>228</v>
      </c>
      <c r="Q51" t="str">
        <f t="shared" si="5"/>
        <v>6'7</v>
      </c>
    </row>
    <row r="52" spans="1:17" ht="24">
      <c r="A52" s="1" t="str">
        <f t="shared" si="6"/>
        <v>DT</v>
      </c>
      <c r="B52" s="3" t="str">
        <f t="shared" si="7"/>
        <v>Grady Jarrett</v>
      </c>
      <c r="C52" s="6">
        <f t="shared" si="8"/>
        <v>73</v>
      </c>
      <c r="D52">
        <f t="shared" si="9"/>
        <v>290</v>
      </c>
      <c r="E52">
        <f>VLOOKUP(B52,[1]Depth!$B$2:$E$112,4,FALSE)</f>
        <v>0.82469999999999999</v>
      </c>
      <c r="F52">
        <f t="shared" si="10"/>
        <v>3</v>
      </c>
      <c r="I52" s="33">
        <v>50</v>
      </c>
      <c r="J52" s="20" t="s">
        <v>229</v>
      </c>
      <c r="K52" s="19" t="s">
        <v>230</v>
      </c>
      <c r="L52" s="19" t="s">
        <v>83</v>
      </c>
      <c r="M52" s="27">
        <v>36678</v>
      </c>
      <c r="N52" s="19">
        <v>290</v>
      </c>
      <c r="O52" s="22" t="s">
        <v>231</v>
      </c>
      <c r="P52" s="34" t="s">
        <v>232</v>
      </c>
      <c r="Q52" t="str">
        <f t="shared" si="5"/>
        <v>6'1</v>
      </c>
    </row>
    <row r="53" spans="1:17">
      <c r="A53" s="1" t="str">
        <f t="shared" si="6"/>
        <v>PK</v>
      </c>
      <c r="B53" s="3" t="str">
        <f t="shared" si="7"/>
        <v>Corbin Jenkins</v>
      </c>
      <c r="C53" s="6">
        <f t="shared" si="8"/>
        <v>70</v>
      </c>
      <c r="D53">
        <f t="shared" si="9"/>
        <v>175</v>
      </c>
      <c r="E53">
        <f>VLOOKUP(B53,[1]Depth!$B$2:$E$112,4,FALSE)</f>
        <v>0.5</v>
      </c>
      <c r="F53">
        <f t="shared" si="10"/>
        <v>2</v>
      </c>
      <c r="I53" s="35">
        <v>32</v>
      </c>
      <c r="J53" s="24" t="s">
        <v>233</v>
      </c>
      <c r="K53" s="23" t="s">
        <v>205</v>
      </c>
      <c r="L53" s="23" t="s">
        <v>83</v>
      </c>
      <c r="M53" s="25">
        <v>43595</v>
      </c>
      <c r="N53" s="23">
        <v>175</v>
      </c>
      <c r="O53" s="26" t="s">
        <v>234</v>
      </c>
      <c r="P53" s="36" t="s">
        <v>235</v>
      </c>
      <c r="Q53" t="str">
        <f t="shared" si="5"/>
        <v>5'10</v>
      </c>
    </row>
    <row r="54" spans="1:17">
      <c r="A54" s="1" t="str">
        <f t="shared" si="6"/>
        <v>CB</v>
      </c>
      <c r="B54" s="3" t="str">
        <f t="shared" si="7"/>
        <v>Martin Jenkins</v>
      </c>
      <c r="C54" s="6">
        <f t="shared" si="8"/>
        <v>69</v>
      </c>
      <c r="D54">
        <f t="shared" si="9"/>
        <v>180</v>
      </c>
      <c r="E54">
        <f>VLOOKUP(B54,[1]Depth!$B$2:$E$112,4,FALSE)</f>
        <v>0.81740000000000002</v>
      </c>
      <c r="F54">
        <f t="shared" si="10"/>
        <v>3</v>
      </c>
      <c r="I54" s="33">
        <v>14</v>
      </c>
      <c r="J54" s="20" t="s">
        <v>236</v>
      </c>
      <c r="K54" s="19" t="s">
        <v>78</v>
      </c>
      <c r="L54" s="19" t="s">
        <v>83</v>
      </c>
      <c r="M54" s="21">
        <v>43594</v>
      </c>
      <c r="N54" s="19">
        <v>180</v>
      </c>
      <c r="O54" s="22" t="s">
        <v>237</v>
      </c>
      <c r="P54" s="34" t="s">
        <v>238</v>
      </c>
      <c r="Q54" t="str">
        <f t="shared" si="5"/>
        <v>5'9</v>
      </c>
    </row>
    <row r="55" spans="1:17" ht="24">
      <c r="A55" s="1" t="str">
        <f t="shared" si="6"/>
        <v>S</v>
      </c>
      <c r="B55" s="3" t="str">
        <f t="shared" si="7"/>
        <v>Jadar Johnson</v>
      </c>
      <c r="C55" s="6">
        <f t="shared" si="8"/>
        <v>73</v>
      </c>
      <c r="D55">
        <f t="shared" si="9"/>
        <v>200</v>
      </c>
      <c r="E55">
        <f>VLOOKUP(B55,[1]Depth!$B$2:$E$112,4,FALSE)</f>
        <v>0.8518</v>
      </c>
      <c r="F55">
        <f t="shared" si="10"/>
        <v>3</v>
      </c>
      <c r="I55" s="35">
        <v>18</v>
      </c>
      <c r="J55" s="24" t="s">
        <v>239</v>
      </c>
      <c r="K55" s="23" t="s">
        <v>109</v>
      </c>
      <c r="L55" s="23" t="s">
        <v>74</v>
      </c>
      <c r="M55" s="28">
        <v>36678</v>
      </c>
      <c r="N55" s="23">
        <v>200</v>
      </c>
      <c r="O55" s="26" t="s">
        <v>240</v>
      </c>
      <c r="P55" s="36" t="s">
        <v>241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Kellen Jones</v>
      </c>
      <c r="C56" s="6">
        <f t="shared" si="8"/>
        <v>73</v>
      </c>
      <c r="D56">
        <f t="shared" si="9"/>
        <v>230</v>
      </c>
      <c r="E56">
        <f>VLOOKUP(B56,[1]Depth!$B$2:$E$112,4,FALSE)</f>
        <v>0.89980000000000004</v>
      </c>
      <c r="F56">
        <f t="shared" si="10"/>
        <v>3</v>
      </c>
      <c r="I56" s="33">
        <v>52</v>
      </c>
      <c r="J56" s="20" t="s">
        <v>242</v>
      </c>
      <c r="K56" s="19" t="s">
        <v>82</v>
      </c>
      <c r="L56" s="19" t="s">
        <v>94</v>
      </c>
      <c r="M56" s="27">
        <v>36678</v>
      </c>
      <c r="N56" s="19">
        <v>230</v>
      </c>
      <c r="O56" s="22" t="s">
        <v>243</v>
      </c>
      <c r="P56" s="34" t="s">
        <v>244</v>
      </c>
      <c r="Q56" t="str">
        <f t="shared" si="5"/>
        <v>6'1</v>
      </c>
    </row>
    <row r="57" spans="1:17">
      <c r="A57" s="1" t="str">
        <f t="shared" si="6"/>
        <v>OL</v>
      </c>
      <c r="B57" s="3" t="str">
        <f t="shared" si="7"/>
        <v>Oliver Jones</v>
      </c>
      <c r="C57" s="6">
        <f t="shared" si="8"/>
        <v>77</v>
      </c>
      <c r="D57">
        <f t="shared" si="9"/>
        <v>320</v>
      </c>
      <c r="E57">
        <f>VLOOKUP(B57,[1]Depth!$B$2:$E$112,4,FALSE)</f>
        <v>0.84840000000000004</v>
      </c>
      <c r="F57">
        <f t="shared" si="10"/>
        <v>3</v>
      </c>
      <c r="I57" s="35">
        <v>65</v>
      </c>
      <c r="J57" s="26" t="s">
        <v>245</v>
      </c>
      <c r="K57" s="23" t="s">
        <v>162</v>
      </c>
      <c r="L57" s="23" t="s">
        <v>74</v>
      </c>
      <c r="M57" s="25">
        <v>43621</v>
      </c>
      <c r="N57" s="23">
        <v>320</v>
      </c>
      <c r="O57" s="26" t="s">
        <v>192</v>
      </c>
      <c r="P57" s="36" t="s">
        <v>193</v>
      </c>
      <c r="Q57" t="str">
        <f t="shared" si="5"/>
        <v>6'5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71</v>
      </c>
      <c r="D58">
        <f t="shared" si="9"/>
        <v>225</v>
      </c>
      <c r="E58">
        <v>0.86099999999999999</v>
      </c>
      <c r="F58">
        <f t="shared" si="10"/>
        <v>3</v>
      </c>
      <c r="I58" s="33">
        <v>34</v>
      </c>
      <c r="J58" s="22" t="s">
        <v>246</v>
      </c>
      <c r="K58" s="19" t="s">
        <v>82</v>
      </c>
      <c r="L58" s="19" t="s">
        <v>15</v>
      </c>
      <c r="M58" s="21">
        <v>43596</v>
      </c>
      <c r="N58" s="19">
        <v>225</v>
      </c>
      <c r="O58" s="22" t="s">
        <v>247</v>
      </c>
      <c r="P58" s="34" t="s">
        <v>248</v>
      </c>
      <c r="Q58" t="str">
        <f t="shared" si="5"/>
        <v>5'11</v>
      </c>
    </row>
    <row r="59" spans="1:17" ht="24">
      <c r="A59" s="1" t="str">
        <f t="shared" si="6"/>
        <v>S</v>
      </c>
      <c r="B59" s="3" t="str">
        <f t="shared" si="7"/>
        <v>Jayron Kearse</v>
      </c>
      <c r="C59" s="6">
        <f t="shared" si="8"/>
        <v>76</v>
      </c>
      <c r="D59">
        <f t="shared" si="9"/>
        <v>210</v>
      </c>
      <c r="E59">
        <f>VLOOKUP(B59,[1]Depth!$B$2:$E$112,4,FALSE)</f>
        <v>0.91269999999999996</v>
      </c>
      <c r="F59">
        <f t="shared" si="10"/>
        <v>4</v>
      </c>
      <c r="I59" s="35">
        <v>20</v>
      </c>
      <c r="J59" s="24" t="s">
        <v>249</v>
      </c>
      <c r="K59" s="23" t="s">
        <v>109</v>
      </c>
      <c r="L59" s="23" t="s">
        <v>74</v>
      </c>
      <c r="M59" s="25">
        <v>43620</v>
      </c>
      <c r="N59" s="23">
        <v>210</v>
      </c>
      <c r="O59" s="26" t="s">
        <v>250</v>
      </c>
      <c r="P59" s="36" t="s">
        <v>251</v>
      </c>
      <c r="Q59" t="str">
        <f t="shared" si="5"/>
        <v>6'4</v>
      </c>
    </row>
    <row r="60" spans="1:17">
      <c r="A60" s="1" t="str">
        <f t="shared" si="6"/>
        <v>OL</v>
      </c>
      <c r="B60" s="3" t="str">
        <f t="shared" si="7"/>
        <v>Lake Kirven</v>
      </c>
      <c r="C60" s="6">
        <f t="shared" si="8"/>
        <v>73</v>
      </c>
      <c r="D60">
        <f t="shared" si="9"/>
        <v>275</v>
      </c>
      <c r="E60">
        <v>0.5</v>
      </c>
      <c r="F60">
        <f t="shared" si="10"/>
        <v>2</v>
      </c>
      <c r="I60" s="33">
        <v>64</v>
      </c>
      <c r="J60" s="22" t="s">
        <v>252</v>
      </c>
      <c r="K60" s="19" t="s">
        <v>162</v>
      </c>
      <c r="L60" s="19" t="s">
        <v>15</v>
      </c>
      <c r="M60" s="27">
        <v>36678</v>
      </c>
      <c r="N60" s="19">
        <v>275</v>
      </c>
      <c r="O60" s="22" t="s">
        <v>149</v>
      </c>
      <c r="P60" s="34" t="s">
        <v>253</v>
      </c>
      <c r="Q60" t="str">
        <f t="shared" si="5"/>
        <v>6'1</v>
      </c>
    </row>
    <row r="61" spans="1:17" ht="24">
      <c r="A61" s="1" t="str">
        <f t="shared" si="6"/>
        <v>WR</v>
      </c>
      <c r="B61" s="3" t="str">
        <f t="shared" si="7"/>
        <v>Demarre Kitt</v>
      </c>
      <c r="C61" s="6">
        <f t="shared" si="8"/>
        <v>73</v>
      </c>
      <c r="D61">
        <f t="shared" si="9"/>
        <v>185</v>
      </c>
      <c r="E61">
        <v>0.9304</v>
      </c>
      <c r="F61">
        <f t="shared" si="10"/>
        <v>4</v>
      </c>
      <c r="I61" s="35">
        <v>8</v>
      </c>
      <c r="J61" s="24" t="s">
        <v>254</v>
      </c>
      <c r="K61" s="23" t="s">
        <v>105</v>
      </c>
      <c r="L61" s="23" t="s">
        <v>15</v>
      </c>
      <c r="M61" s="25">
        <v>43617</v>
      </c>
      <c r="N61" s="23">
        <v>185</v>
      </c>
      <c r="O61" s="26" t="s">
        <v>255</v>
      </c>
      <c r="P61" s="36" t="s">
        <v>256</v>
      </c>
      <c r="Q61" t="str">
        <f t="shared" si="5"/>
        <v>6'1</v>
      </c>
    </row>
    <row r="62" spans="1:17" ht="24">
      <c r="A62" s="1" t="str">
        <f t="shared" si="6"/>
        <v>PK</v>
      </c>
      <c r="B62" s="3" t="str">
        <f t="shared" si="7"/>
        <v>Ammon Lakip</v>
      </c>
      <c r="C62" s="6">
        <f t="shared" si="8"/>
        <v>71</v>
      </c>
      <c r="D62">
        <f t="shared" si="9"/>
        <v>200</v>
      </c>
      <c r="E62">
        <f>VLOOKUP(B62,[1]Depth!$B$2:$E$112,4,FALSE)</f>
        <v>0.81720000000000004</v>
      </c>
      <c r="F62">
        <f t="shared" si="10"/>
        <v>3</v>
      </c>
      <c r="I62" s="33">
        <v>36</v>
      </c>
      <c r="J62" s="20" t="s">
        <v>257</v>
      </c>
      <c r="K62" s="19" t="s">
        <v>205</v>
      </c>
      <c r="L62" s="19" t="s">
        <v>94</v>
      </c>
      <c r="M62" s="21">
        <v>43596</v>
      </c>
      <c r="N62" s="19">
        <v>200</v>
      </c>
      <c r="O62" s="22" t="s">
        <v>258</v>
      </c>
      <c r="P62" s="34" t="s">
        <v>259</v>
      </c>
      <c r="Q62" t="str">
        <f t="shared" si="5"/>
        <v>5'11</v>
      </c>
    </row>
    <row r="63" spans="1:17">
      <c r="A63" s="1" t="str">
        <f t="shared" si="6"/>
        <v>DE</v>
      </c>
      <c r="B63" s="3" t="str">
        <f t="shared" si="7"/>
        <v>Shaq Lawson</v>
      </c>
      <c r="C63" s="6">
        <f t="shared" si="8"/>
        <v>75</v>
      </c>
      <c r="D63">
        <f t="shared" si="9"/>
        <v>275</v>
      </c>
      <c r="E63">
        <f>VLOOKUP(B63,[1]Depth!$B$2:$E$112,4,FALSE)</f>
        <v>0.89439999999999997</v>
      </c>
      <c r="F63">
        <f t="shared" si="10"/>
        <v>3</v>
      </c>
      <c r="I63" s="35">
        <v>90</v>
      </c>
      <c r="J63" s="24" t="s">
        <v>260</v>
      </c>
      <c r="K63" s="23" t="s">
        <v>73</v>
      </c>
      <c r="L63" s="23" t="s">
        <v>74</v>
      </c>
      <c r="M63" s="25">
        <v>43619</v>
      </c>
      <c r="N63" s="23">
        <v>275</v>
      </c>
      <c r="O63" s="26" t="s">
        <v>206</v>
      </c>
      <c r="P63" s="36" t="s">
        <v>160</v>
      </c>
      <c r="Q63" t="str">
        <f t="shared" si="5"/>
        <v>6'3</v>
      </c>
    </row>
    <row r="64" spans="1:17">
      <c r="A64" s="1" t="str">
        <f t="shared" si="6"/>
        <v>TE</v>
      </c>
      <c r="B64" s="3" t="str">
        <f t="shared" si="7"/>
        <v>Jordan Leggett</v>
      </c>
      <c r="C64" s="6">
        <f t="shared" si="8"/>
        <v>77</v>
      </c>
      <c r="D64">
        <f t="shared" si="9"/>
        <v>250</v>
      </c>
      <c r="E64">
        <f>VLOOKUP(B64,[1]Depth!$B$2:$E$112,4,FALSE)</f>
        <v>0.87119999999999997</v>
      </c>
      <c r="F64">
        <f t="shared" si="10"/>
        <v>3</v>
      </c>
      <c r="I64" s="33">
        <v>16</v>
      </c>
      <c r="J64" s="20" t="s">
        <v>261</v>
      </c>
      <c r="K64" s="19" t="s">
        <v>139</v>
      </c>
      <c r="L64" s="19" t="s">
        <v>74</v>
      </c>
      <c r="M64" s="21">
        <v>43621</v>
      </c>
      <c r="N64" s="19">
        <v>250</v>
      </c>
      <c r="O64" s="22" t="s">
        <v>262</v>
      </c>
      <c r="P64" s="34" t="s">
        <v>263</v>
      </c>
      <c r="Q64" t="str">
        <f t="shared" si="5"/>
        <v>6'5</v>
      </c>
    </row>
    <row r="65" spans="1:17" ht="24">
      <c r="A65" s="1" t="str">
        <f t="shared" si="6"/>
        <v>WR</v>
      </c>
      <c r="B65" s="3" t="str">
        <f t="shared" si="7"/>
        <v>Andrew Maass</v>
      </c>
      <c r="C65" s="6">
        <f t="shared" si="8"/>
        <v>76</v>
      </c>
      <c r="D65">
        <f t="shared" si="9"/>
        <v>200</v>
      </c>
      <c r="E65">
        <f>VLOOKUP(B65,[1]Depth!$B$2:$E$112,4,FALSE)</f>
        <v>0.5</v>
      </c>
      <c r="F65">
        <f t="shared" si="10"/>
        <v>2</v>
      </c>
      <c r="I65" s="35">
        <v>84</v>
      </c>
      <c r="J65" s="24" t="s">
        <v>264</v>
      </c>
      <c r="K65" s="23" t="s">
        <v>105</v>
      </c>
      <c r="L65" s="23" t="s">
        <v>83</v>
      </c>
      <c r="M65" s="25">
        <v>43620</v>
      </c>
      <c r="N65" s="23">
        <v>200</v>
      </c>
      <c r="O65" s="26" t="s">
        <v>265</v>
      </c>
      <c r="P65" s="36" t="s">
        <v>266</v>
      </c>
      <c r="Q65" t="str">
        <f t="shared" si="5"/>
        <v>6'4</v>
      </c>
    </row>
    <row r="66" spans="1:17" ht="24">
      <c r="A66" s="1" t="str">
        <f t="shared" ref="A66:A97" si="11">K66</f>
        <v>OL</v>
      </c>
      <c r="B66" s="3" t="str">
        <f t="shared" ref="B66:B97" si="12">TRIM(MID($J66,FIND(", ",$J66,1)+1,100))&amp;" "&amp;LEFT($J66,FIND(",",$J66,1)-1)</f>
        <v>Eric Mac Lain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305</v>
      </c>
      <c r="E66">
        <f>VLOOKUP(B66,[1]Depth!$B$2:$E$112,4,FALSE)</f>
        <v>0.91659999999999997</v>
      </c>
      <c r="F66">
        <f t="shared" ref="F66:F97" si="15">IF(E66&gt;=0.98,5,IF(E66&gt;=0.9,4,IF(E66&gt;=0.8,3,IF(E66="NA",2,2))))</f>
        <v>4</v>
      </c>
      <c r="I66" s="33">
        <v>78</v>
      </c>
      <c r="J66" s="22" t="s">
        <v>267</v>
      </c>
      <c r="K66" s="19" t="s">
        <v>162</v>
      </c>
      <c r="L66" s="19" t="s">
        <v>94</v>
      </c>
      <c r="M66" s="21">
        <v>43620</v>
      </c>
      <c r="N66" s="19">
        <v>305</v>
      </c>
      <c r="O66" s="22" t="s">
        <v>189</v>
      </c>
      <c r="P66" s="34" t="s">
        <v>268</v>
      </c>
      <c r="Q66" t="str">
        <f t="shared" si="5"/>
        <v>6'4</v>
      </c>
    </row>
    <row r="67" spans="1:17">
      <c r="A67" s="1" t="str">
        <f t="shared" si="11"/>
        <v>WR</v>
      </c>
      <c r="B67" s="3" t="str">
        <f t="shared" si="12"/>
        <v>Sean Mac Lain</v>
      </c>
      <c r="C67" s="6">
        <f t="shared" si="13"/>
        <v>76</v>
      </c>
      <c r="D67">
        <f t="shared" si="14"/>
        <v>210</v>
      </c>
      <c r="E67">
        <f>VLOOKUP(B67,[1]Depth!$B$2:$E$112,4,FALSE)</f>
        <v>0.5</v>
      </c>
      <c r="F67">
        <f t="shared" si="15"/>
        <v>2</v>
      </c>
      <c r="I67" s="35">
        <v>88</v>
      </c>
      <c r="J67" s="26" t="s">
        <v>269</v>
      </c>
      <c r="K67" s="23" t="s">
        <v>105</v>
      </c>
      <c r="L67" s="23" t="s">
        <v>15</v>
      </c>
      <c r="M67" s="25">
        <v>43620</v>
      </c>
      <c r="N67" s="23">
        <v>210</v>
      </c>
      <c r="O67" s="26" t="s">
        <v>270</v>
      </c>
      <c r="P67" s="36" t="s">
        <v>268</v>
      </c>
      <c r="Q67" t="str">
        <f t="shared" ref="Q67:Q119" si="16">MONTH(M67) &amp; "'" &amp; DAY(M67)</f>
        <v>6'4</v>
      </c>
    </row>
    <row r="68" spans="1:17" ht="24">
      <c r="A68" s="1" t="str">
        <f t="shared" si="11"/>
        <v>DE</v>
      </c>
      <c r="B68" s="3" t="str">
        <f t="shared" si="12"/>
        <v>Collins Mauldin</v>
      </c>
      <c r="C68" s="6">
        <f t="shared" si="13"/>
        <v>73</v>
      </c>
      <c r="D68">
        <f t="shared" si="14"/>
        <v>230</v>
      </c>
      <c r="E68">
        <f>VLOOKUP(B68,[1]Depth!$B$2:$E$112,4,FALSE)</f>
        <v>0.5</v>
      </c>
      <c r="F68">
        <f t="shared" si="15"/>
        <v>2</v>
      </c>
      <c r="I68" s="33">
        <v>56</v>
      </c>
      <c r="J68" s="22" t="s">
        <v>271</v>
      </c>
      <c r="K68" s="19" t="s">
        <v>73</v>
      </c>
      <c r="L68" s="19" t="s">
        <v>94</v>
      </c>
      <c r="M68" s="21">
        <v>43617</v>
      </c>
      <c r="N68" s="19">
        <v>230</v>
      </c>
      <c r="O68" s="22" t="s">
        <v>140</v>
      </c>
      <c r="P68" s="34" t="s">
        <v>141</v>
      </c>
      <c r="Q68" t="str">
        <f t="shared" si="16"/>
        <v>6'1</v>
      </c>
    </row>
    <row r="69" spans="1:17">
      <c r="A69" s="1" t="str">
        <f t="shared" si="11"/>
        <v>QB</v>
      </c>
      <c r="B69" s="3" t="str">
        <f t="shared" si="12"/>
        <v>Austin McCaskill</v>
      </c>
      <c r="C69" s="6">
        <f t="shared" si="13"/>
        <v>71</v>
      </c>
      <c r="D69">
        <f t="shared" si="14"/>
        <v>190</v>
      </c>
      <c r="E69">
        <v>0.5</v>
      </c>
      <c r="F69">
        <f t="shared" si="15"/>
        <v>2</v>
      </c>
      <c r="I69" s="35">
        <v>17</v>
      </c>
      <c r="J69" s="26" t="s">
        <v>272</v>
      </c>
      <c r="K69" s="23" t="s">
        <v>273</v>
      </c>
      <c r="L69" s="23" t="s">
        <v>94</v>
      </c>
      <c r="M69" s="25">
        <v>43596</v>
      </c>
      <c r="N69" s="23">
        <v>190</v>
      </c>
      <c r="O69" s="26" t="s">
        <v>184</v>
      </c>
      <c r="P69" s="36" t="s">
        <v>213</v>
      </c>
      <c r="Q69" t="str">
        <f t="shared" si="16"/>
        <v>5'11</v>
      </c>
    </row>
    <row r="70" spans="1:17" ht="24">
      <c r="A70" s="1" t="str">
        <f t="shared" si="11"/>
        <v>TE</v>
      </c>
      <c r="B70" s="3" t="str">
        <f t="shared" si="12"/>
        <v>Jay Jay McCullough</v>
      </c>
      <c r="C70" s="6">
        <f t="shared" si="13"/>
        <v>75</v>
      </c>
      <c r="D70">
        <f t="shared" si="14"/>
        <v>245</v>
      </c>
      <c r="E70">
        <f>VLOOKUP(B70,[1]Depth!$B$2:$E$112,4,FALSE)</f>
        <v>0.84789999999999999</v>
      </c>
      <c r="F70">
        <f t="shared" si="15"/>
        <v>3</v>
      </c>
      <c r="I70" s="33">
        <v>89</v>
      </c>
      <c r="J70" s="20" t="s">
        <v>274</v>
      </c>
      <c r="K70" s="19" t="s">
        <v>139</v>
      </c>
      <c r="L70" s="19" t="s">
        <v>74</v>
      </c>
      <c r="M70" s="21">
        <v>43619</v>
      </c>
      <c r="N70" s="19">
        <v>245</v>
      </c>
      <c r="O70" s="22" t="s">
        <v>275</v>
      </c>
      <c r="P70" s="34" t="s">
        <v>276</v>
      </c>
      <c r="Q70" t="str">
        <f t="shared" si="16"/>
        <v>6'3</v>
      </c>
    </row>
    <row r="71" spans="1:17">
      <c r="A71" s="1" t="str">
        <f t="shared" si="11"/>
        <v>TE</v>
      </c>
      <c r="B71" s="3" t="str">
        <f t="shared" si="12"/>
        <v>Justin Miller</v>
      </c>
      <c r="C71" s="6">
        <f t="shared" si="13"/>
        <v>73</v>
      </c>
      <c r="D71">
        <f t="shared" si="14"/>
        <v>260</v>
      </c>
      <c r="E71">
        <v>0.5</v>
      </c>
      <c r="F71">
        <f t="shared" si="15"/>
        <v>2</v>
      </c>
      <c r="I71" s="35">
        <v>35</v>
      </c>
      <c r="J71" s="26" t="s">
        <v>277</v>
      </c>
      <c r="K71" s="23" t="s">
        <v>139</v>
      </c>
      <c r="L71" s="23" t="s">
        <v>15</v>
      </c>
      <c r="M71" s="28">
        <v>36678</v>
      </c>
      <c r="N71" s="23">
        <v>260</v>
      </c>
      <c r="O71" s="26" t="s">
        <v>278</v>
      </c>
      <c r="P71" s="36" t="s">
        <v>160</v>
      </c>
      <c r="Q71" t="str">
        <f t="shared" si="16"/>
        <v>6'1</v>
      </c>
    </row>
    <row r="72" spans="1:17">
      <c r="A72" s="1" t="str">
        <f t="shared" si="11"/>
        <v>OT</v>
      </c>
      <c r="B72" s="3" t="str">
        <f t="shared" si="12"/>
        <v>Maverick Morris</v>
      </c>
      <c r="C72" s="6">
        <f t="shared" si="13"/>
        <v>76</v>
      </c>
      <c r="D72">
        <f t="shared" si="14"/>
        <v>295</v>
      </c>
      <c r="E72">
        <f>VLOOKUP(B72,[1]Depth!$B$2:$E$112,4,FALSE)</f>
        <v>0.85440000000000005</v>
      </c>
      <c r="F72">
        <f t="shared" si="15"/>
        <v>3</v>
      </c>
      <c r="I72" s="33">
        <v>69</v>
      </c>
      <c r="J72" s="22" t="s">
        <v>279</v>
      </c>
      <c r="K72" s="19" t="s">
        <v>93</v>
      </c>
      <c r="L72" s="19" t="s">
        <v>15</v>
      </c>
      <c r="M72" s="21">
        <v>43620</v>
      </c>
      <c r="N72" s="19">
        <v>295</v>
      </c>
      <c r="O72" s="22" t="s">
        <v>280</v>
      </c>
      <c r="P72" s="34" t="s">
        <v>281</v>
      </c>
      <c r="Q72" t="str">
        <f t="shared" si="16"/>
        <v>6'4</v>
      </c>
    </row>
    <row r="73" spans="1:17" ht="24">
      <c r="A73" s="1" t="str">
        <f t="shared" si="11"/>
        <v>OL</v>
      </c>
      <c r="B73" s="3" t="str">
        <f t="shared" si="12"/>
        <v>Ryan Norton</v>
      </c>
      <c r="C73" s="6">
        <f t="shared" si="13"/>
        <v>75</v>
      </c>
      <c r="D73">
        <f t="shared" si="14"/>
        <v>285</v>
      </c>
      <c r="E73">
        <f>VLOOKUP(B73,[1]Depth!$B$2:$E$112,4,FALSE)</f>
        <v>0.85340000000000005</v>
      </c>
      <c r="F73">
        <f t="shared" si="15"/>
        <v>3</v>
      </c>
      <c r="I73" s="35">
        <v>58</v>
      </c>
      <c r="J73" s="26" t="s">
        <v>282</v>
      </c>
      <c r="K73" s="23" t="s">
        <v>162</v>
      </c>
      <c r="L73" s="23" t="s">
        <v>94</v>
      </c>
      <c r="M73" s="25">
        <v>43619</v>
      </c>
      <c r="N73" s="23">
        <v>285</v>
      </c>
      <c r="O73" s="26" t="s">
        <v>283</v>
      </c>
      <c r="P73" s="36" t="s">
        <v>284</v>
      </c>
      <c r="Q73" t="str">
        <f t="shared" si="16"/>
        <v>6'3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74</v>
      </c>
      <c r="D74">
        <f t="shared" si="14"/>
        <v>215</v>
      </c>
      <c r="E74">
        <f>VLOOKUP(B74,[1]Depth!$B$2:$E$112,4,FALSE)</f>
        <v>0.95409999999999995</v>
      </c>
      <c r="F74">
        <f t="shared" si="15"/>
        <v>4</v>
      </c>
      <c r="I74" s="33">
        <v>6</v>
      </c>
      <c r="J74" s="20" t="s">
        <v>285</v>
      </c>
      <c r="K74" s="19" t="s">
        <v>82</v>
      </c>
      <c r="L74" s="19" t="s">
        <v>15</v>
      </c>
      <c r="M74" s="21">
        <v>43618</v>
      </c>
      <c r="N74" s="19">
        <v>215</v>
      </c>
      <c r="O74" s="22" t="s">
        <v>286</v>
      </c>
      <c r="P74" s="34" t="s">
        <v>287</v>
      </c>
      <c r="Q74" t="str">
        <f t="shared" si="16"/>
        <v>6'2</v>
      </c>
    </row>
    <row r="75" spans="1:17" ht="24">
      <c r="A75" s="1" t="str">
        <f t="shared" si="11"/>
        <v>DE</v>
      </c>
      <c r="B75" s="3" t="str">
        <f t="shared" si="12"/>
        <v>Ebenezer Ogundeko</v>
      </c>
      <c r="C75" s="6">
        <f t="shared" si="13"/>
        <v>75</v>
      </c>
      <c r="D75">
        <f t="shared" si="14"/>
        <v>250</v>
      </c>
      <c r="E75">
        <f>VLOOKUP(B75,[1]Depth!$B$2:$E$112,4,FALSE)</f>
        <v>0.8992</v>
      </c>
      <c r="F75">
        <f t="shared" si="15"/>
        <v>3</v>
      </c>
      <c r="I75" s="35">
        <v>1</v>
      </c>
      <c r="J75" s="24" t="s">
        <v>288</v>
      </c>
      <c r="K75" s="23" t="s">
        <v>73</v>
      </c>
      <c r="L75" s="23" t="s">
        <v>15</v>
      </c>
      <c r="M75" s="25">
        <v>43619</v>
      </c>
      <c r="N75" s="23">
        <v>250</v>
      </c>
      <c r="O75" s="26" t="s">
        <v>95</v>
      </c>
      <c r="P75" s="36" t="s">
        <v>289</v>
      </c>
      <c r="Q75" t="str">
        <f t="shared" si="16"/>
        <v>6'3</v>
      </c>
    </row>
    <row r="76" spans="1:17">
      <c r="A76" s="1" t="str">
        <f t="shared" si="11"/>
        <v>QB</v>
      </c>
      <c r="B76" s="3" t="str">
        <f t="shared" si="12"/>
        <v>David Olson</v>
      </c>
      <c r="C76" s="6">
        <f t="shared" si="13"/>
        <v>74</v>
      </c>
      <c r="D76">
        <f t="shared" si="14"/>
        <v>220</v>
      </c>
      <c r="E76">
        <v>0.5</v>
      </c>
      <c r="F76">
        <f t="shared" si="15"/>
        <v>2</v>
      </c>
      <c r="I76" s="33">
        <v>10</v>
      </c>
      <c r="J76" s="20" t="s">
        <v>290</v>
      </c>
      <c r="K76" s="19" t="s">
        <v>273</v>
      </c>
      <c r="L76" s="19" t="s">
        <v>83</v>
      </c>
      <c r="M76" s="21">
        <v>43618</v>
      </c>
      <c r="N76" s="19">
        <v>220</v>
      </c>
      <c r="O76" s="22" t="s">
        <v>130</v>
      </c>
      <c r="P76" s="34" t="s">
        <v>291</v>
      </c>
      <c r="Q76" t="str">
        <f t="shared" si="16"/>
        <v>6'2</v>
      </c>
    </row>
    <row r="77" spans="1:17">
      <c r="A77" s="1" t="str">
        <f t="shared" si="11"/>
        <v>DT</v>
      </c>
      <c r="B77" s="3" t="str">
        <f t="shared" si="12"/>
        <v>Scott Pagano</v>
      </c>
      <c r="C77" s="6">
        <f t="shared" si="13"/>
        <v>75</v>
      </c>
      <c r="D77">
        <f t="shared" si="14"/>
        <v>295</v>
      </c>
      <c r="E77">
        <f>VLOOKUP(B77,[1]Depth!$B$2:$E$112,4,FALSE)</f>
        <v>0.90059999999999996</v>
      </c>
      <c r="F77">
        <f t="shared" si="15"/>
        <v>4</v>
      </c>
      <c r="I77" s="35">
        <v>56</v>
      </c>
      <c r="J77" s="24" t="s">
        <v>292</v>
      </c>
      <c r="K77" s="23" t="s">
        <v>230</v>
      </c>
      <c r="L77" s="23" t="s">
        <v>15</v>
      </c>
      <c r="M77" s="25">
        <v>43619</v>
      </c>
      <c r="N77" s="23">
        <v>295</v>
      </c>
      <c r="O77" s="26" t="s">
        <v>293</v>
      </c>
      <c r="P77" s="36" t="s">
        <v>294</v>
      </c>
      <c r="Q77" t="str">
        <f t="shared" si="16"/>
        <v>6'3</v>
      </c>
    </row>
    <row r="78" spans="1:17">
      <c r="A78" s="1" t="str">
        <f t="shared" si="11"/>
        <v>WR</v>
      </c>
      <c r="B78" s="3" t="str">
        <f t="shared" si="12"/>
        <v>Charone Peake</v>
      </c>
      <c r="C78" s="6">
        <f t="shared" si="13"/>
        <v>74</v>
      </c>
      <c r="D78">
        <f t="shared" si="14"/>
        <v>205</v>
      </c>
      <c r="E78">
        <f>VLOOKUP(B78,[1]Depth!$B$2:$E$112,4,FALSE)</f>
        <v>0.97860000000000003</v>
      </c>
      <c r="F78">
        <f t="shared" si="15"/>
        <v>4</v>
      </c>
      <c r="I78" s="33">
        <v>19</v>
      </c>
      <c r="J78" s="20" t="s">
        <v>295</v>
      </c>
      <c r="K78" s="19" t="s">
        <v>105</v>
      </c>
      <c r="L78" s="19" t="s">
        <v>94</v>
      </c>
      <c r="M78" s="21">
        <v>43618</v>
      </c>
      <c r="N78" s="19">
        <v>205</v>
      </c>
      <c r="O78" s="22" t="s">
        <v>296</v>
      </c>
      <c r="P78" s="34" t="s">
        <v>225</v>
      </c>
      <c r="Q78" t="str">
        <f t="shared" si="16"/>
        <v>6'2</v>
      </c>
    </row>
    <row r="79" spans="1:17">
      <c r="A79" s="1" t="str">
        <f t="shared" si="11"/>
        <v>CB</v>
      </c>
      <c r="B79" s="3" t="str">
        <f t="shared" si="12"/>
        <v>Garry Peters</v>
      </c>
      <c r="C79" s="6">
        <f t="shared" si="13"/>
        <v>73</v>
      </c>
      <c r="D79">
        <f t="shared" si="14"/>
        <v>190</v>
      </c>
      <c r="E79">
        <f>VLOOKUP(B79,[1]Depth!$B$2:$E$112,4,FALSE)</f>
        <v>0.90269999999999995</v>
      </c>
      <c r="F79">
        <f t="shared" si="15"/>
        <v>4</v>
      </c>
      <c r="I79" s="35">
        <v>26</v>
      </c>
      <c r="J79" s="24" t="s">
        <v>297</v>
      </c>
      <c r="K79" s="23" t="s">
        <v>78</v>
      </c>
      <c r="L79" s="23" t="s">
        <v>83</v>
      </c>
      <c r="M79" s="28">
        <v>36678</v>
      </c>
      <c r="N79" s="23">
        <v>190</v>
      </c>
      <c r="O79" s="26" t="s">
        <v>231</v>
      </c>
      <c r="P79" s="36" t="s">
        <v>298</v>
      </c>
      <c r="Q79" t="str">
        <f t="shared" si="16"/>
        <v>6'1</v>
      </c>
    </row>
    <row r="80" spans="1:17" ht="24">
      <c r="A80" s="1" t="str">
        <f t="shared" si="11"/>
        <v>P</v>
      </c>
      <c r="B80" s="3" t="str">
        <f t="shared" si="12"/>
        <v>Bradley Pinion</v>
      </c>
      <c r="C80" s="6">
        <f t="shared" si="13"/>
        <v>78</v>
      </c>
      <c r="D80">
        <f t="shared" si="14"/>
        <v>240</v>
      </c>
      <c r="E80">
        <f>VLOOKUP(B80,[1]Depth!$B$2:$E$112,4,FALSE)</f>
        <v>0.8538</v>
      </c>
      <c r="F80">
        <f t="shared" si="15"/>
        <v>3</v>
      </c>
      <c r="I80" s="33">
        <v>92</v>
      </c>
      <c r="J80" s="20" t="s">
        <v>299</v>
      </c>
      <c r="K80" s="19" t="s">
        <v>300</v>
      </c>
      <c r="L80" s="19" t="s">
        <v>94</v>
      </c>
      <c r="M80" s="21">
        <v>43622</v>
      </c>
      <c r="N80" s="19">
        <v>240</v>
      </c>
      <c r="O80" s="22" t="s">
        <v>301</v>
      </c>
      <c r="P80" s="34" t="s">
        <v>302</v>
      </c>
      <c r="Q80" t="str">
        <f t="shared" si="16"/>
        <v>6'6</v>
      </c>
    </row>
    <row r="81" spans="1:17" ht="48">
      <c r="A81" s="1" t="str">
        <f t="shared" si="11"/>
        <v>WR</v>
      </c>
      <c r="B81" s="3" t="str">
        <f t="shared" si="12"/>
        <v>Kyrin Priester</v>
      </c>
      <c r="C81" s="6">
        <f t="shared" si="13"/>
        <v>73</v>
      </c>
      <c r="D81">
        <f t="shared" si="14"/>
        <v>185</v>
      </c>
      <c r="E81">
        <v>0.89139999999999997</v>
      </c>
      <c r="F81">
        <f t="shared" si="15"/>
        <v>3</v>
      </c>
      <c r="I81" s="35">
        <v>17</v>
      </c>
      <c r="J81" s="26" t="s">
        <v>303</v>
      </c>
      <c r="K81" s="23" t="s">
        <v>105</v>
      </c>
      <c r="L81" s="23" t="s">
        <v>15</v>
      </c>
      <c r="M81" s="25">
        <v>43617</v>
      </c>
      <c r="N81" s="23">
        <v>185</v>
      </c>
      <c r="O81" s="26" t="s">
        <v>304</v>
      </c>
      <c r="P81" s="36" t="s">
        <v>305</v>
      </c>
      <c r="Q81" t="str">
        <f t="shared" si="16"/>
        <v>6'1</v>
      </c>
    </row>
    <row r="82" spans="1:17" ht="24">
      <c r="A82" s="1" t="str">
        <f t="shared" si="11"/>
        <v>DT</v>
      </c>
      <c r="B82" s="3" t="str">
        <f t="shared" si="12"/>
        <v>D.J. Reader</v>
      </c>
      <c r="C82" s="6">
        <f t="shared" si="13"/>
        <v>74</v>
      </c>
      <c r="D82">
        <f t="shared" si="14"/>
        <v>325</v>
      </c>
      <c r="E82">
        <f>VLOOKUP(B82,[1]Depth!$B$2:$E$112,4,FALSE)</f>
        <v>0.89029999999999998</v>
      </c>
      <c r="F82">
        <f t="shared" si="15"/>
        <v>3</v>
      </c>
      <c r="I82" s="33">
        <v>48</v>
      </c>
      <c r="J82" s="20" t="s">
        <v>306</v>
      </c>
      <c r="K82" s="19" t="s">
        <v>230</v>
      </c>
      <c r="L82" s="19" t="s">
        <v>94</v>
      </c>
      <c r="M82" s="21">
        <v>43618</v>
      </c>
      <c r="N82" s="19">
        <v>325</v>
      </c>
      <c r="O82" s="22" t="s">
        <v>307</v>
      </c>
      <c r="P82" s="34" t="s">
        <v>308</v>
      </c>
      <c r="Q82" t="str">
        <f t="shared" si="16"/>
        <v>6'2</v>
      </c>
    </row>
    <row r="83" spans="1:17">
      <c r="A83" s="1" t="str">
        <f t="shared" si="11"/>
        <v>OG</v>
      </c>
      <c r="B83" s="3" t="str">
        <f t="shared" si="12"/>
        <v>Spencer Region</v>
      </c>
      <c r="C83" s="6">
        <f t="shared" si="13"/>
        <v>77</v>
      </c>
      <c r="D83">
        <f t="shared" si="14"/>
        <v>330</v>
      </c>
      <c r="E83">
        <f>VLOOKUP(B83,[1]Depth!$B$2:$E$112,4,FALSE)</f>
        <v>0.88280000000000003</v>
      </c>
      <c r="F83">
        <f t="shared" si="15"/>
        <v>3</v>
      </c>
      <c r="I83" s="35">
        <v>74</v>
      </c>
      <c r="J83" s="26" t="s">
        <v>309</v>
      </c>
      <c r="K83" s="23" t="s">
        <v>98</v>
      </c>
      <c r="L83" s="23" t="s">
        <v>83</v>
      </c>
      <c r="M83" s="25">
        <v>43621</v>
      </c>
      <c r="N83" s="23">
        <v>330</v>
      </c>
      <c r="O83" s="26" t="s">
        <v>310</v>
      </c>
      <c r="P83" s="36" t="s">
        <v>311</v>
      </c>
      <c r="Q83" t="str">
        <f t="shared" si="16"/>
        <v>6'5</v>
      </c>
    </row>
    <row r="84" spans="1:17" ht="24">
      <c r="A84" s="1" t="str">
        <f t="shared" si="11"/>
        <v>LB</v>
      </c>
      <c r="B84" s="3" t="str">
        <f t="shared" si="12"/>
        <v>Chris Register</v>
      </c>
      <c r="C84" s="6">
        <f t="shared" si="13"/>
        <v>74</v>
      </c>
      <c r="D84">
        <f t="shared" si="14"/>
        <v>245</v>
      </c>
      <c r="E84">
        <v>0.89290000000000003</v>
      </c>
      <c r="F84">
        <f t="shared" si="15"/>
        <v>3</v>
      </c>
      <c r="I84" s="33">
        <v>45</v>
      </c>
      <c r="J84" s="22" t="s">
        <v>312</v>
      </c>
      <c r="K84" s="19" t="s">
        <v>82</v>
      </c>
      <c r="L84" s="19" t="s">
        <v>15</v>
      </c>
      <c r="M84" s="21">
        <v>43618</v>
      </c>
      <c r="N84" s="19">
        <v>245</v>
      </c>
      <c r="O84" s="22" t="s">
        <v>313</v>
      </c>
      <c r="P84" s="34" t="s">
        <v>314</v>
      </c>
      <c r="Q84" t="str">
        <f t="shared" si="16"/>
        <v>6'2</v>
      </c>
    </row>
    <row r="85" spans="1:17" ht="24">
      <c r="A85" s="1" t="str">
        <f t="shared" si="11"/>
        <v>WR</v>
      </c>
      <c r="B85" s="3" t="str">
        <f t="shared" si="12"/>
        <v>Hunter Renfrow</v>
      </c>
      <c r="C85" s="6">
        <f t="shared" si="13"/>
        <v>70</v>
      </c>
      <c r="D85">
        <f t="shared" si="14"/>
        <v>170</v>
      </c>
      <c r="E85">
        <v>0.5</v>
      </c>
      <c r="F85">
        <f t="shared" si="15"/>
        <v>2</v>
      </c>
      <c r="I85" s="35">
        <v>35</v>
      </c>
      <c r="J85" s="26" t="s">
        <v>315</v>
      </c>
      <c r="K85" s="23" t="s">
        <v>105</v>
      </c>
      <c r="L85" s="23" t="s">
        <v>15</v>
      </c>
      <c r="M85" s="25">
        <v>43595</v>
      </c>
      <c r="N85" s="23">
        <v>170</v>
      </c>
      <c r="O85" s="26" t="s">
        <v>316</v>
      </c>
      <c r="P85" s="36" t="s">
        <v>317</v>
      </c>
      <c r="Q85" t="str">
        <f t="shared" si="16"/>
        <v>5'10</v>
      </c>
    </row>
    <row r="86" spans="1:17" ht="24">
      <c r="A86" s="1" t="str">
        <f t="shared" si="11"/>
        <v>TE</v>
      </c>
      <c r="B86" s="3" t="str">
        <f t="shared" si="12"/>
        <v>Milan Richard</v>
      </c>
      <c r="C86" s="6">
        <f t="shared" si="13"/>
        <v>74</v>
      </c>
      <c r="D86">
        <f t="shared" si="14"/>
        <v>245</v>
      </c>
      <c r="E86">
        <v>0.89300000000000002</v>
      </c>
      <c r="F86">
        <f t="shared" si="15"/>
        <v>3</v>
      </c>
      <c r="I86" s="33">
        <v>80</v>
      </c>
      <c r="J86" s="22" t="s">
        <v>318</v>
      </c>
      <c r="K86" s="19" t="s">
        <v>139</v>
      </c>
      <c r="L86" s="19" t="s">
        <v>15</v>
      </c>
      <c r="M86" s="21">
        <v>43618</v>
      </c>
      <c r="N86" s="19">
        <v>245</v>
      </c>
      <c r="O86" s="22" t="s">
        <v>319</v>
      </c>
      <c r="P86" s="34" t="s">
        <v>320</v>
      </c>
      <c r="Q86" t="str">
        <f t="shared" si="16"/>
        <v>6'2</v>
      </c>
    </row>
    <row r="87" spans="1:17">
      <c r="A87" s="1" t="str">
        <f t="shared" si="11"/>
        <v>LB</v>
      </c>
      <c r="B87" s="3" t="str">
        <f t="shared" si="12"/>
        <v>Chad Richardson</v>
      </c>
      <c r="C87" s="6">
        <f t="shared" si="13"/>
        <v>71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 s="35">
        <v>46</v>
      </c>
      <c r="J87" s="26" t="s">
        <v>321</v>
      </c>
      <c r="K87" s="23" t="s">
        <v>82</v>
      </c>
      <c r="L87" s="23" t="s">
        <v>74</v>
      </c>
      <c r="M87" s="25">
        <v>43596</v>
      </c>
      <c r="N87" s="23">
        <v>215</v>
      </c>
      <c r="O87" s="26" t="s">
        <v>149</v>
      </c>
      <c r="P87" s="36" t="s">
        <v>322</v>
      </c>
      <c r="Q87" t="str">
        <f t="shared" si="16"/>
        <v>5'11</v>
      </c>
    </row>
    <row r="88" spans="1:17">
      <c r="A88" s="1" t="str">
        <f t="shared" si="11"/>
        <v>C</v>
      </c>
      <c r="B88" s="3" t="str">
        <f t="shared" si="12"/>
        <v>Zach Riggs</v>
      </c>
      <c r="C88" s="6">
        <f t="shared" si="13"/>
        <v>77</v>
      </c>
      <c r="D88">
        <f t="shared" si="14"/>
        <v>270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323</v>
      </c>
      <c r="K88" s="19" t="s">
        <v>208</v>
      </c>
      <c r="L88" s="19" t="s">
        <v>15</v>
      </c>
      <c r="M88" s="21">
        <v>43621</v>
      </c>
      <c r="N88" s="19">
        <v>270</v>
      </c>
      <c r="O88" s="22" t="s">
        <v>106</v>
      </c>
      <c r="P88" s="34" t="s">
        <v>324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75</v>
      </c>
      <c r="D89">
        <f t="shared" si="14"/>
        <v>255</v>
      </c>
      <c r="E89">
        <v>0.82250000000000001</v>
      </c>
      <c r="F89">
        <f t="shared" si="15"/>
        <v>3</v>
      </c>
      <c r="I89" s="35">
        <v>96</v>
      </c>
      <c r="J89" s="26" t="s">
        <v>325</v>
      </c>
      <c r="K89" s="23" t="s">
        <v>230</v>
      </c>
      <c r="L89" s="23" t="s">
        <v>15</v>
      </c>
      <c r="M89" s="25">
        <v>43619</v>
      </c>
      <c r="N89" s="23">
        <v>255</v>
      </c>
      <c r="O89" s="26" t="s">
        <v>326</v>
      </c>
      <c r="P89" s="36" t="s">
        <v>327</v>
      </c>
      <c r="Q89" t="str">
        <f t="shared" si="16"/>
        <v>6'3</v>
      </c>
    </row>
    <row r="90" spans="1:17" ht="24">
      <c r="A90" s="1" t="str">
        <f t="shared" si="11"/>
        <v>WR</v>
      </c>
      <c r="B90" s="3" t="str">
        <f t="shared" si="12"/>
        <v>Daniel Rodriguez</v>
      </c>
      <c r="C90" s="6">
        <f t="shared" si="13"/>
        <v>68</v>
      </c>
      <c r="D90">
        <f t="shared" si="14"/>
        <v>180</v>
      </c>
      <c r="E90">
        <f>VLOOKUP(B90,[1]Depth!$B$2:$E$112,4,FALSE)</f>
        <v>0.5</v>
      </c>
      <c r="F90">
        <f t="shared" si="15"/>
        <v>2</v>
      </c>
      <c r="I90" s="33">
        <v>83</v>
      </c>
      <c r="J90" s="20" t="s">
        <v>328</v>
      </c>
      <c r="K90" s="19" t="s">
        <v>105</v>
      </c>
      <c r="L90" s="19" t="s">
        <v>83</v>
      </c>
      <c r="M90" s="21">
        <v>43593</v>
      </c>
      <c r="N90" s="19">
        <v>180</v>
      </c>
      <c r="O90" s="22" t="s">
        <v>329</v>
      </c>
      <c r="P90" s="34" t="s">
        <v>330</v>
      </c>
      <c r="Q90" t="str">
        <f t="shared" si="16"/>
        <v>5'8</v>
      </c>
    </row>
    <row r="91" spans="1:17">
      <c r="A91" s="1" t="str">
        <f t="shared" si="11"/>
        <v>DE</v>
      </c>
      <c r="B91" s="3" t="str">
        <f t="shared" si="12"/>
        <v>Dane Rogers</v>
      </c>
      <c r="C91" s="6">
        <f t="shared" si="13"/>
        <v>75</v>
      </c>
      <c r="D91">
        <f t="shared" si="14"/>
        <v>260</v>
      </c>
      <c r="E91">
        <f>VLOOKUP(B91,[1]Depth!$B$2:$E$112,4,FALSE)</f>
        <v>0.86560000000000004</v>
      </c>
      <c r="F91">
        <f t="shared" si="15"/>
        <v>3</v>
      </c>
      <c r="I91" s="35">
        <v>85</v>
      </c>
      <c r="J91" s="24" t="s">
        <v>331</v>
      </c>
      <c r="K91" s="23" t="s">
        <v>73</v>
      </c>
      <c r="L91" s="23" t="s">
        <v>15</v>
      </c>
      <c r="M91" s="25">
        <v>43619</v>
      </c>
      <c r="N91" s="23">
        <v>260</v>
      </c>
      <c r="O91" s="26" t="s">
        <v>332</v>
      </c>
      <c r="P91" s="36" t="s">
        <v>333</v>
      </c>
      <c r="Q91" t="str">
        <f t="shared" si="16"/>
        <v>6'3</v>
      </c>
    </row>
    <row r="92" spans="1:17" ht="24">
      <c r="A92" s="1" t="str">
        <f t="shared" si="11"/>
        <v>LB</v>
      </c>
      <c r="B92" s="3" t="str">
        <f t="shared" si="12"/>
        <v>Korie Rogers</v>
      </c>
      <c r="C92" s="6">
        <f t="shared" si="13"/>
        <v>74</v>
      </c>
      <c r="D92">
        <f t="shared" si="14"/>
        <v>235</v>
      </c>
      <c r="E92">
        <v>0.93720000000000003</v>
      </c>
      <c r="F92">
        <f t="shared" si="15"/>
        <v>4</v>
      </c>
      <c r="I92" s="33">
        <v>43</v>
      </c>
      <c r="J92" s="22" t="s">
        <v>334</v>
      </c>
      <c r="K92" s="19" t="s">
        <v>82</v>
      </c>
      <c r="L92" s="19" t="s">
        <v>15</v>
      </c>
      <c r="M92" s="21">
        <v>43618</v>
      </c>
      <c r="N92" s="19">
        <v>235</v>
      </c>
      <c r="O92" s="22" t="s">
        <v>335</v>
      </c>
      <c r="P92" s="34" t="s">
        <v>336</v>
      </c>
      <c r="Q92" t="str">
        <f t="shared" si="16"/>
        <v>6'2</v>
      </c>
    </row>
    <row r="93" spans="1:17">
      <c r="A93" s="1" t="str">
        <f t="shared" si="11"/>
        <v>WR</v>
      </c>
      <c r="B93" s="3" t="str">
        <f t="shared" si="12"/>
        <v>Seth Ryan</v>
      </c>
      <c r="C93" s="6">
        <f t="shared" si="13"/>
        <v>71</v>
      </c>
      <c r="D93">
        <f t="shared" si="14"/>
        <v>170</v>
      </c>
      <c r="E93">
        <f>VLOOKUP(B93,[1]Depth!$B$2:$E$112,4,FALSE)</f>
        <v>0.5</v>
      </c>
      <c r="F93">
        <f t="shared" si="15"/>
        <v>2</v>
      </c>
      <c r="I93" s="35">
        <v>85</v>
      </c>
      <c r="J93" s="26" t="s">
        <v>337</v>
      </c>
      <c r="K93" s="23" t="s">
        <v>105</v>
      </c>
      <c r="L93" s="23" t="s">
        <v>15</v>
      </c>
      <c r="M93" s="25">
        <v>43596</v>
      </c>
      <c r="N93" s="23">
        <v>170</v>
      </c>
      <c r="O93" s="26" t="s">
        <v>338</v>
      </c>
      <c r="P93" s="36" t="s">
        <v>339</v>
      </c>
      <c r="Q93" t="str">
        <f t="shared" si="16"/>
        <v>5'11</v>
      </c>
    </row>
    <row r="94" spans="1:17">
      <c r="A94" s="1" t="str">
        <f t="shared" si="11"/>
        <v>QB</v>
      </c>
      <c r="B94" s="3" t="str">
        <f t="shared" si="12"/>
        <v>Nick Schuessler</v>
      </c>
      <c r="C94" s="6">
        <f t="shared" si="13"/>
        <v>75</v>
      </c>
      <c r="D94">
        <f t="shared" si="14"/>
        <v>195</v>
      </c>
      <c r="E94">
        <f>VLOOKUP(B94,[1]Depth!$B$2:$E$112,4,FALSE)</f>
        <v>0.80969999999999998</v>
      </c>
      <c r="F94">
        <f t="shared" si="15"/>
        <v>3</v>
      </c>
      <c r="I94" s="33">
        <v>12</v>
      </c>
      <c r="J94" s="20" t="s">
        <v>340</v>
      </c>
      <c r="K94" s="19" t="s">
        <v>273</v>
      </c>
      <c r="L94" s="19" t="s">
        <v>74</v>
      </c>
      <c r="M94" s="21">
        <v>43619</v>
      </c>
      <c r="N94" s="19">
        <v>195</v>
      </c>
      <c r="O94" s="22" t="s">
        <v>143</v>
      </c>
      <c r="P94" s="34" t="s">
        <v>144</v>
      </c>
      <c r="Q94" t="str">
        <f t="shared" si="16"/>
        <v>6'3</v>
      </c>
    </row>
    <row r="95" spans="1:17">
      <c r="A95" s="1" t="str">
        <f t="shared" si="11"/>
        <v>WR</v>
      </c>
      <c r="B95" s="3" t="str">
        <f t="shared" si="12"/>
        <v>Artavis Scott</v>
      </c>
      <c r="C95" s="6">
        <f t="shared" si="13"/>
        <v>70</v>
      </c>
      <c r="D95">
        <f t="shared" si="14"/>
        <v>190</v>
      </c>
      <c r="E95">
        <v>0.96750000000000003</v>
      </c>
      <c r="F95">
        <f t="shared" si="15"/>
        <v>4</v>
      </c>
      <c r="I95" s="35">
        <v>3</v>
      </c>
      <c r="J95" s="24" t="s">
        <v>341</v>
      </c>
      <c r="K95" s="23" t="s">
        <v>105</v>
      </c>
      <c r="L95" s="23" t="s">
        <v>15</v>
      </c>
      <c r="M95" s="25">
        <v>43595</v>
      </c>
      <c r="N95" s="23">
        <v>190</v>
      </c>
      <c r="O95" s="26" t="s">
        <v>342</v>
      </c>
      <c r="P95" s="36" t="s">
        <v>343</v>
      </c>
      <c r="Q95" t="str">
        <f t="shared" si="16"/>
        <v>5'10</v>
      </c>
    </row>
    <row r="96" spans="1:17">
      <c r="A96" s="1" t="str">
        <f t="shared" si="11"/>
        <v>CB</v>
      </c>
      <c r="B96" s="3" t="str">
        <f t="shared" si="12"/>
        <v>Cameron Scott</v>
      </c>
      <c r="C96" s="6">
        <f t="shared" si="13"/>
        <v>71</v>
      </c>
      <c r="D96">
        <f t="shared" si="14"/>
        <v>200</v>
      </c>
      <c r="E96">
        <v>0.5</v>
      </c>
      <c r="F96">
        <f t="shared" si="15"/>
        <v>2</v>
      </c>
      <c r="I96" s="33">
        <v>37</v>
      </c>
      <c r="J96" s="22" t="s">
        <v>344</v>
      </c>
      <c r="K96" s="19" t="s">
        <v>78</v>
      </c>
      <c r="L96" s="19" t="s">
        <v>15</v>
      </c>
      <c r="M96" s="21">
        <v>43596</v>
      </c>
      <c r="N96" s="19">
        <v>200</v>
      </c>
      <c r="O96" s="22" t="s">
        <v>345</v>
      </c>
      <c r="P96" s="34" t="s">
        <v>346</v>
      </c>
      <c r="Q96" t="str">
        <f t="shared" si="16"/>
        <v>5'11</v>
      </c>
    </row>
    <row r="97" spans="1:17" ht="24">
      <c r="A97" s="1" t="str">
        <f t="shared" si="11"/>
        <v>TE</v>
      </c>
      <c r="B97" s="3" t="str">
        <f t="shared" si="12"/>
        <v>Stanton Seckinger</v>
      </c>
      <c r="C97" s="6">
        <f t="shared" si="13"/>
        <v>77</v>
      </c>
      <c r="D97">
        <f t="shared" si="14"/>
        <v>240</v>
      </c>
      <c r="E97">
        <f>VLOOKUP(B97,[1]Depth!$B$2:$E$112,4,FALSE)</f>
        <v>0.80079999999999996</v>
      </c>
      <c r="F97">
        <f t="shared" si="15"/>
        <v>3</v>
      </c>
      <c r="I97" s="35">
        <v>81</v>
      </c>
      <c r="J97" s="24" t="s">
        <v>347</v>
      </c>
      <c r="K97" s="23" t="s">
        <v>139</v>
      </c>
      <c r="L97" s="23" t="s">
        <v>94</v>
      </c>
      <c r="M97" s="25">
        <v>43621</v>
      </c>
      <c r="N97" s="23">
        <v>240</v>
      </c>
      <c r="O97" s="26" t="s">
        <v>348</v>
      </c>
      <c r="P97" s="36" t="s">
        <v>349</v>
      </c>
      <c r="Q97" t="str">
        <f t="shared" si="16"/>
        <v>6'5</v>
      </c>
    </row>
    <row r="98" spans="1:17" ht="24">
      <c r="A98" s="1" t="str">
        <f t="shared" ref="A98:A119" si="17">K98</f>
        <v>TE</v>
      </c>
      <c r="B98" s="3" t="str">
        <f t="shared" ref="B98:B119" si="18">TRIM(MID($J98,FIND(", ",$J98,1)+1,100))&amp;" "&amp;LEFT($J98,FIND(",",$J98,1)-1)</f>
        <v>Cannon Smith</v>
      </c>
      <c r="C98" s="6">
        <f t="shared" ref="C98:C119" si="19">CONVERT(LEFT(Q98,FIND("'",Q98)-1),"ft","in")+SUBSTITUTE(RIGHT(Q98,LEN(Q98)-FIND("'",Q98)),"""","")</f>
        <v>76</v>
      </c>
      <c r="D98">
        <f t="shared" ref="D98:D119" si="20">N98</f>
        <v>240</v>
      </c>
      <c r="E98">
        <v>0.89870000000000005</v>
      </c>
      <c r="F98">
        <f t="shared" ref="F98:F119" si="21">IF(E98&gt;=0.98,5,IF(E98&gt;=0.9,4,IF(E98&gt;=0.8,3,IF(E98="NA",2,2))))</f>
        <v>3</v>
      </c>
      <c r="I98" s="33">
        <v>84</v>
      </c>
      <c r="J98" s="22" t="s">
        <v>350</v>
      </c>
      <c r="K98" s="19" t="s">
        <v>139</v>
      </c>
      <c r="L98" s="19" t="s">
        <v>15</v>
      </c>
      <c r="M98" s="21">
        <v>43620</v>
      </c>
      <c r="N98" s="19">
        <v>240</v>
      </c>
      <c r="O98" s="22" t="s">
        <v>130</v>
      </c>
      <c r="P98" s="34" t="s">
        <v>351</v>
      </c>
      <c r="Q98" t="str">
        <f t="shared" si="16"/>
        <v>6'4</v>
      </c>
    </row>
    <row r="99" spans="1:17">
      <c r="A99" s="1" t="str">
        <f t="shared" si="17"/>
        <v>S</v>
      </c>
      <c r="B99" s="3" t="str">
        <f t="shared" si="18"/>
        <v>Robert Smith</v>
      </c>
      <c r="C99" s="6">
        <f t="shared" si="19"/>
        <v>71</v>
      </c>
      <c r="D99">
        <f t="shared" si="20"/>
        <v>215</v>
      </c>
      <c r="E99">
        <f>VLOOKUP(B99,[1]Depth!$B$2:$E$112,4,FALSE)</f>
        <v>0.81830000000000003</v>
      </c>
      <c r="F99">
        <f t="shared" si="21"/>
        <v>3</v>
      </c>
      <c r="I99" s="35">
        <v>27</v>
      </c>
      <c r="J99" s="24" t="s">
        <v>352</v>
      </c>
      <c r="K99" s="23" t="s">
        <v>109</v>
      </c>
      <c r="L99" s="23" t="s">
        <v>83</v>
      </c>
      <c r="M99" s="25">
        <v>43596</v>
      </c>
      <c r="N99" s="23">
        <v>215</v>
      </c>
      <c r="O99" s="26" t="s">
        <v>353</v>
      </c>
      <c r="P99" s="36" t="s">
        <v>354</v>
      </c>
      <c r="Q99" t="str">
        <f t="shared" si="16"/>
        <v>5'11</v>
      </c>
    </row>
    <row r="100" spans="1:17" ht="24">
      <c r="A100" s="1" t="str">
        <f t="shared" si="17"/>
        <v>LB</v>
      </c>
      <c r="B100" s="3" t="str">
        <f t="shared" si="18"/>
        <v>Zach Smith</v>
      </c>
      <c r="C100" s="6">
        <f t="shared" si="19"/>
        <v>71</v>
      </c>
      <c r="D100">
        <f t="shared" si="20"/>
        <v>215</v>
      </c>
      <c r="E100">
        <v>0.5</v>
      </c>
      <c r="F100">
        <f t="shared" si="21"/>
        <v>2</v>
      </c>
      <c r="I100" s="33">
        <v>54</v>
      </c>
      <c r="J100" s="22" t="s">
        <v>355</v>
      </c>
      <c r="K100" s="19" t="s">
        <v>82</v>
      </c>
      <c r="L100" s="19" t="s">
        <v>94</v>
      </c>
      <c r="M100" s="21">
        <v>43596</v>
      </c>
      <c r="N100" s="19">
        <v>215</v>
      </c>
      <c r="O100" s="22" t="s">
        <v>356</v>
      </c>
      <c r="P100" s="34" t="s">
        <v>213</v>
      </c>
      <c r="Q100" t="str">
        <f t="shared" si="16"/>
        <v>5'11</v>
      </c>
    </row>
    <row r="101" spans="1:17">
      <c r="A101" s="1" t="str">
        <f t="shared" si="17"/>
        <v>LS</v>
      </c>
      <c r="B101" s="3" t="str">
        <f t="shared" si="18"/>
        <v>Michael Sobeski</v>
      </c>
      <c r="C101" s="6">
        <f t="shared" si="19"/>
        <v>74</v>
      </c>
      <c r="D101">
        <f t="shared" si="20"/>
        <v>230</v>
      </c>
      <c r="E101">
        <f>VLOOKUP(B101,[1]Depth!$B$2:$E$112,4,FALSE)</f>
        <v>0.5</v>
      </c>
      <c r="F101">
        <f t="shared" si="21"/>
        <v>2</v>
      </c>
      <c r="I101" s="35">
        <v>75</v>
      </c>
      <c r="J101" s="26" t="s">
        <v>357</v>
      </c>
      <c r="K101" s="23" t="s">
        <v>126</v>
      </c>
      <c r="L101" s="23" t="s">
        <v>83</v>
      </c>
      <c r="M101" s="25">
        <v>43618</v>
      </c>
      <c r="N101" s="23">
        <v>230</v>
      </c>
      <c r="O101" s="26" t="s">
        <v>358</v>
      </c>
      <c r="P101" s="36" t="s">
        <v>225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190</v>
      </c>
      <c r="E102">
        <v>0.8256</v>
      </c>
      <c r="F102">
        <f t="shared" si="21"/>
        <v>3</v>
      </c>
      <c r="I102" s="33">
        <v>47</v>
      </c>
      <c r="J102" s="22" t="s">
        <v>359</v>
      </c>
      <c r="K102" s="19" t="s">
        <v>205</v>
      </c>
      <c r="L102" s="19" t="s">
        <v>15</v>
      </c>
      <c r="M102" s="21">
        <v>43618</v>
      </c>
      <c r="N102" s="19">
        <v>190</v>
      </c>
      <c r="O102" s="22" t="s">
        <v>345</v>
      </c>
      <c r="P102" s="34" t="s">
        <v>360</v>
      </c>
      <c r="Q102" t="str">
        <f t="shared" si="16"/>
        <v>6'2</v>
      </c>
    </row>
    <row r="103" spans="1:17" ht="24">
      <c r="A103" s="1" t="str">
        <f t="shared" si="17"/>
        <v>LB</v>
      </c>
      <c r="B103" s="3" t="str">
        <f t="shared" si="18"/>
        <v>Tony Steward</v>
      </c>
      <c r="C103" s="6">
        <f t="shared" si="19"/>
        <v>73</v>
      </c>
      <c r="D103">
        <f t="shared" si="20"/>
        <v>235</v>
      </c>
      <c r="E103">
        <f>VLOOKUP(B103,[1]Depth!$B$2:$E$112,4,FALSE)</f>
        <v>0.99170000000000003</v>
      </c>
      <c r="F103">
        <f t="shared" si="21"/>
        <v>5</v>
      </c>
      <c r="I103" s="35">
        <v>7</v>
      </c>
      <c r="J103" s="24" t="s">
        <v>361</v>
      </c>
      <c r="K103" s="23" t="s">
        <v>82</v>
      </c>
      <c r="L103" s="23" t="s">
        <v>83</v>
      </c>
      <c r="M103" s="28">
        <v>36678</v>
      </c>
      <c r="N103" s="23">
        <v>235</v>
      </c>
      <c r="O103" s="26" t="s">
        <v>362</v>
      </c>
      <c r="P103" s="36" t="s">
        <v>363</v>
      </c>
      <c r="Q103" t="str">
        <f t="shared" si="16"/>
        <v>6'1</v>
      </c>
    </row>
    <row r="104" spans="1:17" ht="36">
      <c r="A104" s="1" t="str">
        <f t="shared" si="17"/>
        <v>OT</v>
      </c>
      <c r="B104" s="3" t="str">
        <f t="shared" si="18"/>
        <v>Daniel Stone</v>
      </c>
      <c r="C104" s="6">
        <f t="shared" si="19"/>
        <v>76</v>
      </c>
      <c r="D104">
        <f t="shared" si="20"/>
        <v>265</v>
      </c>
      <c r="E104">
        <f>VLOOKUP(B104,[1]Depth!$B$2:$E$112,4,FALSE)</f>
        <v>0.5</v>
      </c>
      <c r="F104">
        <f t="shared" si="21"/>
        <v>2</v>
      </c>
      <c r="I104" s="33">
        <v>75</v>
      </c>
      <c r="J104" s="22" t="s">
        <v>364</v>
      </c>
      <c r="K104" s="19" t="s">
        <v>93</v>
      </c>
      <c r="L104" s="19" t="s">
        <v>74</v>
      </c>
      <c r="M104" s="21">
        <v>43620</v>
      </c>
      <c r="N104" s="19">
        <v>265</v>
      </c>
      <c r="O104" s="22" t="s">
        <v>283</v>
      </c>
      <c r="P104" s="34" t="s">
        <v>365</v>
      </c>
      <c r="Q104" t="str">
        <f t="shared" si="16"/>
        <v>6'4</v>
      </c>
    </row>
    <row r="105" spans="1:17" ht="24">
      <c r="A105" s="1" t="str">
        <f t="shared" si="17"/>
        <v>QB</v>
      </c>
      <c r="B105" s="3" t="str">
        <f t="shared" si="18"/>
        <v>Cole Stoudt</v>
      </c>
      <c r="C105" s="6">
        <f t="shared" si="19"/>
        <v>76</v>
      </c>
      <c r="D105">
        <f t="shared" si="20"/>
        <v>225</v>
      </c>
      <c r="E105">
        <f>VLOOKUP(B105,[1]Depth!$B$2:$E$112,4,FALSE)</f>
        <v>0.85029999999999994</v>
      </c>
      <c r="F105">
        <f t="shared" si="21"/>
        <v>3</v>
      </c>
      <c r="I105" s="35">
        <v>18</v>
      </c>
      <c r="J105" s="24" t="s">
        <v>366</v>
      </c>
      <c r="K105" s="23" t="s">
        <v>273</v>
      </c>
      <c r="L105" s="23" t="s">
        <v>83</v>
      </c>
      <c r="M105" s="25">
        <v>43620</v>
      </c>
      <c r="N105" s="23">
        <v>225</v>
      </c>
      <c r="O105" s="26" t="s">
        <v>367</v>
      </c>
      <c r="P105" s="36" t="s">
        <v>368</v>
      </c>
      <c r="Q105" t="str">
        <f t="shared" si="16"/>
        <v>6'4</v>
      </c>
    </row>
    <row r="106" spans="1:17" ht="24">
      <c r="A106" s="1" t="str">
        <f t="shared" si="17"/>
        <v>CB</v>
      </c>
      <c r="B106" s="3" t="str">
        <f t="shared" si="18"/>
        <v>Cordrea Tankersley</v>
      </c>
      <c r="C106" s="6">
        <f t="shared" si="19"/>
        <v>73</v>
      </c>
      <c r="D106">
        <f t="shared" si="20"/>
        <v>195</v>
      </c>
      <c r="E106">
        <f>VLOOKUP(B106,[1]Depth!$B$2:$E$112,4,FALSE)</f>
        <v>0.90900000000000003</v>
      </c>
      <c r="F106">
        <f t="shared" si="21"/>
        <v>4</v>
      </c>
      <c r="I106" s="33">
        <v>25</v>
      </c>
      <c r="J106" s="20" t="s">
        <v>369</v>
      </c>
      <c r="K106" s="19" t="s">
        <v>78</v>
      </c>
      <c r="L106" s="19" t="s">
        <v>74</v>
      </c>
      <c r="M106" s="21">
        <v>43617</v>
      </c>
      <c r="N106" s="19">
        <v>195</v>
      </c>
      <c r="O106" s="22" t="s">
        <v>370</v>
      </c>
      <c r="P106" s="34" t="s">
        <v>371</v>
      </c>
      <c r="Q106" t="str">
        <f t="shared" si="16"/>
        <v>6'1</v>
      </c>
    </row>
    <row r="107" spans="1:17" ht="24">
      <c r="A107" s="1" t="str">
        <f t="shared" si="17"/>
        <v>LS</v>
      </c>
      <c r="B107" s="3" t="str">
        <f t="shared" si="18"/>
        <v>Bradley Tatko</v>
      </c>
      <c r="C107" s="6">
        <f t="shared" si="19"/>
        <v>73</v>
      </c>
      <c r="D107">
        <f t="shared" si="20"/>
        <v>225</v>
      </c>
      <c r="E107">
        <v>0.5</v>
      </c>
      <c r="F107">
        <f t="shared" si="21"/>
        <v>2</v>
      </c>
      <c r="I107" s="35">
        <v>59</v>
      </c>
      <c r="J107" s="26" t="s">
        <v>372</v>
      </c>
      <c r="K107" s="23" t="s">
        <v>126</v>
      </c>
      <c r="L107" s="23" t="s">
        <v>15</v>
      </c>
      <c r="M107" s="28">
        <v>36678</v>
      </c>
      <c r="N107" s="23">
        <v>225</v>
      </c>
      <c r="O107" s="26" t="s">
        <v>373</v>
      </c>
      <c r="P107" s="36" t="s">
        <v>374</v>
      </c>
      <c r="Q107" t="str">
        <f t="shared" si="16"/>
        <v>6'1</v>
      </c>
    </row>
    <row r="108" spans="1:17" ht="24">
      <c r="A108" s="1" t="str">
        <f t="shared" si="17"/>
        <v>P</v>
      </c>
      <c r="B108" s="3" t="str">
        <f t="shared" si="18"/>
        <v>Andy Teasdall</v>
      </c>
      <c r="C108" s="6">
        <f t="shared" si="19"/>
        <v>71</v>
      </c>
      <c r="D108">
        <f t="shared" si="20"/>
        <v>185</v>
      </c>
      <c r="E108">
        <f>VLOOKUP(B108,[1]Depth!$B$2:$E$112,4,FALSE)</f>
        <v>0.5</v>
      </c>
      <c r="F108">
        <f t="shared" si="21"/>
        <v>2</v>
      </c>
      <c r="I108" s="33">
        <v>95</v>
      </c>
      <c r="J108" s="20" t="s">
        <v>375</v>
      </c>
      <c r="K108" s="19" t="s">
        <v>300</v>
      </c>
      <c r="L108" s="19" t="s">
        <v>74</v>
      </c>
      <c r="M108" s="21">
        <v>43596</v>
      </c>
      <c r="N108" s="19">
        <v>185</v>
      </c>
      <c r="O108" s="22" t="s">
        <v>376</v>
      </c>
      <c r="P108" s="34" t="s">
        <v>377</v>
      </c>
      <c r="Q108" t="str">
        <f t="shared" si="16"/>
        <v>5'11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195</v>
      </c>
      <c r="E109">
        <v>0.94510000000000005</v>
      </c>
      <c r="F109">
        <f t="shared" si="21"/>
        <v>4</v>
      </c>
      <c r="I109" s="35">
        <v>1</v>
      </c>
      <c r="J109" s="26" t="s">
        <v>378</v>
      </c>
      <c r="K109" s="23" t="s">
        <v>105</v>
      </c>
      <c r="L109" s="23" t="s">
        <v>15</v>
      </c>
      <c r="M109" s="25">
        <v>43618</v>
      </c>
      <c r="N109" s="23">
        <v>195</v>
      </c>
      <c r="O109" s="26" t="s">
        <v>379</v>
      </c>
      <c r="P109" s="36" t="s">
        <v>380</v>
      </c>
      <c r="Q109" t="str">
        <f t="shared" si="16"/>
        <v>6'2</v>
      </c>
    </row>
    <row r="110" spans="1:17" ht="24">
      <c r="A110" s="1" t="str">
        <f t="shared" si="17"/>
        <v>DT</v>
      </c>
      <c r="B110" s="3" t="str">
        <f t="shared" si="18"/>
        <v>Carlos Watkins</v>
      </c>
      <c r="C110" s="6">
        <f t="shared" si="19"/>
        <v>75</v>
      </c>
      <c r="D110">
        <f t="shared" si="20"/>
        <v>295</v>
      </c>
      <c r="E110">
        <f>VLOOKUP(B110,[1]Depth!$B$2:$E$112,4,FALSE)</f>
        <v>0.9677</v>
      </c>
      <c r="F110">
        <f t="shared" si="21"/>
        <v>4</v>
      </c>
      <c r="I110" s="33">
        <v>94</v>
      </c>
      <c r="J110" s="20" t="s">
        <v>381</v>
      </c>
      <c r="K110" s="19" t="s">
        <v>230</v>
      </c>
      <c r="L110" s="19" t="s">
        <v>74</v>
      </c>
      <c r="M110" s="21">
        <v>43619</v>
      </c>
      <c r="N110" s="19">
        <v>295</v>
      </c>
      <c r="O110" s="22" t="s">
        <v>382</v>
      </c>
      <c r="P110" s="34" t="s">
        <v>383</v>
      </c>
      <c r="Q110" t="str">
        <f t="shared" si="16"/>
        <v>6'3</v>
      </c>
    </row>
    <row r="111" spans="1:17" ht="24">
      <c r="A111" s="1" t="str">
        <f t="shared" si="17"/>
        <v>QB</v>
      </c>
      <c r="B111" s="3" t="str">
        <f t="shared" si="18"/>
        <v>Deshaun Watson</v>
      </c>
      <c r="C111" s="6">
        <f t="shared" si="19"/>
        <v>74</v>
      </c>
      <c r="D111">
        <f t="shared" si="20"/>
        <v>205</v>
      </c>
      <c r="E111">
        <v>0.97940000000000005</v>
      </c>
      <c r="F111">
        <f t="shared" si="21"/>
        <v>4</v>
      </c>
      <c r="I111" s="35">
        <v>4</v>
      </c>
      <c r="J111" s="24" t="s">
        <v>384</v>
      </c>
      <c r="K111" s="23" t="s">
        <v>273</v>
      </c>
      <c r="L111" s="23" t="s">
        <v>15</v>
      </c>
      <c r="M111" s="25">
        <v>43618</v>
      </c>
      <c r="N111" s="23">
        <v>205</v>
      </c>
      <c r="O111" s="26" t="s">
        <v>385</v>
      </c>
      <c r="P111" s="36" t="s">
        <v>386</v>
      </c>
      <c r="Q111" t="str">
        <f t="shared" si="16"/>
        <v>6'2</v>
      </c>
    </row>
    <row r="112" spans="1:17" ht="24">
      <c r="A112" s="1" t="str">
        <f t="shared" si="17"/>
        <v>DT</v>
      </c>
      <c r="B112" s="3" t="str">
        <f t="shared" si="18"/>
        <v>Josh Watson</v>
      </c>
      <c r="C112" s="6">
        <f t="shared" si="19"/>
        <v>76</v>
      </c>
      <c r="D112">
        <f t="shared" si="20"/>
        <v>290</v>
      </c>
      <c r="E112">
        <f>VLOOKUP(B112,[1]Depth!$B$2:$E$112,4,FALSE)</f>
        <v>0.89810000000000001</v>
      </c>
      <c r="F112">
        <f t="shared" si="21"/>
        <v>3</v>
      </c>
      <c r="I112" s="33">
        <v>91</v>
      </c>
      <c r="J112" s="20" t="s">
        <v>387</v>
      </c>
      <c r="K112" s="19" t="s">
        <v>230</v>
      </c>
      <c r="L112" s="19" t="s">
        <v>83</v>
      </c>
      <c r="M112" s="21">
        <v>43620</v>
      </c>
      <c r="N112" s="19">
        <v>290</v>
      </c>
      <c r="O112" s="22" t="s">
        <v>388</v>
      </c>
      <c r="P112" s="34" t="s">
        <v>389</v>
      </c>
      <c r="Q112" t="str">
        <f t="shared" si="16"/>
        <v>6'4</v>
      </c>
    </row>
    <row r="113" spans="1:17" ht="24">
      <c r="A113" s="1" t="str">
        <f t="shared" si="17"/>
        <v>S</v>
      </c>
      <c r="B113" s="18" t="str">
        <f t="shared" si="18"/>
        <v>Taylor Watson</v>
      </c>
      <c r="C113" s="6">
        <f t="shared" si="19"/>
        <v>70</v>
      </c>
      <c r="D113">
        <f t="shared" si="20"/>
        <v>200</v>
      </c>
      <c r="E113">
        <f>VLOOKUP(B113,[1]Depth!$B$2:$E$113,4,FALSE)</f>
        <v>0.5</v>
      </c>
      <c r="F113">
        <f t="shared" si="21"/>
        <v>2</v>
      </c>
      <c r="I113" s="35">
        <v>30</v>
      </c>
      <c r="J113" s="26" t="s">
        <v>390</v>
      </c>
      <c r="K113" s="23" t="s">
        <v>109</v>
      </c>
      <c r="L113" s="23" t="s">
        <v>83</v>
      </c>
      <c r="M113" s="25">
        <v>43595</v>
      </c>
      <c r="N113" s="23">
        <v>200</v>
      </c>
      <c r="O113" s="26" t="s">
        <v>283</v>
      </c>
      <c r="P113" s="36" t="s">
        <v>391</v>
      </c>
      <c r="Q113" t="str">
        <f t="shared" si="16"/>
        <v>5'10</v>
      </c>
    </row>
    <row r="114" spans="1:17" ht="24">
      <c r="A114" s="1" t="str">
        <f t="shared" si="17"/>
        <v>OL</v>
      </c>
      <c r="B114" s="18" t="str">
        <f t="shared" si="18"/>
        <v>Reid Webster</v>
      </c>
      <c r="C114" s="6">
        <f t="shared" si="19"/>
        <v>76</v>
      </c>
      <c r="D114">
        <f t="shared" si="20"/>
        <v>300</v>
      </c>
      <c r="E114">
        <f>VLOOKUP(B114,[1]Depth!$B$2:$E$113,4,FALSE)</f>
        <v>0.87329999999999997</v>
      </c>
      <c r="F114">
        <f t="shared" si="21"/>
        <v>3</v>
      </c>
      <c r="I114" s="33">
        <v>77</v>
      </c>
      <c r="J114" s="20" t="s">
        <v>392</v>
      </c>
      <c r="K114" s="19" t="s">
        <v>162</v>
      </c>
      <c r="L114" s="19" t="s">
        <v>83</v>
      </c>
      <c r="M114" s="21">
        <v>43620</v>
      </c>
      <c r="N114" s="19">
        <v>300</v>
      </c>
      <c r="O114" s="22" t="s">
        <v>393</v>
      </c>
      <c r="P114" s="34" t="s">
        <v>394</v>
      </c>
      <c r="Q114" t="str">
        <f t="shared" si="16"/>
        <v>6'4</v>
      </c>
    </row>
    <row r="115" spans="1:17">
      <c r="A115" s="1" t="str">
        <f t="shared" si="17"/>
        <v>S</v>
      </c>
      <c r="B115" s="18" t="str">
        <f t="shared" si="18"/>
        <v>Korrin Wiggins</v>
      </c>
      <c r="C115" s="6">
        <f t="shared" si="19"/>
        <v>71</v>
      </c>
      <c r="D115">
        <f t="shared" si="20"/>
        <v>195</v>
      </c>
      <c r="E115">
        <f>VLOOKUP(B115,[1]Depth!$B$2:$E$113,4,FALSE)</f>
        <v>0.8579</v>
      </c>
      <c r="F115">
        <f t="shared" si="21"/>
        <v>3</v>
      </c>
      <c r="I115" s="35">
        <v>12</v>
      </c>
      <c r="J115" s="24" t="s">
        <v>395</v>
      </c>
      <c r="K115" s="23" t="s">
        <v>109</v>
      </c>
      <c r="L115" s="23" t="s">
        <v>74</v>
      </c>
      <c r="M115" s="25">
        <v>43596</v>
      </c>
      <c r="N115" s="23">
        <v>195</v>
      </c>
      <c r="O115" s="26" t="s">
        <v>379</v>
      </c>
      <c r="P115" s="36" t="s">
        <v>380</v>
      </c>
      <c r="Q115" t="str">
        <f t="shared" si="16"/>
        <v>5'11</v>
      </c>
    </row>
    <row r="116" spans="1:17">
      <c r="A116" s="1" t="str">
        <f t="shared" si="17"/>
        <v>DT</v>
      </c>
      <c r="B116" s="18" t="str">
        <f t="shared" si="18"/>
        <v>DeShawn Williams</v>
      </c>
      <c r="C116" s="6">
        <f t="shared" si="19"/>
        <v>73</v>
      </c>
      <c r="D116">
        <f t="shared" si="20"/>
        <v>295</v>
      </c>
      <c r="E116">
        <f>VLOOKUP(B116,[1]Depth!$B$2:$E$113,4,FALSE)</f>
        <v>0.85750000000000004</v>
      </c>
      <c r="F116">
        <f t="shared" si="21"/>
        <v>3</v>
      </c>
      <c r="I116" s="33">
        <v>99</v>
      </c>
      <c r="J116" s="20" t="s">
        <v>396</v>
      </c>
      <c r="K116" s="19" t="s">
        <v>230</v>
      </c>
      <c r="L116" s="19" t="s">
        <v>83</v>
      </c>
      <c r="M116" s="21">
        <v>43617</v>
      </c>
      <c r="N116" s="19">
        <v>295</v>
      </c>
      <c r="O116" s="22" t="s">
        <v>206</v>
      </c>
      <c r="P116" s="34" t="s">
        <v>160</v>
      </c>
      <c r="Q116" t="str">
        <f t="shared" si="16"/>
        <v>6'1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210</v>
      </c>
      <c r="E117">
        <f>VLOOKUP(B117,[1]Depth!$B$2:$E$113,4,FALSE)</f>
        <v>0.91110000000000002</v>
      </c>
      <c r="F117">
        <f t="shared" si="21"/>
        <v>4</v>
      </c>
      <c r="I117" s="35">
        <v>7</v>
      </c>
      <c r="J117" s="24" t="s">
        <v>397</v>
      </c>
      <c r="K117" s="23" t="s">
        <v>105</v>
      </c>
      <c r="L117" s="23" t="s">
        <v>74</v>
      </c>
      <c r="M117" s="25">
        <v>43620</v>
      </c>
      <c r="N117" s="23">
        <v>210</v>
      </c>
      <c r="O117" s="26" t="s">
        <v>398</v>
      </c>
      <c r="P117" s="36" t="s">
        <v>399</v>
      </c>
      <c r="Q117" t="str">
        <f t="shared" si="16"/>
        <v>6'4</v>
      </c>
    </row>
    <row r="118" spans="1:17" ht="36">
      <c r="A118" s="1" t="str">
        <f t="shared" si="17"/>
        <v>CB</v>
      </c>
      <c r="B118" s="18" t="str">
        <f t="shared" si="18"/>
        <v>Kevin Williamson</v>
      </c>
      <c r="C118" s="6">
        <f t="shared" si="19"/>
        <v>71</v>
      </c>
      <c r="D118">
        <f t="shared" si="20"/>
        <v>185</v>
      </c>
      <c r="E118">
        <v>0.5</v>
      </c>
      <c r="F118">
        <f t="shared" si="21"/>
        <v>2</v>
      </c>
      <c r="I118" s="33">
        <v>38</v>
      </c>
      <c r="J118" s="22" t="s">
        <v>400</v>
      </c>
      <c r="K118" s="19" t="s">
        <v>78</v>
      </c>
      <c r="L118" s="19" t="s">
        <v>83</v>
      </c>
      <c r="M118" s="21">
        <v>43596</v>
      </c>
      <c r="N118" s="19">
        <v>185</v>
      </c>
      <c r="O118" s="22" t="s">
        <v>401</v>
      </c>
      <c r="P118" s="34" t="s">
        <v>402</v>
      </c>
      <c r="Q118" t="str">
        <f t="shared" si="16"/>
        <v>5'11</v>
      </c>
    </row>
    <row r="119" spans="1:17" ht="60.75" thickBot="1">
      <c r="A119" s="1" t="str">
        <f t="shared" si="17"/>
        <v>DE</v>
      </c>
      <c r="B119" s="18" t="str">
        <f t="shared" si="18"/>
        <v>Richard Yeargin</v>
      </c>
      <c r="C119" s="6">
        <f t="shared" si="19"/>
        <v>76</v>
      </c>
      <c r="D119">
        <f t="shared" si="20"/>
        <v>225</v>
      </c>
      <c r="E119">
        <v>0.89839999999999998</v>
      </c>
      <c r="F119">
        <f t="shared" si="21"/>
        <v>3</v>
      </c>
      <c r="I119" s="37">
        <v>49</v>
      </c>
      <c r="J119" s="38" t="s">
        <v>403</v>
      </c>
      <c r="K119" s="39" t="s">
        <v>73</v>
      </c>
      <c r="L119" s="39" t="s">
        <v>15</v>
      </c>
      <c r="M119" s="40">
        <v>43620</v>
      </c>
      <c r="N119" s="39">
        <v>225</v>
      </c>
      <c r="O119" s="38" t="s">
        <v>404</v>
      </c>
      <c r="P119" s="41" t="s">
        <v>405</v>
      </c>
      <c r="Q119" t="str">
        <f t="shared" si="16"/>
        <v>6'4</v>
      </c>
    </row>
    <row r="120" spans="1:17">
      <c r="A120" s="1"/>
      <c r="B120" s="43"/>
      <c r="I120" s="44"/>
      <c r="J120" s="45"/>
      <c r="K120" s="44"/>
      <c r="L120" s="44"/>
      <c r="M120" s="46"/>
      <c r="N120" s="44"/>
      <c r="O120" s="45"/>
      <c r="P120" s="45"/>
    </row>
    <row r="121" spans="1:17">
      <c r="A121" s="1"/>
      <c r="B121" s="43"/>
      <c r="I121" s="44"/>
      <c r="J121" s="45"/>
      <c r="K121" s="44"/>
      <c r="L121" s="44"/>
      <c r="M121" s="46"/>
      <c r="N121" s="44"/>
      <c r="O121" s="45"/>
      <c r="P121" s="45"/>
    </row>
    <row r="122" spans="1:17">
      <c r="A122" s="1"/>
      <c r="B122" s="43"/>
      <c r="I122" s="44"/>
      <c r="J122" s="45"/>
      <c r="K122" s="44"/>
      <c r="L122" s="44"/>
      <c r="M122" s="46"/>
      <c r="N122" s="44"/>
      <c r="O122" s="45"/>
      <c r="P122" s="45"/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21</v>
      </c>
      <c r="D125">
        <v>45</v>
      </c>
      <c r="E125" t="str">
        <f>IF(C125&gt;D125,"T","F")</f>
        <v>F</v>
      </c>
      <c r="F125" t="s">
        <v>502</v>
      </c>
      <c r="G125">
        <v>291</v>
      </c>
      <c r="H125">
        <v>459</v>
      </c>
      <c r="I125">
        <v>16</v>
      </c>
      <c r="J125">
        <v>12</v>
      </c>
    </row>
    <row r="126" spans="1:17">
      <c r="A126">
        <v>2</v>
      </c>
      <c r="B126" t="s">
        <v>501</v>
      </c>
      <c r="C126" s="6">
        <v>73</v>
      </c>
      <c r="D126">
        <v>7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23</v>
      </c>
      <c r="J126" t="s">
        <v>503</v>
      </c>
    </row>
    <row r="127" spans="1:17">
      <c r="A127">
        <v>3</v>
      </c>
      <c r="B127" t="s">
        <v>504</v>
      </c>
      <c r="C127" s="6">
        <v>17</v>
      </c>
      <c r="D127">
        <v>23</v>
      </c>
      <c r="E127" t="str">
        <f t="shared" si="22"/>
        <v>F</v>
      </c>
      <c r="F127" t="s">
        <v>502</v>
      </c>
      <c r="G127">
        <v>407</v>
      </c>
      <c r="H127">
        <v>317</v>
      </c>
      <c r="I127">
        <v>22</v>
      </c>
      <c r="J127">
        <v>1</v>
      </c>
    </row>
    <row r="128" spans="1:17">
      <c r="A128">
        <v>4</v>
      </c>
      <c r="B128" t="s">
        <v>505</v>
      </c>
      <c r="C128" s="6">
        <v>50</v>
      </c>
      <c r="D128">
        <v>35</v>
      </c>
      <c r="E128" t="str">
        <f t="shared" si="22"/>
        <v>T</v>
      </c>
      <c r="F128" t="s">
        <v>65</v>
      </c>
      <c r="G128">
        <v>528</v>
      </c>
      <c r="H128">
        <v>478</v>
      </c>
      <c r="I128" t="s">
        <v>503</v>
      </c>
      <c r="J128" t="s">
        <v>503</v>
      </c>
    </row>
    <row r="129" spans="1:10">
      <c r="A129">
        <v>5</v>
      </c>
      <c r="B129" t="s">
        <v>506</v>
      </c>
      <c r="C129" s="6">
        <v>41</v>
      </c>
      <c r="D129">
        <v>0</v>
      </c>
      <c r="E129" t="str">
        <f t="shared" si="22"/>
        <v>T</v>
      </c>
      <c r="F129" t="s">
        <v>65</v>
      </c>
      <c r="G129">
        <v>493</v>
      </c>
      <c r="H129">
        <v>154</v>
      </c>
      <c r="I129" t="s">
        <v>503</v>
      </c>
      <c r="J129" t="s">
        <v>503</v>
      </c>
    </row>
    <row r="130" spans="1:10">
      <c r="A130">
        <v>6</v>
      </c>
      <c r="B130" t="s">
        <v>507</v>
      </c>
      <c r="C130" s="6">
        <v>23</v>
      </c>
      <c r="D130">
        <v>17</v>
      </c>
      <c r="E130" t="str">
        <f t="shared" si="22"/>
        <v>T</v>
      </c>
      <c r="F130" t="s">
        <v>65</v>
      </c>
      <c r="G130">
        <v>229</v>
      </c>
      <c r="H130">
        <v>264</v>
      </c>
      <c r="I130" t="s">
        <v>503</v>
      </c>
      <c r="J130" t="s">
        <v>503</v>
      </c>
    </row>
    <row r="131" spans="1:10">
      <c r="A131">
        <v>7</v>
      </c>
      <c r="B131" t="s">
        <v>508</v>
      </c>
      <c r="C131" s="6">
        <v>17</v>
      </c>
      <c r="D131">
        <v>13</v>
      </c>
      <c r="E131" t="str">
        <f t="shared" si="22"/>
        <v>T</v>
      </c>
      <c r="F131" t="s">
        <v>502</v>
      </c>
      <c r="G131">
        <v>398</v>
      </c>
      <c r="H131">
        <v>263</v>
      </c>
      <c r="I131">
        <v>24</v>
      </c>
      <c r="J131" t="s">
        <v>503</v>
      </c>
    </row>
    <row r="132" spans="1:10">
      <c r="A132">
        <v>8</v>
      </c>
      <c r="B132" t="s">
        <v>509</v>
      </c>
      <c r="C132" s="6">
        <v>16</v>
      </c>
      <c r="D132">
        <v>6</v>
      </c>
      <c r="E132" t="str">
        <f t="shared" si="22"/>
        <v>T</v>
      </c>
      <c r="F132" t="s">
        <v>65</v>
      </c>
      <c r="G132">
        <v>375</v>
      </c>
      <c r="H132">
        <v>170</v>
      </c>
      <c r="I132">
        <v>21</v>
      </c>
      <c r="J132" t="s">
        <v>503</v>
      </c>
    </row>
    <row r="133" spans="1:10">
      <c r="A133">
        <v>9</v>
      </c>
      <c r="B133" t="s">
        <v>510</v>
      </c>
      <c r="C133" s="6">
        <v>34</v>
      </c>
      <c r="D133">
        <v>20</v>
      </c>
      <c r="E133" t="str">
        <f t="shared" si="22"/>
        <v>T</v>
      </c>
      <c r="F133" t="s">
        <v>502</v>
      </c>
      <c r="G133">
        <v>427</v>
      </c>
      <c r="H133">
        <v>119</v>
      </c>
      <c r="I133">
        <v>19</v>
      </c>
      <c r="J133" t="s">
        <v>503</v>
      </c>
    </row>
    <row r="134" spans="1:10">
      <c r="A134">
        <v>10</v>
      </c>
      <c r="B134" t="s">
        <v>511</v>
      </c>
      <c r="C134" s="6">
        <v>6</v>
      </c>
      <c r="D134">
        <v>28</v>
      </c>
      <c r="E134" t="str">
        <f t="shared" si="22"/>
        <v>F</v>
      </c>
      <c r="F134" t="s">
        <v>502</v>
      </c>
      <c r="G134">
        <v>190</v>
      </c>
      <c r="H134">
        <v>353</v>
      </c>
      <c r="I134">
        <v>18</v>
      </c>
      <c r="J134">
        <v>24</v>
      </c>
    </row>
    <row r="135" spans="1:10">
      <c r="A135">
        <v>11</v>
      </c>
      <c r="B135" t="s">
        <v>512</v>
      </c>
      <c r="C135" s="6">
        <v>28</v>
      </c>
      <c r="D135">
        <v>0</v>
      </c>
      <c r="E135" t="str">
        <f t="shared" si="22"/>
        <v>T</v>
      </c>
      <c r="F135" t="s">
        <v>65</v>
      </c>
      <c r="G135">
        <v>357</v>
      </c>
      <c r="H135">
        <v>155</v>
      </c>
      <c r="I135" t="s">
        <v>503</v>
      </c>
      <c r="J135" t="s">
        <v>503</v>
      </c>
    </row>
    <row r="136" spans="1:10">
      <c r="A136">
        <v>12</v>
      </c>
      <c r="B136" t="s">
        <v>513</v>
      </c>
      <c r="C136" s="6">
        <v>35</v>
      </c>
      <c r="D136">
        <v>17</v>
      </c>
      <c r="E136" t="str">
        <f t="shared" si="22"/>
        <v>T</v>
      </c>
      <c r="F136" t="s">
        <v>65</v>
      </c>
      <c r="G136">
        <v>491</v>
      </c>
      <c r="H136">
        <v>339</v>
      </c>
      <c r="I136">
        <v>23</v>
      </c>
      <c r="J136" t="s">
        <v>503</v>
      </c>
    </row>
    <row r="137" spans="1:10">
      <c r="A137">
        <v>13</v>
      </c>
      <c r="B137" t="s">
        <v>514</v>
      </c>
      <c r="C137" s="6">
        <v>40</v>
      </c>
      <c r="D137">
        <v>6</v>
      </c>
      <c r="E137" t="str">
        <f t="shared" si="22"/>
        <v>T</v>
      </c>
      <c r="F137" t="s">
        <v>66</v>
      </c>
      <c r="G137">
        <v>387</v>
      </c>
      <c r="H137">
        <v>275</v>
      </c>
      <c r="I137">
        <v>18</v>
      </c>
      <c r="J137" t="s">
        <v>503</v>
      </c>
    </row>
  </sheetData>
  <autoFilter ref="A1:B119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4/player/147/1046838/index.html" xr:uid="{EAE6B524-CE0F-42BF-AD8D-4151CAAD5B74}"/>
    <hyperlink ref="J3" r:id="rId2" display="http://www.cfbstats.com/2014/player/147/1054813/index.html" xr:uid="{A142ED4D-5ECD-4DB4-87A1-4F4DF4C6BFD9}"/>
    <hyperlink ref="J4" r:id="rId3" display="http://www.cfbstats.com/2014/player/147/1039097/index.html" xr:uid="{48A38482-1864-4884-BA47-E87C5226505F}"/>
    <hyperlink ref="J5" r:id="rId4" display="http://www.cfbstats.com/2014/player/147/1054815/index.html" xr:uid="{8FD750E3-DE81-4C17-9922-AE3EA5BA8D07}"/>
    <hyperlink ref="J6" r:id="rId5" display="http://www.cfbstats.com/2014/player/147/1031565/index.html" xr:uid="{10BD1A9C-BD90-422C-B88C-6434D1D5F339}"/>
    <hyperlink ref="J9" r:id="rId6" display="http://www.cfbstats.com/2014/player/147/1031553/index.html" xr:uid="{8F7A531A-5046-4AE3-88B1-DE77CBDA1D7B}"/>
    <hyperlink ref="J12" r:id="rId7" display="http://www.cfbstats.com/2014/player/147/1054809/index.html" xr:uid="{CAAEC840-1715-49C6-BFDD-E6B044F90E8A}"/>
    <hyperlink ref="J19" r:id="rId8" display="http://www.cfbstats.com/2014/player/147/1046834/index.html" xr:uid="{D99D3940-E3F8-441B-B29B-CE512515FB25}"/>
    <hyperlink ref="J21" r:id="rId9" display="http://www.cfbstats.com/2014/player/147/1054820/index.html" xr:uid="{053466C1-8AC0-46E2-BCBF-2F612E517E31}"/>
    <hyperlink ref="J22" r:id="rId10" display="http://www.cfbstats.com/2014/player/147/1062724/index.html" xr:uid="{91194211-6356-4866-A54D-5E7BB1B45240}"/>
    <hyperlink ref="J24" r:id="rId11" display="http://www.cfbstats.com/2014/player/147/1031576/index.html" xr:uid="{FAD4F74C-CBB9-465E-B506-119BFE572CB8}"/>
    <hyperlink ref="J25" r:id="rId12" display="http://www.cfbstats.com/2014/player/147/1039129/index.html" xr:uid="{16759C80-8F48-4CFF-A9EB-737F209CE3FF}"/>
    <hyperlink ref="J27" r:id="rId13" display="http://www.cfbstats.com/2014/player/147/1053896/index.html" xr:uid="{5715A792-F864-4D99-8D54-87784AB894D6}"/>
    <hyperlink ref="J29" r:id="rId14" display="http://www.cfbstats.com/2014/player/147/1046847/index.html" xr:uid="{CF7FC1DF-8003-41A5-BEBC-09DF46CCD4A4}"/>
    <hyperlink ref="J30" r:id="rId15" display="http://www.cfbstats.com/2014/player/147/1054821/index.html" xr:uid="{325CA277-5BF3-4D07-BAC3-05B8CF897254}"/>
    <hyperlink ref="J31" r:id="rId16" display="http://www.cfbstats.com/2014/player/147/1054816/index.html" xr:uid="{C2E69990-3B6A-4374-8E37-1293150F9B56}"/>
    <hyperlink ref="J35" r:id="rId17" display="http://www.cfbstats.com/2014/player/147/1062730/index.html" xr:uid="{C8486BC8-3259-4F2B-A3D5-6EC3EB636F74}"/>
    <hyperlink ref="J37" r:id="rId18" display="http://www.cfbstats.com/2014/player/147/1054838/index.html" xr:uid="{AC357A46-8020-4CD8-B3F1-385320AB49DE}"/>
    <hyperlink ref="J39" r:id="rId19" display="http://www.cfbstats.com/2014/player/147/1062716/index.html" xr:uid="{C5729C3F-3AD7-4FCC-AC7D-0FE20A0412FF}"/>
    <hyperlink ref="J40" r:id="rId20" display="http://www.cfbstats.com/2014/player/147/1039109/index.html" xr:uid="{5C4E6F95-9CA9-408E-8CFE-0C916246C8C4}"/>
    <hyperlink ref="J42" r:id="rId21" display="http://www.cfbstats.com/2014/player/147/1054834/index.html" xr:uid="{FE6C9484-8FEF-448A-A925-AE550F3B6E0C}"/>
    <hyperlink ref="J48" r:id="rId22" display="http://www.cfbstats.com/2014/player/147/1046837/index.html" xr:uid="{D8D021EA-3BAC-4938-88D8-8F88A3154107}"/>
    <hyperlink ref="J49" r:id="rId23" display="http://www.cfbstats.com/2014/player/147/1031547/index.html" xr:uid="{82929764-C1EF-4510-AD6E-EDAA5A8A3894}"/>
    <hyperlink ref="J50" r:id="rId24" display="http://www.cfbstats.com/2014/player/147/1039100/index.html" xr:uid="{045BC70D-C951-4707-BF76-6DE17BF22433}"/>
    <hyperlink ref="J52" r:id="rId25" display="http://www.cfbstats.com/2014/player/147/1039114/index.html" xr:uid="{40A7F6B9-5C16-4D8E-AF16-1112F0190717}"/>
    <hyperlink ref="J53" r:id="rId26" display="http://www.cfbstats.com/2014/player/147/1052875/index.html" xr:uid="{0B637EED-8A25-459D-ABF2-F307795E04E7}"/>
    <hyperlink ref="J54" r:id="rId27" display="http://www.cfbstats.com/2014/player/147/1031552/index.html" xr:uid="{EC3A1506-8D54-4D29-BFD0-EF20C8D9EBF7}"/>
    <hyperlink ref="J55" r:id="rId28" display="http://www.cfbstats.com/2014/player/147/1054812/index.html" xr:uid="{F326463C-DA00-4A9E-A09F-B8F480BB99F6}"/>
    <hyperlink ref="J56" r:id="rId29" display="http://www.cfbstats.com/2014/player/147/1041034/index.html" xr:uid="{34A335EC-58E3-4608-8D3D-33697B6B4BF5}"/>
    <hyperlink ref="J59" r:id="rId30" display="http://www.cfbstats.com/2014/player/147/1054814/index.html" xr:uid="{E5B631D2-5690-4B28-A326-E392BE495AAA}"/>
    <hyperlink ref="J61" r:id="rId31" display="http://www.cfbstats.com/2014/player/147/1062722/index.html" xr:uid="{BD0AD895-9E03-45AF-8182-E3F3E8C03ED1}"/>
    <hyperlink ref="J62" r:id="rId32" display="http://www.cfbstats.com/2014/player/147/1039107/index.html" xr:uid="{A8B0FED0-FBDB-41D5-AF65-691302802BDC}"/>
    <hyperlink ref="J63" r:id="rId33" display="http://www.cfbstats.com/2014/player/147/1054839/index.html" xr:uid="{90BF2E33-353B-41D0-BA4C-3358FA34E7FC}"/>
    <hyperlink ref="J64" r:id="rId34" display="http://www.cfbstats.com/2014/player/147/1054811/index.html" xr:uid="{44FA3441-21B6-467A-84FF-8747FA9E4A38}"/>
    <hyperlink ref="J65" r:id="rId35" display="http://www.cfbstats.com/2014/player/147/1052879/index.html" xr:uid="{14A272A1-07BD-4591-BA11-536E15066CE6}"/>
    <hyperlink ref="J70" r:id="rId36" display="http://www.cfbstats.com/2014/player/147/1046844/index.html" xr:uid="{CA3AF935-076E-4267-BE82-2E1A476504A4}"/>
    <hyperlink ref="J74" r:id="rId37" display="http://www.cfbstats.com/2014/player/147/1054828/index.html" xr:uid="{177860AA-3E77-41F7-AF6A-E7CE814D6737}"/>
    <hyperlink ref="J75" r:id="rId38" display="http://www.cfbstats.com/2014/player/147/1054808/index.html" xr:uid="{3866E7D2-65D5-49FA-8449-8D191A83C79E}"/>
    <hyperlink ref="J76" r:id="rId39" display="http://www.cfbstats.com/2014/player/147/1033982/index.html" xr:uid="{28C397F4-B064-4196-A5B4-C613F848F360}"/>
    <hyperlink ref="J77" r:id="rId40" display="http://www.cfbstats.com/2014/player/147/1054827/index.html" xr:uid="{344E2B73-9638-4FDD-BBD2-661ADA9450F2}"/>
    <hyperlink ref="J78" r:id="rId41" display="http://www.cfbstats.com/2014/player/147/1039101/index.html" xr:uid="{435CF939-B043-46FD-AAF8-AFCAE21B2A03}"/>
    <hyperlink ref="J79" r:id="rId42" display="http://www.cfbstats.com/2014/player/147/1031554/index.html" xr:uid="{07AD3739-CDAB-46D6-9D53-D7EFE0391832}"/>
    <hyperlink ref="J80" r:id="rId43" display="http://www.cfbstats.com/2014/player/147/1046845/index.html" xr:uid="{3A1A1741-8F04-4E5C-A2E9-422F9DB8C9F5}"/>
    <hyperlink ref="J82" r:id="rId44" display="http://www.cfbstats.com/2014/player/147/1046836/index.html" xr:uid="{6F2BFDD0-9E45-433C-ADC5-6FD61EBB964E}"/>
    <hyperlink ref="J90" r:id="rId45" display="http://www.cfbstats.com/2014/player/147/1052133/index.html" xr:uid="{7B48B91B-561E-4A6C-B372-2955FAE2E61D}"/>
    <hyperlink ref="J91" r:id="rId46" display="http://www.cfbstats.com/2014/player/147/1054835/index.html" xr:uid="{9D83E00B-9512-4534-876D-D66F2D257611}"/>
    <hyperlink ref="J94" r:id="rId47" display="http://www.cfbstats.com/2014/player/147/1054819/index.html" xr:uid="{CEAEFF12-5B3A-4AC7-B081-12A0D0431946}"/>
    <hyperlink ref="J95" r:id="rId48" display="http://www.cfbstats.com/2014/player/147/1062720/index.html" xr:uid="{F33AF124-B65A-4FEF-B718-89F5A85E6C48}"/>
    <hyperlink ref="J97" r:id="rId49" display="http://www.cfbstats.com/2014/player/147/1039125/index.html" xr:uid="{CB0AB4D0-1789-4F8E-8E13-D32BFAB64481}"/>
    <hyperlink ref="J99" r:id="rId50" display="http://www.cfbstats.com/2014/player/147/1039106/index.html" xr:uid="{9AE10639-2A2D-4EC6-B12A-1E29CA03F3FC}"/>
    <hyperlink ref="J103" r:id="rId51" display="http://www.cfbstats.com/2014/player/147/1039118/index.html" xr:uid="{F32D2D17-AC94-4FD5-94CD-766C08705EF9}"/>
    <hyperlink ref="J105" r:id="rId52" display="http://www.cfbstats.com/2014/player/147/1039124/index.html" xr:uid="{0624BC6F-005C-49D8-9163-0AABFA8BE0E9}"/>
    <hyperlink ref="J106" r:id="rId53" display="http://www.cfbstats.com/2014/player/147/1054817/index.html" xr:uid="{D3B97DE7-79A5-40CD-890E-BD3A620760F7}"/>
    <hyperlink ref="J108" r:id="rId54" display="http://www.cfbstats.com/2014/player/147/1054840/index.html" xr:uid="{855D49D4-4DC3-4C3A-8BC6-50EDDE517998}"/>
    <hyperlink ref="J110" r:id="rId55" display="http://www.cfbstats.com/2014/player/147/1046846/index.html" xr:uid="{6889CC10-05C3-4B5F-9522-1227432FBF51}"/>
    <hyperlink ref="J111" r:id="rId56" display="http://www.cfbstats.com/2014/player/147/1062721/index.html" xr:uid="{34CE97F4-1D79-4035-AFEB-B717A8F8E13A}"/>
    <hyperlink ref="J112" r:id="rId57" display="http://www.cfbstats.com/2014/player/147/1031578/index.html" xr:uid="{39B352C9-E24B-4E9D-99A6-BF2396AFF256}"/>
    <hyperlink ref="J114" r:id="rId58" display="http://www.cfbstats.com/2014/player/147/1031573/index.html" xr:uid="{ECD40B6E-8436-4490-B87F-922430159177}"/>
    <hyperlink ref="J115" r:id="rId59" display="http://www.cfbstats.com/2014/player/147/1054810/index.html" xr:uid="{CC8DBAAA-6D5C-43C5-ACDA-88B00FF9F839}"/>
    <hyperlink ref="J116" r:id="rId60" display="http://www.cfbstats.com/2014/player/147/1039132/index.html" xr:uid="{C8B9B38E-1594-4FEE-990D-A2A16522B8D6}"/>
    <hyperlink ref="J117" r:id="rId61" display="http://www.cfbstats.com/2014/player/147/1054832/index.html" xr:uid="{23B2E9E4-FEC9-48A5-9C00-058A7ADE5E4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A106" workbookViewId="0">
      <selection activeCell="A108" sqref="A108:XFD10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 ht="25.5">
      <c r="A3" s="1" t="s">
        <v>273</v>
      </c>
      <c r="B3" s="1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273</v>
      </c>
      <c r="B4" s="1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273</v>
      </c>
      <c r="B5" s="1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273</v>
      </c>
      <c r="B6" s="17" t="s">
        <v>409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273</v>
      </c>
      <c r="B7" s="1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>VLOOKUP(B7,$O$13:$X$36,3,FALSE)</f>
        <v>#N/A</v>
      </c>
      <c r="L7" s="1" t="e">
        <f>VLOOKUP(B7,$O$13:$X$36,4,FALSE)</f>
        <v>#N/A</v>
      </c>
      <c r="M7" s="1" t="e">
        <f>VLOOKUP(B7,$O$13:$X$36,6,FALSE)</f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119</v>
      </c>
      <c r="B12" s="17" t="s">
        <v>411</v>
      </c>
      <c r="C12" t="e">
        <f t="shared" ref="C12:C20" si="0">VLOOKUP(B12,$AA$4:$AN$36,3,FALSE)</f>
        <v>#N/A</v>
      </c>
      <c r="D12" t="e">
        <f t="shared" ref="D12:D20" si="1">VLOOKUP(B12,$AA$4:$AN$36,4,FALSE)</f>
        <v>#N/A</v>
      </c>
      <c r="E12" t="e">
        <f t="shared" ref="E12:E20" si="2">VLOOKUP(B12,$AA$4:$AN$36,5,FALSE)</f>
        <v>#N/A</v>
      </c>
      <c r="F12" t="e">
        <f t="shared" ref="F12:F20" si="3">VLOOKUP(B12,$AA$4:$AN$36,6,FALSE)</f>
        <v>#N/A</v>
      </c>
      <c r="G12" t="e">
        <f t="shared" ref="G12:G20" si="4">VLOOKUP(B12,$AA$4:$AN$36,7,FALSE)</f>
        <v>#N/A</v>
      </c>
      <c r="H12" t="e">
        <f t="shared" ref="H12:H20" si="5">VLOOKUP(B12,$AA$4:$AN$36,8,FALSE)</f>
        <v>#N/A</v>
      </c>
      <c r="I12" t="e">
        <f t="shared" ref="I12:I20" si="6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119</v>
      </c>
      <c r="B13" s="17" t="s">
        <v>412</v>
      </c>
      <c r="C13" t="e">
        <f t="shared" si="0"/>
        <v>#N/A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I13" t="e">
        <f t="shared" si="6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119</v>
      </c>
      <c r="B14" s="17" t="s">
        <v>413</v>
      </c>
      <c r="C14" t="e">
        <f t="shared" si="0"/>
        <v>#N/A</v>
      </c>
      <c r="D14" t="e">
        <f t="shared" si="1"/>
        <v>#N/A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e">
        <f t="shared" si="6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119</v>
      </c>
      <c r="B15" s="17" t="s">
        <v>414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119</v>
      </c>
      <c r="B16" s="17" t="s">
        <v>415</v>
      </c>
      <c r="C16" t="e">
        <f t="shared" si="0"/>
        <v>#N/A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e">
        <f t="shared" si="6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119</v>
      </c>
      <c r="B17" s="17" t="s">
        <v>416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119</v>
      </c>
      <c r="B18" s="17" t="s">
        <v>417</v>
      </c>
      <c r="C18" t="e">
        <f t="shared" si="0"/>
        <v>#N/A</v>
      </c>
      <c r="D18" t="e">
        <f t="shared" si="1"/>
        <v>#N/A</v>
      </c>
      <c r="E18" t="e">
        <f t="shared" si="2"/>
        <v>#N/A</v>
      </c>
      <c r="F18" t="e">
        <f t="shared" si="3"/>
        <v>#N/A</v>
      </c>
      <c r="G18" t="e">
        <f t="shared" si="4"/>
        <v>#N/A</v>
      </c>
      <c r="H18" t="e">
        <f t="shared" si="5"/>
        <v>#N/A</v>
      </c>
      <c r="I18" t="e">
        <f t="shared" si="6"/>
        <v>#N/A</v>
      </c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 t="s">
        <v>119</v>
      </c>
      <c r="B19" s="17" t="s">
        <v>418</v>
      </c>
      <c r="C19" t="e">
        <f t="shared" si="0"/>
        <v>#N/A</v>
      </c>
      <c r="D19" t="e">
        <f t="shared" si="1"/>
        <v>#N/A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I19" t="e">
        <f t="shared" si="6"/>
        <v>#N/A</v>
      </c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 t="s">
        <v>119</v>
      </c>
      <c r="B20" s="17" t="s">
        <v>419</v>
      </c>
      <c r="C20" t="e">
        <f t="shared" si="0"/>
        <v>#N/A</v>
      </c>
      <c r="D20" t="e">
        <f t="shared" si="1"/>
        <v>#N/A</v>
      </c>
      <c r="E20" t="e">
        <f t="shared" si="2"/>
        <v>#N/A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I20" t="e">
        <f t="shared" si="6"/>
        <v>#N/A</v>
      </c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3"/>
      <c r="O21" s="43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105</v>
      </c>
      <c r="B24" s="42" t="s">
        <v>420</v>
      </c>
      <c r="C24" t="e">
        <f t="shared" ref="C24:C47" si="7">VLOOKUP(B24,$AA$4:$AN$36,7,FALSE)</f>
        <v>#N/A</v>
      </c>
      <c r="D24" t="e">
        <f t="shared" ref="D24:D47" si="8">VLOOKUP(B24,$AA$4:$AN$36,8,FALSE)</f>
        <v>#N/A</v>
      </c>
      <c r="E24" t="e">
        <f t="shared" ref="E24:E47" si="9">VLOOKUP(B24,$AA$4:$AN$36,9,FALSE)</f>
        <v>#N/A</v>
      </c>
      <c r="F24" t="e">
        <f t="shared" ref="F24:F47" si="10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105</v>
      </c>
      <c r="B25" s="42" t="s">
        <v>421</v>
      </c>
      <c r="C25" t="e">
        <f t="shared" si="7"/>
        <v>#N/A</v>
      </c>
      <c r="D25" t="e">
        <f t="shared" si="8"/>
        <v>#N/A</v>
      </c>
      <c r="E25" t="e">
        <f t="shared" si="9"/>
        <v>#N/A</v>
      </c>
      <c r="F25" t="e">
        <f t="shared" si="10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105</v>
      </c>
      <c r="B26" s="42" t="s">
        <v>422</v>
      </c>
      <c r="C26" t="e">
        <f t="shared" si="7"/>
        <v>#N/A</v>
      </c>
      <c r="D26" t="e">
        <f t="shared" si="8"/>
        <v>#N/A</v>
      </c>
      <c r="E26" t="e">
        <f t="shared" si="9"/>
        <v>#N/A</v>
      </c>
      <c r="F26" t="e">
        <f t="shared" si="10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105</v>
      </c>
      <c r="B27" s="42" t="s">
        <v>423</v>
      </c>
      <c r="C27" t="e">
        <f t="shared" si="7"/>
        <v>#N/A</v>
      </c>
      <c r="D27" t="e">
        <f t="shared" si="8"/>
        <v>#N/A</v>
      </c>
      <c r="E27" t="e">
        <f t="shared" si="9"/>
        <v>#N/A</v>
      </c>
      <c r="F27" t="e">
        <f t="shared" si="10"/>
        <v>#N/A</v>
      </c>
    </row>
    <row r="28" spans="1:57">
      <c r="A28" s="1" t="s">
        <v>105</v>
      </c>
      <c r="B28" s="42" t="s">
        <v>424</v>
      </c>
      <c r="C28" t="e">
        <f t="shared" si="7"/>
        <v>#N/A</v>
      </c>
      <c r="D28" t="e">
        <f t="shared" si="8"/>
        <v>#N/A</v>
      </c>
      <c r="E28" t="e">
        <f t="shared" si="9"/>
        <v>#N/A</v>
      </c>
      <c r="F28" t="e">
        <f t="shared" si="10"/>
        <v>#N/A</v>
      </c>
    </row>
    <row r="29" spans="1:57">
      <c r="A29" s="1" t="s">
        <v>105</v>
      </c>
      <c r="B29" s="42" t="s">
        <v>425</v>
      </c>
      <c r="C29" t="e">
        <f t="shared" si="7"/>
        <v>#N/A</v>
      </c>
      <c r="D29" t="e">
        <f t="shared" si="8"/>
        <v>#N/A</v>
      </c>
      <c r="E29" t="e">
        <f t="shared" si="9"/>
        <v>#N/A</v>
      </c>
      <c r="F29" t="e">
        <f t="shared" si="10"/>
        <v>#N/A</v>
      </c>
    </row>
    <row r="30" spans="1:57">
      <c r="A30" s="1" t="s">
        <v>105</v>
      </c>
      <c r="B30" s="42" t="s">
        <v>426</v>
      </c>
      <c r="C30" t="e">
        <f t="shared" si="7"/>
        <v>#N/A</v>
      </c>
      <c r="D30" t="e">
        <f t="shared" si="8"/>
        <v>#N/A</v>
      </c>
      <c r="E30" t="e">
        <f t="shared" si="9"/>
        <v>#N/A</v>
      </c>
      <c r="F30" t="e">
        <f t="shared" si="10"/>
        <v>#N/A</v>
      </c>
    </row>
    <row r="31" spans="1:57" ht="25.5">
      <c r="A31" s="1" t="s">
        <v>105</v>
      </c>
      <c r="B31" s="42" t="s">
        <v>427</v>
      </c>
      <c r="C31" t="e">
        <f t="shared" si="7"/>
        <v>#N/A</v>
      </c>
      <c r="D31" t="e">
        <f t="shared" si="8"/>
        <v>#N/A</v>
      </c>
      <c r="E31" t="e">
        <f t="shared" si="9"/>
        <v>#N/A</v>
      </c>
      <c r="F31" t="e">
        <f t="shared" si="10"/>
        <v>#N/A</v>
      </c>
    </row>
    <row r="32" spans="1:57">
      <c r="A32" s="1" t="s">
        <v>105</v>
      </c>
      <c r="B32" s="42" t="s">
        <v>428</v>
      </c>
      <c r="C32" t="e">
        <f t="shared" si="7"/>
        <v>#N/A</v>
      </c>
      <c r="D32" t="e">
        <f t="shared" si="8"/>
        <v>#N/A</v>
      </c>
      <c r="E32" t="e">
        <f t="shared" si="9"/>
        <v>#N/A</v>
      </c>
      <c r="F32" t="e">
        <f t="shared" si="10"/>
        <v>#N/A</v>
      </c>
    </row>
    <row r="33" spans="1:6" ht="25.5">
      <c r="A33" s="1" t="s">
        <v>105</v>
      </c>
      <c r="B33" s="42" t="s">
        <v>429</v>
      </c>
      <c r="C33" t="e">
        <f t="shared" si="7"/>
        <v>#N/A</v>
      </c>
      <c r="D33" t="e">
        <f t="shared" si="8"/>
        <v>#N/A</v>
      </c>
      <c r="E33" t="e">
        <f t="shared" si="9"/>
        <v>#N/A</v>
      </c>
      <c r="F33" t="e">
        <f t="shared" si="10"/>
        <v>#N/A</v>
      </c>
    </row>
    <row r="34" spans="1:6" ht="25.5">
      <c r="A34" s="1" t="s">
        <v>105</v>
      </c>
      <c r="B34" s="42" t="s">
        <v>430</v>
      </c>
      <c r="C34" t="e">
        <f t="shared" si="7"/>
        <v>#N/A</v>
      </c>
      <c r="D34" t="e">
        <f t="shared" si="8"/>
        <v>#N/A</v>
      </c>
      <c r="E34" t="e">
        <f t="shared" si="9"/>
        <v>#N/A</v>
      </c>
      <c r="F34" t="e">
        <f t="shared" si="10"/>
        <v>#N/A</v>
      </c>
    </row>
    <row r="35" spans="1:6">
      <c r="A35" s="1" t="s">
        <v>105</v>
      </c>
      <c r="B35" s="42" t="s">
        <v>431</v>
      </c>
      <c r="C35" t="e">
        <f t="shared" si="7"/>
        <v>#N/A</v>
      </c>
      <c r="D35" t="e">
        <f t="shared" si="8"/>
        <v>#N/A</v>
      </c>
      <c r="E35" t="e">
        <f t="shared" si="9"/>
        <v>#N/A</v>
      </c>
      <c r="F35" t="e">
        <f t="shared" si="10"/>
        <v>#N/A</v>
      </c>
    </row>
    <row r="36" spans="1:6">
      <c r="A36" s="1" t="s">
        <v>105</v>
      </c>
      <c r="B36" s="42" t="s">
        <v>432</v>
      </c>
      <c r="C36" t="e">
        <f t="shared" si="7"/>
        <v>#N/A</v>
      </c>
      <c r="D36" t="e">
        <f t="shared" si="8"/>
        <v>#N/A</v>
      </c>
      <c r="E36" t="e">
        <f t="shared" si="9"/>
        <v>#N/A</v>
      </c>
      <c r="F36" t="e">
        <f t="shared" si="10"/>
        <v>#N/A</v>
      </c>
    </row>
    <row r="37" spans="1:6" ht="25.5">
      <c r="A37" s="1" t="s">
        <v>105</v>
      </c>
      <c r="B37" s="42" t="s">
        <v>433</v>
      </c>
      <c r="C37" t="e">
        <f t="shared" si="7"/>
        <v>#N/A</v>
      </c>
      <c r="D37" t="e">
        <f t="shared" si="8"/>
        <v>#N/A</v>
      </c>
      <c r="E37" t="e">
        <f t="shared" si="9"/>
        <v>#N/A</v>
      </c>
      <c r="F37" t="e">
        <f t="shared" si="10"/>
        <v>#N/A</v>
      </c>
    </row>
    <row r="38" spans="1:6">
      <c r="A38" s="1" t="s">
        <v>105</v>
      </c>
      <c r="B38" s="42" t="s">
        <v>494</v>
      </c>
      <c r="C38" t="e">
        <f t="shared" si="7"/>
        <v>#N/A</v>
      </c>
      <c r="D38" t="e">
        <f t="shared" si="8"/>
        <v>#N/A</v>
      </c>
      <c r="E38" t="e">
        <f t="shared" si="9"/>
        <v>#N/A</v>
      </c>
      <c r="F38" t="e">
        <f t="shared" si="10"/>
        <v>#N/A</v>
      </c>
    </row>
    <row r="39" spans="1:6">
      <c r="A39" s="1" t="s">
        <v>139</v>
      </c>
      <c r="B39" s="42" t="s">
        <v>434</v>
      </c>
      <c r="C39" t="e">
        <f t="shared" si="7"/>
        <v>#N/A</v>
      </c>
      <c r="D39" t="e">
        <f t="shared" si="8"/>
        <v>#N/A</v>
      </c>
      <c r="E39" t="e">
        <f t="shared" si="9"/>
        <v>#N/A</v>
      </c>
      <c r="F39" t="e">
        <f t="shared" si="10"/>
        <v>#N/A</v>
      </c>
    </row>
    <row r="40" spans="1:6">
      <c r="A40" s="1" t="s">
        <v>139</v>
      </c>
      <c r="B40" s="42" t="s">
        <v>435</v>
      </c>
      <c r="C40" t="e">
        <f t="shared" si="7"/>
        <v>#N/A</v>
      </c>
      <c r="D40" t="e">
        <f t="shared" si="8"/>
        <v>#N/A</v>
      </c>
      <c r="E40" t="e">
        <f t="shared" si="9"/>
        <v>#N/A</v>
      </c>
      <c r="F40" t="e">
        <f t="shared" si="10"/>
        <v>#N/A</v>
      </c>
    </row>
    <row r="41" spans="1:6">
      <c r="A41" s="1" t="s">
        <v>139</v>
      </c>
      <c r="B41" s="42" t="s">
        <v>436</v>
      </c>
      <c r="C41" t="e">
        <f t="shared" si="7"/>
        <v>#N/A</v>
      </c>
      <c r="D41" t="e">
        <f t="shared" si="8"/>
        <v>#N/A</v>
      </c>
      <c r="E41" t="e">
        <f t="shared" si="9"/>
        <v>#N/A</v>
      </c>
      <c r="F41" t="e">
        <f t="shared" si="10"/>
        <v>#N/A</v>
      </c>
    </row>
    <row r="42" spans="1:6">
      <c r="A42" s="1" t="s">
        <v>139</v>
      </c>
      <c r="B42" s="42" t="s">
        <v>437</v>
      </c>
      <c r="C42" t="e">
        <f t="shared" si="7"/>
        <v>#N/A</v>
      </c>
      <c r="D42" t="e">
        <f t="shared" si="8"/>
        <v>#N/A</v>
      </c>
      <c r="E42" t="e">
        <f t="shared" si="9"/>
        <v>#N/A</v>
      </c>
      <c r="F42" t="e">
        <f t="shared" si="10"/>
        <v>#N/A</v>
      </c>
    </row>
    <row r="43" spans="1:6" ht="25.5">
      <c r="A43" s="1" t="s">
        <v>139</v>
      </c>
      <c r="B43" s="42" t="s">
        <v>438</v>
      </c>
      <c r="C43" t="e">
        <f t="shared" si="7"/>
        <v>#N/A</v>
      </c>
      <c r="D43" t="e">
        <f t="shared" si="8"/>
        <v>#N/A</v>
      </c>
      <c r="E43" t="e">
        <f t="shared" si="9"/>
        <v>#N/A</v>
      </c>
      <c r="F43" t="e">
        <f t="shared" si="10"/>
        <v>#N/A</v>
      </c>
    </row>
    <row r="44" spans="1:6">
      <c r="A44" s="1" t="s">
        <v>139</v>
      </c>
      <c r="B44" s="42" t="s">
        <v>439</v>
      </c>
      <c r="C44" t="e">
        <f t="shared" si="7"/>
        <v>#N/A</v>
      </c>
      <c r="D44" t="e">
        <f t="shared" si="8"/>
        <v>#N/A</v>
      </c>
      <c r="E44" t="e">
        <f t="shared" si="9"/>
        <v>#N/A</v>
      </c>
      <c r="F44" t="e">
        <f t="shared" si="10"/>
        <v>#N/A</v>
      </c>
    </row>
    <row r="45" spans="1:6">
      <c r="A45" s="1" t="s">
        <v>139</v>
      </c>
      <c r="B45" s="42" t="s">
        <v>440</v>
      </c>
      <c r="C45" t="e">
        <f t="shared" si="7"/>
        <v>#N/A</v>
      </c>
      <c r="D45" t="e">
        <f t="shared" si="8"/>
        <v>#N/A</v>
      </c>
      <c r="E45" t="e">
        <f t="shared" si="9"/>
        <v>#N/A</v>
      </c>
      <c r="F45" t="e">
        <f t="shared" si="10"/>
        <v>#N/A</v>
      </c>
    </row>
    <row r="46" spans="1:6" ht="25.5">
      <c r="A46" s="1" t="s">
        <v>139</v>
      </c>
      <c r="B46" s="42" t="s">
        <v>441</v>
      </c>
      <c r="C46" t="e">
        <f t="shared" si="7"/>
        <v>#N/A</v>
      </c>
      <c r="D46" t="e">
        <f t="shared" si="8"/>
        <v>#N/A</v>
      </c>
      <c r="E46" t="e">
        <f t="shared" si="9"/>
        <v>#N/A</v>
      </c>
      <c r="F46" t="e">
        <f t="shared" si="10"/>
        <v>#N/A</v>
      </c>
    </row>
    <row r="47" spans="1:6">
      <c r="A47" s="1" t="s">
        <v>139</v>
      </c>
      <c r="B47" s="42" t="s">
        <v>442</v>
      </c>
      <c r="C47" t="e">
        <f t="shared" si="7"/>
        <v>#N/A</v>
      </c>
      <c r="D47" t="e">
        <f t="shared" si="8"/>
        <v>#N/A</v>
      </c>
      <c r="E47" t="e">
        <f t="shared" si="9"/>
        <v>#N/A</v>
      </c>
      <c r="F47" t="e">
        <f t="shared" si="10"/>
        <v>#N/A</v>
      </c>
    </row>
    <row r="48" spans="1:6">
      <c r="A48" s="1"/>
      <c r="B48" s="42"/>
    </row>
    <row r="49" spans="1:13">
      <c r="A49" s="1"/>
      <c r="B49" s="42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2" t="s">
        <v>443</v>
      </c>
      <c r="C53" t="e">
        <f t="shared" ref="C53:C84" si="11">VLOOKUP(B53,$AP$4:$BE$26,3,FALSE)</f>
        <v>#N/A</v>
      </c>
      <c r="D53" t="e">
        <f t="shared" ref="D53:D84" si="12">VLOOKUP(B53,$AP$4:$BE$26,4,FALSE)</f>
        <v>#N/A</v>
      </c>
      <c r="E53" t="e">
        <f t="shared" ref="E53:E84" si="13">VLOOKUP(B53,$AP$4:$BE$26,5,FALSE)</f>
        <v>#N/A</v>
      </c>
      <c r="F53" t="e">
        <f t="shared" ref="F53:F84" si="14">VLOOKUP(B53,$AP$4:$BE$26,6,FALSE)</f>
        <v>#N/A</v>
      </c>
      <c r="G53" t="e">
        <f t="shared" ref="G53:G84" si="15">VLOOKUP(B53,$AP$4:$BE$26,7,FALSE)</f>
        <v>#N/A</v>
      </c>
      <c r="H53" t="e">
        <f t="shared" ref="H53:H84" si="16">VLOOKUP(B53,$AP$4:$BE$26,8,FALSE)</f>
        <v>#N/A</v>
      </c>
      <c r="I53" t="e">
        <f t="shared" ref="I53:I84" si="17">VLOOKUP(B53,$AP$4:$BE$26,12,FALSE)</f>
        <v>#N/A</v>
      </c>
      <c r="J53" t="e">
        <f t="shared" ref="J53:J84" si="18">VLOOKUP(B53,$AP$4:$BE$26,11,FALSE)</f>
        <v>#N/A</v>
      </c>
      <c r="K53" t="e">
        <f t="shared" ref="K53:K84" si="19">VLOOKUP(B53,$AP$4:$BE$26,13,FALSE)</f>
        <v>#N/A</v>
      </c>
      <c r="L53" t="e">
        <f t="shared" ref="L53:L84" si="20">VLOOKUP(B53,$AP$4:$BE$26,16,FALSE)</f>
        <v>#N/A</v>
      </c>
      <c r="M53" t="e">
        <f t="shared" ref="M53:M84" si="21">VLOOKUP(B53,$AP$4:$BE$26,15,FALSE)</f>
        <v>#N/A</v>
      </c>
    </row>
    <row r="54" spans="1:13" ht="25.5">
      <c r="A54" s="1" t="s">
        <v>78</v>
      </c>
      <c r="B54" s="42" t="s">
        <v>444</v>
      </c>
      <c r="C54" t="e">
        <f t="shared" si="11"/>
        <v>#N/A</v>
      </c>
      <c r="D54" t="e">
        <f t="shared" si="12"/>
        <v>#N/A</v>
      </c>
      <c r="E54" t="e">
        <f t="shared" si="13"/>
        <v>#N/A</v>
      </c>
      <c r="F54" t="e">
        <f t="shared" si="14"/>
        <v>#N/A</v>
      </c>
      <c r="G54" t="e">
        <f t="shared" si="15"/>
        <v>#N/A</v>
      </c>
      <c r="H54" t="e">
        <f t="shared" si="16"/>
        <v>#N/A</v>
      </c>
      <c r="I54" t="e">
        <f t="shared" si="17"/>
        <v>#N/A</v>
      </c>
      <c r="J54" t="e">
        <f t="shared" si="18"/>
        <v>#N/A</v>
      </c>
      <c r="K54" t="e">
        <f t="shared" si="19"/>
        <v>#N/A</v>
      </c>
      <c r="L54" t="e">
        <f t="shared" si="20"/>
        <v>#N/A</v>
      </c>
      <c r="M54" t="e">
        <f t="shared" si="21"/>
        <v>#N/A</v>
      </c>
    </row>
    <row r="55" spans="1:13" ht="25.5">
      <c r="A55" s="1" t="s">
        <v>82</v>
      </c>
      <c r="B55" s="42" t="s">
        <v>445</v>
      </c>
      <c r="C55" t="e">
        <f t="shared" si="11"/>
        <v>#N/A</v>
      </c>
      <c r="D55" t="e">
        <f t="shared" si="12"/>
        <v>#N/A</v>
      </c>
      <c r="E55" t="e">
        <f t="shared" si="13"/>
        <v>#N/A</v>
      </c>
      <c r="F55" t="e">
        <f t="shared" si="14"/>
        <v>#N/A</v>
      </c>
      <c r="G55" t="e">
        <f t="shared" si="15"/>
        <v>#N/A</v>
      </c>
      <c r="H55" t="e">
        <f t="shared" si="16"/>
        <v>#N/A</v>
      </c>
      <c r="I55" t="e">
        <f t="shared" si="17"/>
        <v>#N/A</v>
      </c>
      <c r="J55" t="e">
        <f t="shared" si="18"/>
        <v>#N/A</v>
      </c>
      <c r="K55" t="e">
        <f t="shared" si="19"/>
        <v>#N/A</v>
      </c>
      <c r="L55" t="e">
        <f t="shared" si="20"/>
        <v>#N/A</v>
      </c>
      <c r="M55" t="e">
        <f t="shared" si="21"/>
        <v>#N/A</v>
      </c>
    </row>
    <row r="56" spans="1:13">
      <c r="A56" s="1" t="s">
        <v>78</v>
      </c>
      <c r="B56" s="42" t="s">
        <v>446</v>
      </c>
      <c r="C56" t="e">
        <f t="shared" si="11"/>
        <v>#N/A</v>
      </c>
      <c r="D56" t="e">
        <f t="shared" si="12"/>
        <v>#N/A</v>
      </c>
      <c r="E56" t="e">
        <f t="shared" si="13"/>
        <v>#N/A</v>
      </c>
      <c r="F56" t="e">
        <f t="shared" si="14"/>
        <v>#N/A</v>
      </c>
      <c r="G56" t="e">
        <f t="shared" si="15"/>
        <v>#N/A</v>
      </c>
      <c r="H56" t="e">
        <f t="shared" si="16"/>
        <v>#N/A</v>
      </c>
      <c r="I56" t="e">
        <f t="shared" si="17"/>
        <v>#N/A</v>
      </c>
      <c r="J56" t="e">
        <f t="shared" si="18"/>
        <v>#N/A</v>
      </c>
      <c r="K56" t="e">
        <f t="shared" si="19"/>
        <v>#N/A</v>
      </c>
      <c r="L56" t="e">
        <f t="shared" si="20"/>
        <v>#N/A</v>
      </c>
      <c r="M56" t="e">
        <f t="shared" si="21"/>
        <v>#N/A</v>
      </c>
    </row>
    <row r="57" spans="1:13">
      <c r="A57" s="1" t="s">
        <v>73</v>
      </c>
      <c r="B57" s="42" t="s">
        <v>447</v>
      </c>
      <c r="C57" t="e">
        <f t="shared" si="11"/>
        <v>#N/A</v>
      </c>
      <c r="D57" t="e">
        <f t="shared" si="12"/>
        <v>#N/A</v>
      </c>
      <c r="E57" t="e">
        <f t="shared" si="13"/>
        <v>#N/A</v>
      </c>
      <c r="F57" t="e">
        <f t="shared" si="14"/>
        <v>#N/A</v>
      </c>
      <c r="G57" t="e">
        <f t="shared" si="15"/>
        <v>#N/A</v>
      </c>
      <c r="H57" t="e">
        <f t="shared" si="16"/>
        <v>#N/A</v>
      </c>
      <c r="I57" t="e">
        <f t="shared" si="17"/>
        <v>#N/A</v>
      </c>
      <c r="J57" t="e">
        <f t="shared" si="18"/>
        <v>#N/A</v>
      </c>
      <c r="K57" t="e">
        <f t="shared" si="19"/>
        <v>#N/A</v>
      </c>
      <c r="L57" t="e">
        <f t="shared" si="20"/>
        <v>#N/A</v>
      </c>
      <c r="M57" t="e">
        <f t="shared" si="21"/>
        <v>#N/A</v>
      </c>
    </row>
    <row r="58" spans="1:13">
      <c r="A58" s="1" t="s">
        <v>73</v>
      </c>
      <c r="B58" s="42" t="s">
        <v>448</v>
      </c>
      <c r="C58" t="e">
        <f t="shared" si="11"/>
        <v>#N/A</v>
      </c>
      <c r="D58" t="e">
        <f t="shared" si="12"/>
        <v>#N/A</v>
      </c>
      <c r="E58" t="e">
        <f t="shared" si="13"/>
        <v>#N/A</v>
      </c>
      <c r="F58" t="e">
        <f t="shared" si="14"/>
        <v>#N/A</v>
      </c>
      <c r="G58" t="e">
        <f t="shared" si="15"/>
        <v>#N/A</v>
      </c>
      <c r="H58" t="e">
        <f t="shared" si="16"/>
        <v>#N/A</v>
      </c>
      <c r="I58" t="e">
        <f t="shared" si="17"/>
        <v>#N/A</v>
      </c>
      <c r="J58" t="e">
        <f t="shared" si="18"/>
        <v>#N/A</v>
      </c>
      <c r="K58" t="e">
        <f t="shared" si="19"/>
        <v>#N/A</v>
      </c>
      <c r="L58" t="e">
        <f t="shared" si="20"/>
        <v>#N/A</v>
      </c>
      <c r="M58" t="e">
        <f t="shared" si="21"/>
        <v>#N/A</v>
      </c>
    </row>
    <row r="59" spans="1:13">
      <c r="A59" s="1" t="s">
        <v>109</v>
      </c>
      <c r="B59" s="42" t="s">
        <v>449</v>
      </c>
      <c r="C59" t="e">
        <f t="shared" si="11"/>
        <v>#N/A</v>
      </c>
      <c r="D59" t="e">
        <f t="shared" si="12"/>
        <v>#N/A</v>
      </c>
      <c r="E59" t="e">
        <f t="shared" si="13"/>
        <v>#N/A</v>
      </c>
      <c r="F59" t="e">
        <f t="shared" si="14"/>
        <v>#N/A</v>
      </c>
      <c r="G59" t="e">
        <f t="shared" si="15"/>
        <v>#N/A</v>
      </c>
      <c r="H59" t="e">
        <f t="shared" si="16"/>
        <v>#N/A</v>
      </c>
      <c r="I59" t="e">
        <f t="shared" si="17"/>
        <v>#N/A</v>
      </c>
      <c r="J59" t="e">
        <f t="shared" si="18"/>
        <v>#N/A</v>
      </c>
      <c r="K59" t="e">
        <f t="shared" si="19"/>
        <v>#N/A</v>
      </c>
      <c r="L59" t="e">
        <f t="shared" si="20"/>
        <v>#N/A</v>
      </c>
      <c r="M59" t="e">
        <f t="shared" si="21"/>
        <v>#N/A</v>
      </c>
    </row>
    <row r="60" spans="1:13">
      <c r="A60" s="1" t="s">
        <v>82</v>
      </c>
      <c r="B60" s="42" t="s">
        <v>450</v>
      </c>
      <c r="C60" t="e">
        <f t="shared" si="11"/>
        <v>#N/A</v>
      </c>
      <c r="D60" t="e">
        <f t="shared" si="12"/>
        <v>#N/A</v>
      </c>
      <c r="E60" t="e">
        <f t="shared" si="13"/>
        <v>#N/A</v>
      </c>
      <c r="F60" t="e">
        <f t="shared" si="14"/>
        <v>#N/A</v>
      </c>
      <c r="G60" t="e">
        <f t="shared" si="15"/>
        <v>#N/A</v>
      </c>
      <c r="H60" t="e">
        <f t="shared" si="16"/>
        <v>#N/A</v>
      </c>
      <c r="I60" t="e">
        <f t="shared" si="17"/>
        <v>#N/A</v>
      </c>
      <c r="J60" t="e">
        <f t="shared" si="18"/>
        <v>#N/A</v>
      </c>
      <c r="K60" t="e">
        <f t="shared" si="19"/>
        <v>#N/A</v>
      </c>
      <c r="L60" t="e">
        <f t="shared" si="20"/>
        <v>#N/A</v>
      </c>
      <c r="M60" t="e">
        <f t="shared" si="21"/>
        <v>#N/A</v>
      </c>
    </row>
    <row r="61" spans="1:13">
      <c r="A61" s="1" t="s">
        <v>82</v>
      </c>
      <c r="B61" s="42" t="s">
        <v>451</v>
      </c>
      <c r="C61" t="e">
        <f t="shared" si="11"/>
        <v>#N/A</v>
      </c>
      <c r="D61" t="e">
        <f t="shared" si="12"/>
        <v>#N/A</v>
      </c>
      <c r="E61" t="e">
        <f t="shared" si="13"/>
        <v>#N/A</v>
      </c>
      <c r="F61" t="e">
        <f t="shared" si="14"/>
        <v>#N/A</v>
      </c>
      <c r="G61" t="e">
        <f t="shared" si="15"/>
        <v>#N/A</v>
      </c>
      <c r="H61" t="e">
        <f t="shared" si="16"/>
        <v>#N/A</v>
      </c>
      <c r="I61" t="e">
        <f t="shared" si="17"/>
        <v>#N/A</v>
      </c>
      <c r="J61" t="e">
        <f t="shared" si="18"/>
        <v>#N/A</v>
      </c>
      <c r="K61" t="e">
        <f t="shared" si="19"/>
        <v>#N/A</v>
      </c>
      <c r="L61" t="e">
        <f t="shared" si="20"/>
        <v>#N/A</v>
      </c>
      <c r="M61" t="e">
        <f t="shared" si="21"/>
        <v>#N/A</v>
      </c>
    </row>
    <row r="62" spans="1:13">
      <c r="A62" s="1" t="s">
        <v>109</v>
      </c>
      <c r="B62" s="42" t="s">
        <v>452</v>
      </c>
      <c r="C62" t="e">
        <f t="shared" si="11"/>
        <v>#N/A</v>
      </c>
      <c r="D62" t="e">
        <f t="shared" si="12"/>
        <v>#N/A</v>
      </c>
      <c r="E62" t="e">
        <f t="shared" si="13"/>
        <v>#N/A</v>
      </c>
      <c r="F62" t="e">
        <f t="shared" si="14"/>
        <v>#N/A</v>
      </c>
      <c r="G62" t="e">
        <f t="shared" si="15"/>
        <v>#N/A</v>
      </c>
      <c r="H62" t="e">
        <f t="shared" si="16"/>
        <v>#N/A</v>
      </c>
      <c r="I62" t="e">
        <f t="shared" si="17"/>
        <v>#N/A</v>
      </c>
      <c r="J62" t="e">
        <f t="shared" si="18"/>
        <v>#N/A</v>
      </c>
      <c r="K62" t="e">
        <f t="shared" si="19"/>
        <v>#N/A</v>
      </c>
      <c r="L62" t="e">
        <f t="shared" si="20"/>
        <v>#N/A</v>
      </c>
      <c r="M62" t="e">
        <f t="shared" si="21"/>
        <v>#N/A</v>
      </c>
    </row>
    <row r="63" spans="1:13">
      <c r="A63" s="1" t="s">
        <v>82</v>
      </c>
      <c r="B63" s="42" t="s">
        <v>453</v>
      </c>
      <c r="C63" t="e">
        <f t="shared" si="11"/>
        <v>#N/A</v>
      </c>
      <c r="D63" t="e">
        <f t="shared" si="12"/>
        <v>#N/A</v>
      </c>
      <c r="E63" t="e">
        <f t="shared" si="13"/>
        <v>#N/A</v>
      </c>
      <c r="F63" t="e">
        <f t="shared" si="14"/>
        <v>#N/A</v>
      </c>
      <c r="G63" t="e">
        <f t="shared" si="15"/>
        <v>#N/A</v>
      </c>
      <c r="H63" t="e">
        <f t="shared" si="16"/>
        <v>#N/A</v>
      </c>
      <c r="I63" t="e">
        <f t="shared" si="17"/>
        <v>#N/A</v>
      </c>
      <c r="J63" t="e">
        <f t="shared" si="18"/>
        <v>#N/A</v>
      </c>
      <c r="K63" t="e">
        <f t="shared" si="19"/>
        <v>#N/A</v>
      </c>
      <c r="L63" t="e">
        <f t="shared" si="20"/>
        <v>#N/A</v>
      </c>
      <c r="M63" t="e">
        <f t="shared" si="21"/>
        <v>#N/A</v>
      </c>
    </row>
    <row r="64" spans="1:13">
      <c r="A64" s="1" t="s">
        <v>82</v>
      </c>
      <c r="B64" s="42" t="s">
        <v>454</v>
      </c>
      <c r="C64" t="e">
        <f t="shared" si="11"/>
        <v>#N/A</v>
      </c>
      <c r="D64" t="e">
        <f t="shared" si="12"/>
        <v>#N/A</v>
      </c>
      <c r="E64" t="e">
        <f t="shared" si="13"/>
        <v>#N/A</v>
      </c>
      <c r="F64" t="e">
        <f t="shared" si="14"/>
        <v>#N/A</v>
      </c>
      <c r="G64" t="e">
        <f t="shared" si="15"/>
        <v>#N/A</v>
      </c>
      <c r="H64" t="e">
        <f t="shared" si="16"/>
        <v>#N/A</v>
      </c>
      <c r="I64" t="e">
        <f t="shared" si="17"/>
        <v>#N/A</v>
      </c>
      <c r="J64" t="e">
        <f t="shared" si="18"/>
        <v>#N/A</v>
      </c>
      <c r="K64" t="e">
        <f t="shared" si="19"/>
        <v>#N/A</v>
      </c>
      <c r="L64" t="e">
        <f t="shared" si="20"/>
        <v>#N/A</v>
      </c>
      <c r="M64" t="e">
        <f t="shared" si="21"/>
        <v>#N/A</v>
      </c>
    </row>
    <row r="65" spans="1:13">
      <c r="A65" s="1" t="s">
        <v>78</v>
      </c>
      <c r="B65" s="42" t="s">
        <v>455</v>
      </c>
      <c r="C65" t="e">
        <f t="shared" si="11"/>
        <v>#N/A</v>
      </c>
      <c r="D65" t="e">
        <f t="shared" si="12"/>
        <v>#N/A</v>
      </c>
      <c r="E65" t="e">
        <f t="shared" si="13"/>
        <v>#N/A</v>
      </c>
      <c r="F65" t="e">
        <f t="shared" si="14"/>
        <v>#N/A</v>
      </c>
      <c r="G65" t="e">
        <f t="shared" si="15"/>
        <v>#N/A</v>
      </c>
      <c r="H65" t="e">
        <f t="shared" si="16"/>
        <v>#N/A</v>
      </c>
      <c r="I65" t="e">
        <f t="shared" si="17"/>
        <v>#N/A</v>
      </c>
      <c r="J65" t="e">
        <f t="shared" si="18"/>
        <v>#N/A</v>
      </c>
      <c r="K65" t="e">
        <f t="shared" si="19"/>
        <v>#N/A</v>
      </c>
      <c r="L65" t="e">
        <f t="shared" si="20"/>
        <v>#N/A</v>
      </c>
      <c r="M65" t="e">
        <f t="shared" si="21"/>
        <v>#N/A</v>
      </c>
    </row>
    <row r="66" spans="1:13" ht="25.5">
      <c r="A66" s="1" t="s">
        <v>73</v>
      </c>
      <c r="B66" s="42" t="s">
        <v>456</v>
      </c>
      <c r="C66" t="e">
        <f t="shared" si="11"/>
        <v>#N/A</v>
      </c>
      <c r="D66" t="e">
        <f t="shared" si="12"/>
        <v>#N/A</v>
      </c>
      <c r="E66" t="e">
        <f t="shared" si="13"/>
        <v>#N/A</v>
      </c>
      <c r="F66" t="e">
        <f t="shared" si="14"/>
        <v>#N/A</v>
      </c>
      <c r="G66" t="e">
        <f t="shared" si="15"/>
        <v>#N/A</v>
      </c>
      <c r="H66" t="e">
        <f t="shared" si="16"/>
        <v>#N/A</v>
      </c>
      <c r="I66" t="e">
        <f t="shared" si="17"/>
        <v>#N/A</v>
      </c>
      <c r="J66" t="e">
        <f t="shared" si="18"/>
        <v>#N/A</v>
      </c>
      <c r="K66" t="e">
        <f t="shared" si="19"/>
        <v>#N/A</v>
      </c>
      <c r="L66" t="e">
        <f t="shared" si="20"/>
        <v>#N/A</v>
      </c>
      <c r="M66" t="e">
        <f t="shared" si="21"/>
        <v>#N/A</v>
      </c>
    </row>
    <row r="67" spans="1:13">
      <c r="A67" s="1" t="s">
        <v>73</v>
      </c>
      <c r="B67" s="42" t="s">
        <v>457</v>
      </c>
      <c r="C67" t="e">
        <f t="shared" si="11"/>
        <v>#N/A</v>
      </c>
      <c r="D67" t="e">
        <f t="shared" si="12"/>
        <v>#N/A</v>
      </c>
      <c r="E67" t="e">
        <f t="shared" si="13"/>
        <v>#N/A</v>
      </c>
      <c r="F67" t="e">
        <f t="shared" si="14"/>
        <v>#N/A</v>
      </c>
      <c r="G67" t="e">
        <f t="shared" si="15"/>
        <v>#N/A</v>
      </c>
      <c r="H67" t="e">
        <f t="shared" si="16"/>
        <v>#N/A</v>
      </c>
      <c r="I67" t="e">
        <f t="shared" si="17"/>
        <v>#N/A</v>
      </c>
      <c r="J67" t="e">
        <f t="shared" si="18"/>
        <v>#N/A</v>
      </c>
      <c r="K67" t="e">
        <f t="shared" si="19"/>
        <v>#N/A</v>
      </c>
      <c r="L67" t="e">
        <f t="shared" si="20"/>
        <v>#N/A</v>
      </c>
      <c r="M67" t="e">
        <f t="shared" si="21"/>
        <v>#N/A</v>
      </c>
    </row>
    <row r="68" spans="1:13" ht="25.5">
      <c r="A68" s="1" t="s">
        <v>78</v>
      </c>
      <c r="B68" s="42" t="s">
        <v>458</v>
      </c>
      <c r="C68" t="e">
        <f t="shared" si="11"/>
        <v>#N/A</v>
      </c>
      <c r="D68" t="e">
        <f t="shared" si="12"/>
        <v>#N/A</v>
      </c>
      <c r="E68" t="e">
        <f t="shared" si="13"/>
        <v>#N/A</v>
      </c>
      <c r="F68" t="e">
        <f t="shared" si="14"/>
        <v>#N/A</v>
      </c>
      <c r="G68" t="e">
        <f t="shared" si="15"/>
        <v>#N/A</v>
      </c>
      <c r="H68" t="e">
        <f t="shared" si="16"/>
        <v>#N/A</v>
      </c>
      <c r="I68" t="e">
        <f t="shared" si="17"/>
        <v>#N/A</v>
      </c>
      <c r="J68" t="e">
        <f t="shared" si="18"/>
        <v>#N/A</v>
      </c>
      <c r="K68" t="e">
        <f t="shared" si="19"/>
        <v>#N/A</v>
      </c>
      <c r="L68" t="e">
        <f t="shared" si="20"/>
        <v>#N/A</v>
      </c>
      <c r="M68" t="e">
        <f t="shared" si="21"/>
        <v>#N/A</v>
      </c>
    </row>
    <row r="69" spans="1:13">
      <c r="A69" s="1" t="s">
        <v>109</v>
      </c>
      <c r="B69" s="42" t="s">
        <v>459</v>
      </c>
      <c r="C69" t="e">
        <f t="shared" si="11"/>
        <v>#N/A</v>
      </c>
      <c r="D69" t="e">
        <f t="shared" si="12"/>
        <v>#N/A</v>
      </c>
      <c r="E69" t="e">
        <f t="shared" si="13"/>
        <v>#N/A</v>
      </c>
      <c r="F69" t="e">
        <f t="shared" si="14"/>
        <v>#N/A</v>
      </c>
      <c r="G69" t="e">
        <f t="shared" si="15"/>
        <v>#N/A</v>
      </c>
      <c r="H69" t="e">
        <f t="shared" si="16"/>
        <v>#N/A</v>
      </c>
      <c r="I69" t="e">
        <f t="shared" si="17"/>
        <v>#N/A</v>
      </c>
      <c r="J69" t="e">
        <f t="shared" si="18"/>
        <v>#N/A</v>
      </c>
      <c r="K69" t="e">
        <f t="shared" si="19"/>
        <v>#N/A</v>
      </c>
      <c r="L69" t="e">
        <f t="shared" si="20"/>
        <v>#N/A</v>
      </c>
      <c r="M69" t="e">
        <f t="shared" si="21"/>
        <v>#N/A</v>
      </c>
    </row>
    <row r="70" spans="1:13">
      <c r="A70" s="1" t="s">
        <v>82</v>
      </c>
      <c r="B70" s="42" t="s">
        <v>460</v>
      </c>
      <c r="C70" t="e">
        <f t="shared" si="11"/>
        <v>#N/A</v>
      </c>
      <c r="D70" t="e">
        <f t="shared" si="12"/>
        <v>#N/A</v>
      </c>
      <c r="E70" t="e">
        <f t="shared" si="13"/>
        <v>#N/A</v>
      </c>
      <c r="F70" t="e">
        <f t="shared" si="14"/>
        <v>#N/A</v>
      </c>
      <c r="G70" t="e">
        <f t="shared" si="15"/>
        <v>#N/A</v>
      </c>
      <c r="H70" t="e">
        <f t="shared" si="16"/>
        <v>#N/A</v>
      </c>
      <c r="I70" t="e">
        <f t="shared" si="17"/>
        <v>#N/A</v>
      </c>
      <c r="J70" t="e">
        <f t="shared" si="18"/>
        <v>#N/A</v>
      </c>
      <c r="K70" t="e">
        <f t="shared" si="19"/>
        <v>#N/A</v>
      </c>
      <c r="L70" t="e">
        <f t="shared" si="20"/>
        <v>#N/A</v>
      </c>
      <c r="M70" t="e">
        <f t="shared" si="21"/>
        <v>#N/A</v>
      </c>
    </row>
    <row r="71" spans="1:13">
      <c r="A71" s="1" t="s">
        <v>109</v>
      </c>
      <c r="B71" s="42" t="s">
        <v>461</v>
      </c>
      <c r="C71" t="e">
        <f t="shared" si="11"/>
        <v>#N/A</v>
      </c>
      <c r="D71" t="e">
        <f t="shared" si="12"/>
        <v>#N/A</v>
      </c>
      <c r="E71" t="e">
        <f t="shared" si="13"/>
        <v>#N/A</v>
      </c>
      <c r="F71" t="e">
        <f t="shared" si="14"/>
        <v>#N/A</v>
      </c>
      <c r="G71" t="e">
        <f t="shared" si="15"/>
        <v>#N/A</v>
      </c>
      <c r="H71" t="e">
        <f t="shared" si="16"/>
        <v>#N/A</v>
      </c>
      <c r="I71" t="e">
        <f t="shared" si="17"/>
        <v>#N/A</v>
      </c>
      <c r="J71" t="e">
        <f t="shared" si="18"/>
        <v>#N/A</v>
      </c>
      <c r="K71" t="e">
        <f t="shared" si="19"/>
        <v>#N/A</v>
      </c>
      <c r="L71" t="e">
        <f t="shared" si="20"/>
        <v>#N/A</v>
      </c>
      <c r="M71" t="e">
        <f t="shared" si="21"/>
        <v>#N/A</v>
      </c>
    </row>
    <row r="72" spans="1:13">
      <c r="A72" s="1" t="s">
        <v>82</v>
      </c>
      <c r="B72" s="42" t="s">
        <v>462</v>
      </c>
      <c r="C72" t="e">
        <f t="shared" si="11"/>
        <v>#N/A</v>
      </c>
      <c r="D72" t="e">
        <f t="shared" si="12"/>
        <v>#N/A</v>
      </c>
      <c r="E72" t="e">
        <f t="shared" si="13"/>
        <v>#N/A</v>
      </c>
      <c r="F72" t="e">
        <f t="shared" si="14"/>
        <v>#N/A</v>
      </c>
      <c r="G72" t="e">
        <f t="shared" si="15"/>
        <v>#N/A</v>
      </c>
      <c r="H72" t="e">
        <f t="shared" si="16"/>
        <v>#N/A</v>
      </c>
      <c r="I72" t="e">
        <f t="shared" si="17"/>
        <v>#N/A</v>
      </c>
      <c r="J72" t="e">
        <f t="shared" si="18"/>
        <v>#N/A</v>
      </c>
      <c r="K72" t="e">
        <f t="shared" si="19"/>
        <v>#N/A</v>
      </c>
      <c r="L72" t="e">
        <f t="shared" si="20"/>
        <v>#N/A</v>
      </c>
      <c r="M72" t="e">
        <f t="shared" si="21"/>
        <v>#N/A</v>
      </c>
    </row>
    <row r="73" spans="1:13">
      <c r="A73" s="1" t="s">
        <v>230</v>
      </c>
      <c r="B73" s="42" t="s">
        <v>463</v>
      </c>
      <c r="C73" t="e">
        <f t="shared" si="11"/>
        <v>#N/A</v>
      </c>
      <c r="D73" t="e">
        <f t="shared" si="12"/>
        <v>#N/A</v>
      </c>
      <c r="E73" t="e">
        <f t="shared" si="13"/>
        <v>#N/A</v>
      </c>
      <c r="F73" t="e">
        <f t="shared" si="14"/>
        <v>#N/A</v>
      </c>
      <c r="G73" t="e">
        <f t="shared" si="15"/>
        <v>#N/A</v>
      </c>
      <c r="H73" t="e">
        <f t="shared" si="16"/>
        <v>#N/A</v>
      </c>
      <c r="I73" t="e">
        <f t="shared" si="17"/>
        <v>#N/A</v>
      </c>
      <c r="J73" t="e">
        <f t="shared" si="18"/>
        <v>#N/A</v>
      </c>
      <c r="K73" t="e">
        <f t="shared" si="19"/>
        <v>#N/A</v>
      </c>
      <c r="L73" t="e">
        <f t="shared" si="20"/>
        <v>#N/A</v>
      </c>
      <c r="M73" t="e">
        <f t="shared" si="21"/>
        <v>#N/A</v>
      </c>
    </row>
    <row r="74" spans="1:13">
      <c r="A74" s="1" t="s">
        <v>78</v>
      </c>
      <c r="B74" s="42" t="s">
        <v>464</v>
      </c>
      <c r="C74" t="e">
        <f t="shared" si="11"/>
        <v>#N/A</v>
      </c>
      <c r="D74" t="e">
        <f t="shared" si="12"/>
        <v>#N/A</v>
      </c>
      <c r="E74" t="e">
        <f t="shared" si="13"/>
        <v>#N/A</v>
      </c>
      <c r="F74" t="e">
        <f t="shared" si="14"/>
        <v>#N/A</v>
      </c>
      <c r="G74" t="e">
        <f t="shared" si="15"/>
        <v>#N/A</v>
      </c>
      <c r="H74" t="e">
        <f t="shared" si="16"/>
        <v>#N/A</v>
      </c>
      <c r="I74" t="e">
        <f t="shared" si="17"/>
        <v>#N/A</v>
      </c>
      <c r="J74" t="e">
        <f t="shared" si="18"/>
        <v>#N/A</v>
      </c>
      <c r="K74" t="e">
        <f t="shared" si="19"/>
        <v>#N/A</v>
      </c>
      <c r="L74" t="e">
        <f t="shared" si="20"/>
        <v>#N/A</v>
      </c>
      <c r="M74" t="e">
        <f t="shared" si="21"/>
        <v>#N/A</v>
      </c>
    </row>
    <row r="75" spans="1:13">
      <c r="A75" s="1" t="s">
        <v>109</v>
      </c>
      <c r="B75" s="42" t="s">
        <v>465</v>
      </c>
      <c r="C75" t="e">
        <f t="shared" si="11"/>
        <v>#N/A</v>
      </c>
      <c r="D75" t="e">
        <f t="shared" si="12"/>
        <v>#N/A</v>
      </c>
      <c r="E75" t="e">
        <f t="shared" si="13"/>
        <v>#N/A</v>
      </c>
      <c r="F75" t="e">
        <f t="shared" si="14"/>
        <v>#N/A</v>
      </c>
      <c r="G75" t="e">
        <f t="shared" si="15"/>
        <v>#N/A</v>
      </c>
      <c r="H75" t="e">
        <f t="shared" si="16"/>
        <v>#N/A</v>
      </c>
      <c r="I75" t="e">
        <f t="shared" si="17"/>
        <v>#N/A</v>
      </c>
      <c r="J75" t="e">
        <f t="shared" si="18"/>
        <v>#N/A</v>
      </c>
      <c r="K75" t="e">
        <f t="shared" si="19"/>
        <v>#N/A</v>
      </c>
      <c r="L75" t="e">
        <f t="shared" si="20"/>
        <v>#N/A</v>
      </c>
      <c r="M75" t="e">
        <f t="shared" si="21"/>
        <v>#N/A</v>
      </c>
    </row>
    <row r="76" spans="1:13">
      <c r="A76" s="1" t="s">
        <v>82</v>
      </c>
      <c r="B76" s="42" t="s">
        <v>466</v>
      </c>
      <c r="C76" t="e">
        <f t="shared" si="11"/>
        <v>#N/A</v>
      </c>
      <c r="D76" t="e">
        <f t="shared" si="12"/>
        <v>#N/A</v>
      </c>
      <c r="E76" t="e">
        <f t="shared" si="13"/>
        <v>#N/A</v>
      </c>
      <c r="F76" t="e">
        <f t="shared" si="14"/>
        <v>#N/A</v>
      </c>
      <c r="G76" t="e">
        <f t="shared" si="15"/>
        <v>#N/A</v>
      </c>
      <c r="H76" t="e">
        <f t="shared" si="16"/>
        <v>#N/A</v>
      </c>
      <c r="I76" t="e">
        <f t="shared" si="17"/>
        <v>#N/A</v>
      </c>
      <c r="J76" t="e">
        <f t="shared" si="18"/>
        <v>#N/A</v>
      </c>
      <c r="K76" t="e">
        <f t="shared" si="19"/>
        <v>#N/A</v>
      </c>
      <c r="L76" t="e">
        <f t="shared" si="20"/>
        <v>#N/A</v>
      </c>
      <c r="M76" t="e">
        <f t="shared" si="21"/>
        <v>#N/A</v>
      </c>
    </row>
    <row r="77" spans="1:13">
      <c r="A77" s="1" t="s">
        <v>82</v>
      </c>
      <c r="B77" s="42" t="s">
        <v>467</v>
      </c>
      <c r="C77" t="e">
        <f t="shared" si="11"/>
        <v>#N/A</v>
      </c>
      <c r="D77" t="e">
        <f t="shared" si="12"/>
        <v>#N/A</v>
      </c>
      <c r="E77" t="e">
        <f t="shared" si="13"/>
        <v>#N/A</v>
      </c>
      <c r="F77" t="e">
        <f t="shared" si="14"/>
        <v>#N/A</v>
      </c>
      <c r="G77" t="e">
        <f t="shared" si="15"/>
        <v>#N/A</v>
      </c>
      <c r="H77" t="e">
        <f t="shared" si="16"/>
        <v>#N/A</v>
      </c>
      <c r="I77" t="e">
        <f t="shared" si="17"/>
        <v>#N/A</v>
      </c>
      <c r="J77" t="e">
        <f t="shared" si="18"/>
        <v>#N/A</v>
      </c>
      <c r="K77" t="e">
        <f t="shared" si="19"/>
        <v>#N/A</v>
      </c>
      <c r="L77" t="e">
        <f t="shared" si="20"/>
        <v>#N/A</v>
      </c>
      <c r="M77" t="e">
        <f t="shared" si="21"/>
        <v>#N/A</v>
      </c>
    </row>
    <row r="78" spans="1:13">
      <c r="A78" s="1" t="s">
        <v>109</v>
      </c>
      <c r="B78" s="42" t="s">
        <v>468</v>
      </c>
      <c r="C78" t="e">
        <f t="shared" si="11"/>
        <v>#N/A</v>
      </c>
      <c r="D78" t="e">
        <f t="shared" si="12"/>
        <v>#N/A</v>
      </c>
      <c r="E78" t="e">
        <f t="shared" si="13"/>
        <v>#N/A</v>
      </c>
      <c r="F78" t="e">
        <f t="shared" si="14"/>
        <v>#N/A</v>
      </c>
      <c r="G78" t="e">
        <f t="shared" si="15"/>
        <v>#N/A</v>
      </c>
      <c r="H78" t="e">
        <f t="shared" si="16"/>
        <v>#N/A</v>
      </c>
      <c r="I78" t="e">
        <f t="shared" si="17"/>
        <v>#N/A</v>
      </c>
      <c r="J78" t="e">
        <f t="shared" si="18"/>
        <v>#N/A</v>
      </c>
      <c r="K78" t="e">
        <f t="shared" si="19"/>
        <v>#N/A</v>
      </c>
      <c r="L78" t="e">
        <f t="shared" si="20"/>
        <v>#N/A</v>
      </c>
      <c r="M78" t="e">
        <f t="shared" si="21"/>
        <v>#N/A</v>
      </c>
    </row>
    <row r="79" spans="1:13">
      <c r="A79" s="1" t="s">
        <v>73</v>
      </c>
      <c r="B79" s="42" t="s">
        <v>469</v>
      </c>
      <c r="C79" t="e">
        <f t="shared" si="11"/>
        <v>#N/A</v>
      </c>
      <c r="D79" t="e">
        <f t="shared" si="12"/>
        <v>#N/A</v>
      </c>
      <c r="E79" t="e">
        <f t="shared" si="13"/>
        <v>#N/A</v>
      </c>
      <c r="F79" t="e">
        <f t="shared" si="14"/>
        <v>#N/A</v>
      </c>
      <c r="G79" t="e">
        <f t="shared" si="15"/>
        <v>#N/A</v>
      </c>
      <c r="H79" t="e">
        <f t="shared" si="16"/>
        <v>#N/A</v>
      </c>
      <c r="I79" t="e">
        <f t="shared" si="17"/>
        <v>#N/A</v>
      </c>
      <c r="J79" t="e">
        <f t="shared" si="18"/>
        <v>#N/A</v>
      </c>
      <c r="K79" t="e">
        <f t="shared" si="19"/>
        <v>#N/A</v>
      </c>
      <c r="L79" t="e">
        <f t="shared" si="20"/>
        <v>#N/A</v>
      </c>
      <c r="M79" t="e">
        <f t="shared" si="21"/>
        <v>#N/A</v>
      </c>
    </row>
    <row r="80" spans="1:13" ht="25.5">
      <c r="A80" s="1" t="s">
        <v>73</v>
      </c>
      <c r="B80" s="42" t="s">
        <v>470</v>
      </c>
      <c r="C80" t="e">
        <f t="shared" si="11"/>
        <v>#N/A</v>
      </c>
      <c r="D80" t="e">
        <f t="shared" si="12"/>
        <v>#N/A</v>
      </c>
      <c r="E80" t="e">
        <f t="shared" si="13"/>
        <v>#N/A</v>
      </c>
      <c r="F80" t="e">
        <f t="shared" si="14"/>
        <v>#N/A</v>
      </c>
      <c r="G80" t="e">
        <f t="shared" si="15"/>
        <v>#N/A</v>
      </c>
      <c r="H80" t="e">
        <f t="shared" si="16"/>
        <v>#N/A</v>
      </c>
      <c r="I80" t="e">
        <f t="shared" si="17"/>
        <v>#N/A</v>
      </c>
      <c r="J80" t="e">
        <f t="shared" si="18"/>
        <v>#N/A</v>
      </c>
      <c r="K80" t="e">
        <f t="shared" si="19"/>
        <v>#N/A</v>
      </c>
      <c r="L80" t="e">
        <f t="shared" si="20"/>
        <v>#N/A</v>
      </c>
      <c r="M80" t="e">
        <f t="shared" si="21"/>
        <v>#N/A</v>
      </c>
    </row>
    <row r="81" spans="1:13" ht="25.5">
      <c r="A81" s="1" t="s">
        <v>82</v>
      </c>
      <c r="B81" s="42" t="s">
        <v>471</v>
      </c>
      <c r="C81" t="e">
        <f t="shared" si="11"/>
        <v>#N/A</v>
      </c>
      <c r="D81" t="e">
        <f t="shared" si="12"/>
        <v>#N/A</v>
      </c>
      <c r="E81" t="e">
        <f t="shared" si="13"/>
        <v>#N/A</v>
      </c>
      <c r="F81" t="e">
        <f t="shared" si="14"/>
        <v>#N/A</v>
      </c>
      <c r="G81" t="e">
        <f t="shared" si="15"/>
        <v>#N/A</v>
      </c>
      <c r="H81" t="e">
        <f t="shared" si="16"/>
        <v>#N/A</v>
      </c>
      <c r="I81" t="e">
        <f t="shared" si="17"/>
        <v>#N/A</v>
      </c>
      <c r="J81" t="e">
        <f t="shared" si="18"/>
        <v>#N/A</v>
      </c>
      <c r="K81" t="e">
        <f t="shared" si="19"/>
        <v>#N/A</v>
      </c>
      <c r="L81" t="e">
        <f t="shared" si="20"/>
        <v>#N/A</v>
      </c>
      <c r="M81" t="e">
        <f t="shared" si="21"/>
        <v>#N/A</v>
      </c>
    </row>
    <row r="82" spans="1:13" ht="25.5">
      <c r="A82" s="1" t="s">
        <v>73</v>
      </c>
      <c r="B82" s="42" t="s">
        <v>472</v>
      </c>
      <c r="C82" t="e">
        <f t="shared" si="11"/>
        <v>#N/A</v>
      </c>
      <c r="D82" t="e">
        <f t="shared" si="12"/>
        <v>#N/A</v>
      </c>
      <c r="E82" t="e">
        <f t="shared" si="13"/>
        <v>#N/A</v>
      </c>
      <c r="F82" t="e">
        <f t="shared" si="14"/>
        <v>#N/A</v>
      </c>
      <c r="G82" t="e">
        <f t="shared" si="15"/>
        <v>#N/A</v>
      </c>
      <c r="H82" t="e">
        <f t="shared" si="16"/>
        <v>#N/A</v>
      </c>
      <c r="I82" t="e">
        <f t="shared" si="17"/>
        <v>#N/A</v>
      </c>
      <c r="J82" t="e">
        <f t="shared" si="18"/>
        <v>#N/A</v>
      </c>
      <c r="K82" t="e">
        <f t="shared" si="19"/>
        <v>#N/A</v>
      </c>
      <c r="L82" t="e">
        <f t="shared" si="20"/>
        <v>#N/A</v>
      </c>
      <c r="M82" t="e">
        <f t="shared" si="21"/>
        <v>#N/A</v>
      </c>
    </row>
    <row r="83" spans="1:13">
      <c r="A83" s="1" t="s">
        <v>230</v>
      </c>
      <c r="B83" s="42" t="s">
        <v>473</v>
      </c>
      <c r="C83" t="e">
        <f t="shared" si="11"/>
        <v>#N/A</v>
      </c>
      <c r="D83" t="e">
        <f t="shared" si="12"/>
        <v>#N/A</v>
      </c>
      <c r="E83" t="e">
        <f t="shared" si="13"/>
        <v>#N/A</v>
      </c>
      <c r="F83" t="e">
        <f t="shared" si="14"/>
        <v>#N/A</v>
      </c>
      <c r="G83" t="e">
        <f t="shared" si="15"/>
        <v>#N/A</v>
      </c>
      <c r="H83" t="e">
        <f t="shared" si="16"/>
        <v>#N/A</v>
      </c>
      <c r="I83" t="e">
        <f t="shared" si="17"/>
        <v>#N/A</v>
      </c>
      <c r="J83" t="e">
        <f t="shared" si="18"/>
        <v>#N/A</v>
      </c>
      <c r="K83" t="e">
        <f t="shared" si="19"/>
        <v>#N/A</v>
      </c>
      <c r="L83" t="e">
        <f t="shared" si="20"/>
        <v>#N/A</v>
      </c>
      <c r="M83" t="e">
        <f t="shared" si="21"/>
        <v>#N/A</v>
      </c>
    </row>
    <row r="84" spans="1:13">
      <c r="A84" s="1" t="s">
        <v>78</v>
      </c>
      <c r="B84" s="42" t="s">
        <v>474</v>
      </c>
      <c r="C84" t="e">
        <f t="shared" si="11"/>
        <v>#N/A</v>
      </c>
      <c r="D84" t="e">
        <f t="shared" si="12"/>
        <v>#N/A</v>
      </c>
      <c r="E84" t="e">
        <f t="shared" si="13"/>
        <v>#N/A</v>
      </c>
      <c r="F84" t="e">
        <f t="shared" si="14"/>
        <v>#N/A</v>
      </c>
      <c r="G84" t="e">
        <f t="shared" si="15"/>
        <v>#N/A</v>
      </c>
      <c r="H84" t="e">
        <f t="shared" si="16"/>
        <v>#N/A</v>
      </c>
      <c r="I84" t="e">
        <f t="shared" si="17"/>
        <v>#N/A</v>
      </c>
      <c r="J84" t="e">
        <f t="shared" si="18"/>
        <v>#N/A</v>
      </c>
      <c r="K84" t="e">
        <f t="shared" si="19"/>
        <v>#N/A</v>
      </c>
      <c r="L84" t="e">
        <f t="shared" si="20"/>
        <v>#N/A</v>
      </c>
      <c r="M84" t="e">
        <f t="shared" si="21"/>
        <v>#N/A</v>
      </c>
    </row>
    <row r="85" spans="1:13">
      <c r="A85" s="1" t="s">
        <v>230</v>
      </c>
      <c r="B85" s="42" t="s">
        <v>475</v>
      </c>
      <c r="C85" t="e">
        <f t="shared" ref="C85:C116" si="22">VLOOKUP(B85,$AP$4:$BE$26,3,FALSE)</f>
        <v>#N/A</v>
      </c>
      <c r="D85" t="e">
        <f t="shared" ref="D85:D102" si="23">VLOOKUP(B85,$AP$4:$BE$26,4,FALSE)</f>
        <v>#N/A</v>
      </c>
      <c r="E85" t="e">
        <f t="shared" ref="E85:E102" si="24">VLOOKUP(B85,$AP$4:$BE$26,5,FALSE)</f>
        <v>#N/A</v>
      </c>
      <c r="F85" t="e">
        <f t="shared" ref="F85:F102" si="25">VLOOKUP(B85,$AP$4:$BE$26,6,FALSE)</f>
        <v>#N/A</v>
      </c>
      <c r="G85" t="e">
        <f t="shared" ref="G85:G102" si="26">VLOOKUP(B85,$AP$4:$BE$26,7,FALSE)</f>
        <v>#N/A</v>
      </c>
      <c r="H85" t="e">
        <f t="shared" ref="H85:H102" si="27">VLOOKUP(B85,$AP$4:$BE$26,8,FALSE)</f>
        <v>#N/A</v>
      </c>
      <c r="I85" t="e">
        <f t="shared" ref="I85:I102" si="28">VLOOKUP(B85,$AP$4:$BE$26,12,FALSE)</f>
        <v>#N/A</v>
      </c>
      <c r="J85" t="e">
        <f t="shared" ref="J85:J102" si="29">VLOOKUP(B85,$AP$4:$BE$26,11,FALSE)</f>
        <v>#N/A</v>
      </c>
      <c r="K85" t="e">
        <f t="shared" ref="K85:K102" si="30">VLOOKUP(B85,$AP$4:$BE$26,13,FALSE)</f>
        <v>#N/A</v>
      </c>
      <c r="L85" t="e">
        <f t="shared" ref="L85:L102" si="31">VLOOKUP(B85,$AP$4:$BE$26,16,FALSE)</f>
        <v>#N/A</v>
      </c>
      <c r="M85" t="e">
        <f t="shared" ref="M85:M102" si="32">VLOOKUP(B85,$AP$4:$BE$26,15,FALSE)</f>
        <v>#N/A</v>
      </c>
    </row>
    <row r="86" spans="1:13">
      <c r="A86" s="1" t="s">
        <v>82</v>
      </c>
      <c r="B86" s="42" t="s">
        <v>476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82</v>
      </c>
      <c r="B87" s="42" t="s">
        <v>477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230</v>
      </c>
      <c r="B88" s="42" t="s">
        <v>478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73</v>
      </c>
      <c r="B89" s="42" t="s">
        <v>479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82</v>
      </c>
      <c r="B90" s="42" t="s">
        <v>480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78</v>
      </c>
      <c r="B91" s="42" t="s">
        <v>481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109</v>
      </c>
      <c r="B92" s="42" t="s">
        <v>482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82</v>
      </c>
      <c r="B93" s="42" t="s">
        <v>483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82</v>
      </c>
      <c r="B94" s="42" t="s">
        <v>484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78</v>
      </c>
      <c r="B95" s="42" t="s">
        <v>485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230</v>
      </c>
      <c r="B96" s="42" t="s">
        <v>486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230</v>
      </c>
      <c r="B97" s="42" t="s">
        <v>487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109</v>
      </c>
      <c r="B98" s="42" t="s">
        <v>495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109</v>
      </c>
      <c r="B99" s="42" t="s">
        <v>496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230</v>
      </c>
      <c r="B100" s="42" t="s">
        <v>497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78</v>
      </c>
      <c r="B101" s="42" t="s">
        <v>498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ht="25.5">
      <c r="A102" s="1" t="s">
        <v>73</v>
      </c>
      <c r="B102" s="42" t="s">
        <v>499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205</v>
      </c>
      <c r="B113" s="17" t="s">
        <v>488</v>
      </c>
      <c r="C113" t="e">
        <f t="shared" ref="C113:C118" si="33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205</v>
      </c>
      <c r="B114" s="17" t="s">
        <v>489</v>
      </c>
      <c r="C114" t="e">
        <f t="shared" si="33"/>
        <v>#N/A</v>
      </c>
      <c r="D114" t="e">
        <f t="shared" ref="D114:D118" si="34">VLOOKUP(B114,$BG$4:$BR$6,4,FALSE)</f>
        <v>#N/A</v>
      </c>
      <c r="E114" t="e">
        <f t="shared" ref="E114:E118" si="35">VLOOKUP(B114,$BG$4:$BR$6,6,FALSE)</f>
        <v>#N/A</v>
      </c>
      <c r="F114" t="e">
        <f t="shared" ref="F114:F118" si="36">VLOOKUP(B114,$BG$4:$BR$6,7,FALSE)</f>
        <v>#N/A</v>
      </c>
      <c r="G114" t="e">
        <f t="shared" ref="G114:G118" si="37">VLOOKUP(B114,$BG$4:$BR$6,9,FALSE)</f>
        <v>#N/A</v>
      </c>
      <c r="H114" t="e">
        <f t="shared" ref="H114:H118" si="38">VLOOKUP(B114,$BG$4:$BR$6,10,FALSE)</f>
        <v>#N/A</v>
      </c>
      <c r="I114" t="e">
        <f t="shared" ref="I114:I118" si="39">VLOOKUP(B114,$BG$4:$BR$6,11,FALSE)</f>
        <v>#N/A</v>
      </c>
      <c r="J114" t="e">
        <f t="shared" ref="J114:J118" si="40">VLOOKUP(B114,$BG$4:$BR$6,12,FALSE)</f>
        <v>#N/A</v>
      </c>
    </row>
    <row r="115" spans="1:10">
      <c r="A115" s="1" t="s">
        <v>205</v>
      </c>
      <c r="B115" s="17" t="s">
        <v>490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300</v>
      </c>
      <c r="B116" s="17" t="s">
        <v>491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205</v>
      </c>
      <c r="B117" s="17" t="s">
        <v>492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300</v>
      </c>
      <c r="B118" s="17" t="s">
        <v>493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1:P11"/>
    <mergeCell ref="Q11:T11"/>
    <mergeCell ref="U11:X11"/>
    <mergeCell ref="Y11:AB11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2019-08-16T19:16:43Z</dcterms:modified>
</cp:coreProperties>
</file>