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6520E344-FFA3-4461-9963-194B2D2E07F1}" xr6:coauthVersionLast="43" xr6:coauthVersionMax="43" xr10:uidLastSave="{00000000-0000-0000-0000-000000000000}"/>
  <bookViews>
    <workbookView xWindow="2820" yWindow="1215" windowWidth="21450" windowHeight="14385" activeTab="1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I13" i="11"/>
  <c r="I14" i="11"/>
  <c r="I15" i="11"/>
  <c r="I16" i="11"/>
  <c r="H13" i="11"/>
  <c r="H14" i="11"/>
  <c r="H15" i="11"/>
  <c r="H16" i="11"/>
  <c r="G13" i="11"/>
  <c r="G14" i="11"/>
  <c r="G15" i="11"/>
  <c r="G16" i="11"/>
  <c r="F13" i="11"/>
  <c r="F14" i="11"/>
  <c r="F15" i="11"/>
  <c r="F16" i="11"/>
  <c r="E13" i="11"/>
  <c r="E14" i="11"/>
  <c r="E15" i="11"/>
  <c r="E16" i="11"/>
  <c r="D13" i="11"/>
  <c r="D14" i="11"/>
  <c r="D15" i="11"/>
  <c r="D16" i="11"/>
  <c r="C13" i="11"/>
  <c r="C14" i="11"/>
  <c r="C15" i="11"/>
  <c r="C16" i="11"/>
  <c r="J4" i="11"/>
  <c r="J5" i="11"/>
  <c r="J6" i="11"/>
  <c r="J7" i="11"/>
  <c r="J8" i="11"/>
  <c r="I4" i="11"/>
  <c r="I5" i="11"/>
  <c r="I6" i="11"/>
  <c r="I7" i="11"/>
  <c r="I8" i="11"/>
  <c r="H4" i="11"/>
  <c r="H5" i="11"/>
  <c r="H6" i="11"/>
  <c r="H7" i="11"/>
  <c r="H8" i="11"/>
  <c r="H3" i="11"/>
  <c r="G4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5" i="11"/>
  <c r="D6" i="11"/>
  <c r="D7" i="11"/>
  <c r="D8" i="11"/>
  <c r="C4" i="11"/>
  <c r="C5" i="11"/>
  <c r="C6" i="11"/>
  <c r="C7" i="11"/>
  <c r="C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G3" i="11"/>
  <c r="F3" i="11"/>
  <c r="E3" i="11"/>
  <c r="D3" i="11"/>
  <c r="C3" i="11"/>
  <c r="Q2" i="2" l="1"/>
  <c r="A38" i="2" l="1"/>
  <c r="F6" i="2"/>
  <c r="F10" i="2"/>
  <c r="F14" i="2"/>
  <c r="F18" i="2"/>
  <c r="F19" i="2"/>
  <c r="F25" i="2"/>
  <c r="F28" i="2"/>
  <c r="F29" i="2"/>
  <c r="F35" i="2"/>
  <c r="F36" i="2"/>
  <c r="F40" i="2"/>
  <c r="F43" i="2"/>
  <c r="F47" i="2"/>
  <c r="F49" i="2"/>
  <c r="F51" i="2"/>
  <c r="F52" i="2"/>
  <c r="F53" i="2"/>
  <c r="F55" i="2"/>
  <c r="F57" i="2"/>
  <c r="F59" i="2"/>
  <c r="F69" i="2"/>
  <c r="F71" i="2"/>
  <c r="F75" i="2"/>
  <c r="F91" i="2"/>
  <c r="F93" i="2"/>
  <c r="F96" i="2"/>
  <c r="F100" i="2"/>
  <c r="F101" i="2"/>
  <c r="F102" i="2"/>
  <c r="F103" i="2"/>
  <c r="F2" i="2"/>
  <c r="B3" i="2"/>
  <c r="E3" i="2" s="1"/>
  <c r="F3" i="2" s="1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E13" i="2" s="1"/>
  <c r="F13" i="2" s="1"/>
  <c r="B14" i="2"/>
  <c r="B15" i="2"/>
  <c r="E15" i="2" s="1"/>
  <c r="F15" i="2" s="1"/>
  <c r="B16" i="2"/>
  <c r="E16" i="2" s="1"/>
  <c r="F16" i="2" s="1"/>
  <c r="B17" i="2"/>
  <c r="E17" i="2" s="1"/>
  <c r="F17" i="2" s="1"/>
  <c r="B18" i="2"/>
  <c r="B19" i="2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E24" i="2" s="1"/>
  <c r="F24" i="2" s="1"/>
  <c r="B25" i="2"/>
  <c r="B26" i="2"/>
  <c r="E26" i="2" s="1"/>
  <c r="F26" i="2" s="1"/>
  <c r="B27" i="2"/>
  <c r="E27" i="2" s="1"/>
  <c r="F27" i="2" s="1"/>
  <c r="B28" i="2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E50" i="2" s="1"/>
  <c r="F50" i="2" s="1"/>
  <c r="B51" i="2"/>
  <c r="B52" i="2"/>
  <c r="B53" i="2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B92" i="2"/>
  <c r="E92" i="2" s="1"/>
  <c r="F92" i="2" s="1"/>
  <c r="B93" i="2"/>
  <c r="B94" i="2"/>
  <c r="E94" i="2" s="1"/>
  <c r="F94" i="2" s="1"/>
  <c r="B95" i="2"/>
  <c r="E95" i="2" s="1"/>
  <c r="F95" i="2" s="1"/>
  <c r="B96" i="2"/>
  <c r="B97" i="2"/>
  <c r="E97" i="2" s="1"/>
  <c r="F97" i="2" s="1"/>
  <c r="B98" i="2"/>
  <c r="E98" i="2" s="1"/>
  <c r="F98" i="2" s="1"/>
  <c r="B99" i="2"/>
  <c r="E99" i="2" s="1"/>
  <c r="F99" i="2" s="1"/>
  <c r="B100" i="2"/>
  <c r="B101" i="2"/>
  <c r="B102" i="2"/>
  <c r="B103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51" i="2"/>
  <c r="D52" i="2"/>
  <c r="D53" i="2"/>
  <c r="D54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2" i="2"/>
  <c r="D93" i="2"/>
  <c r="D94" i="2"/>
  <c r="D95" i="2"/>
  <c r="D96" i="2"/>
  <c r="D97" i="2"/>
  <c r="D98" i="2"/>
  <c r="D99" i="2"/>
  <c r="D100" i="2"/>
  <c r="D10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D2" i="2"/>
  <c r="A2" i="2"/>
</calcChain>
</file>

<file path=xl/sharedStrings.xml><?xml version="1.0" encoding="utf-8"?>
<sst xmlns="http://schemas.openxmlformats.org/spreadsheetml/2006/main" count="825" uniqueCount="441">
  <si>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</si>
  <si>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</si>
  <si>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</si>
  <si>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</si>
  <si>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</si>
  <si>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</si>
  <si>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</si>
  <si>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</si>
  <si>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</si>
  <si>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</si>
  <si>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</si>
  <si>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</si>
  <si>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</si>
  <si>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</si>
  <si>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</si>
  <si>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</si>
  <si>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</si>
  <si>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</si>
  <si>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</si>
  <si>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</si>
  <si>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</si>
  <si>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</si>
  <si>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</si>
  <si>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</si>
  <si>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</si>
  <si>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</si>
  <si>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</si>
  <si>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</si>
  <si>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</si>
  <si>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</si>
  <si>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</si>
  <si>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</si>
  <si>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</si>
  <si>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</si>
  <si>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</si>
  <si>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</si>
  <si>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</si>
  <si>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</si>
  <si>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</si>
  <si>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</si>
  <si>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</si>
  <si>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</si>
  <si>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</si>
  <si>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</si>
  <si>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</si>
  <si>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</si>
  <si>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</si>
  <si>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</si>
  <si>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</si>
  <si>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</si>
  <si>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</si>
  <si>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</si>
  <si>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</si>
  <si>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</si>
  <si>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</si>
  <si>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</si>
  <si>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</si>
  <si>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</si>
  <si>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</si>
  <si>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</si>
  <si>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</si>
  <si>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</si>
  <si>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</si>
  <si>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</si>
  <si>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</si>
  <si>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</si>
  <si>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</si>
  <si>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</si>
  <si>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</si>
  <si>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</si>
  <si>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</si>
  <si>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</si>
  <si>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</si>
  <si>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</si>
  <si>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</si>
  <si>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</si>
  <si>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Anthony, Shaq</t>
  </si>
  <si>
    <t>OT</t>
  </si>
  <si>
    <t>Williamston, SC</t>
  </si>
  <si>
    <t>Wren HS</t>
  </si>
  <si>
    <t>Anthony, Stephone</t>
  </si>
  <si>
    <t>LB</t>
  </si>
  <si>
    <t>SO</t>
  </si>
  <si>
    <t>Polkton, NC</t>
  </si>
  <si>
    <t>Anson HS</t>
  </si>
  <si>
    <t>Barnes, Tavaris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</si>
  <si>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</si>
  <si>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</si>
  <si>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</si>
  <si>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</si>
  <si>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</si>
  <si>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</si>
  <si>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</si>
  <si>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</si>
  <si>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</si>
  <si>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</si>
  <si>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</si>
  <si>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</si>
  <si>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Benton, Spencer</t>
  </si>
  <si>
    <t>P</t>
  </si>
  <si>
    <t>SR</t>
  </si>
  <si>
    <t>Myrtle Beach, SC</t>
  </si>
  <si>
    <t>Myrtle Beach HS</t>
  </si>
  <si>
    <t>Blanks, Travis</t>
  </si>
  <si>
    <t>DB</t>
  </si>
  <si>
    <t>Tallahassee, FL</t>
  </si>
  <si>
    <t>North Florida Christian School</t>
  </si>
  <si>
    <t>Boyd, Tajh</t>
  </si>
  <si>
    <t>QB</t>
  </si>
  <si>
    <t>JR</t>
  </si>
  <si>
    <t>Hampton, VA</t>
  </si>
  <si>
    <t>Phoebus HS</t>
  </si>
  <si>
    <t>Breeland, Bashaud</t>
  </si>
  <si>
    <t>CB</t>
  </si>
  <si>
    <t>Allendale, SC</t>
  </si>
  <si>
    <t>Allendale-Fairfax HS</t>
  </si>
  <si>
    <t>Brewer, Xavier</t>
  </si>
  <si>
    <t>Bartram Trail HS</t>
  </si>
  <si>
    <t>Brooks, Zac</t>
  </si>
  <si>
    <t>RB</t>
  </si>
  <si>
    <t>Jonesboro, AR</t>
  </si>
  <si>
    <t>Jonesboro Senior HS</t>
  </si>
  <si>
    <t>Brown, Beau</t>
  </si>
  <si>
    <t>S</t>
  </si>
  <si>
    <t>-</t>
  </si>
  <si>
    <t>Brown, Jaron</t>
  </si>
  <si>
    <t>WR</t>
  </si>
  <si>
    <t>Cheraw, SC</t>
  </si>
  <si>
    <t>Cheraw HS</t>
  </si>
  <si>
    <t>Bryant, Martavis</t>
  </si>
  <si>
    <t>Calhoun Falls, SC</t>
  </si>
  <si>
    <t>T.L. Hanna HS</t>
  </si>
  <si>
    <t>Bullard, Marcus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</si>
  <si>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</si>
  <si>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</si>
  <si>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</si>
  <si>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</si>
  <si>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</si>
  <si>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</si>
  <si>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</si>
  <si>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</si>
  <si>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</si>
  <si>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</si>
  <si>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</si>
  <si>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</si>
  <si>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</si>
  <si>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</si>
  <si>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</si>
  <si>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</si>
  <si>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</si>
  <si>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</si>
  <si>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</si>
  <si>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Davidson, C.J.</t>
  </si>
  <si>
    <t>Davis, Cortez</t>
  </si>
  <si>
    <t>Daytona Beach, FL</t>
  </si>
  <si>
    <t>Mainland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</si>
  <si>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</si>
  <si>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</si>
  <si>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</si>
  <si>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</si>
  <si>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</si>
  <si>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</si>
  <si>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</si>
  <si>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</si>
  <si>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</si>
  <si>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</si>
  <si>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Ellington, Andre</t>
  </si>
  <si>
    <t>Moncks Corner, SC</t>
  </si>
  <si>
    <t>Berkeley HS</t>
  </si>
  <si>
    <t>Fajgenbaum, Phillip</t>
  </si>
  <si>
    <t>LS</t>
  </si>
  <si>
    <t>Raleigh, NC</t>
  </si>
  <si>
    <t>Ravenscroft School</t>
  </si>
  <si>
    <t>Forbush, Wes</t>
  </si>
  <si>
    <t>Johnson City, TN</t>
  </si>
  <si>
    <t>Science Hill HS</t>
  </si>
  <si>
    <t>Ford, Brandon</t>
  </si>
  <si>
    <t>Wando, SC</t>
  </si>
  <si>
    <t>Hanahan HS</t>
  </si>
  <si>
    <t>Freeman, Dalton</t>
  </si>
  <si>
    <t>C</t>
  </si>
  <si>
    <t>Pelion, SC</t>
  </si>
  <si>
    <t>Pelion HS</t>
  </si>
  <si>
    <t>Fulmer, Zach</t>
  </si>
  <si>
    <t>Geohaghan, Ronald</t>
  </si>
  <si>
    <t>Goodman, Malliciah</t>
  </si>
  <si>
    <t>Florence, SC</t>
  </si>
  <si>
    <t>West Florence HS</t>
  </si>
  <si>
    <t>Goodson, B.J.</t>
  </si>
  <si>
    <t>Lamar, SC</t>
  </si>
  <si>
    <t>Lamar HS</t>
  </si>
  <si>
    <t>Gore, Joe</t>
  </si>
  <si>
    <t>Lake Waccamaw, NC</t>
  </si>
  <si>
    <t>East Columbus HS</t>
  </si>
  <si>
    <t>Guillermo, Jay</t>
  </si>
  <si>
    <t>Maryville, TN</t>
  </si>
  <si>
    <t>Maryville HS</t>
  </si>
  <si>
    <t>Hall, Rashard</t>
  </si>
  <si>
    <t>Saint Augustine, FL</t>
  </si>
  <si>
    <t>Saint Augustine HS</t>
  </si>
  <si>
    <t>Hopkins, DeAndre</t>
  </si>
  <si>
    <t>Central, SC</t>
  </si>
  <si>
    <t>D.W. Daniel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</si>
  <si>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</si>
  <si>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</si>
  <si>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</si>
  <si>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</si>
  <si>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</si>
  <si>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</si>
  <si>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</si>
  <si>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</si>
  <si>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</si>
  <si>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</si>
  <si>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</si>
  <si>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K</t>
  </si>
  <si>
    <t>Jenkins, Martin</t>
  </si>
  <si>
    <t>Roswell, GA</t>
  </si>
  <si>
    <t>Centennial HS</t>
  </si>
  <si>
    <t>Johnson, George</t>
  </si>
  <si>
    <t>Jones, C.J.</t>
  </si>
  <si>
    <t>Jones, Kellen</t>
  </si>
  <si>
    <t>Houston, TX</t>
  </si>
  <si>
    <t>Saint Pius X HS</t>
  </si>
  <si>
    <t>Jones, Oliver</t>
  </si>
  <si>
    <t>Ninety Six, SC</t>
  </si>
  <si>
    <t>Ninety Six HS</t>
  </si>
  <si>
    <t>Kelly, Chad</t>
  </si>
  <si>
    <t>Niagara Falls, NY</t>
  </si>
  <si>
    <t>Saint Joseph’s Collegiate Institute</t>
  </si>
  <si>
    <t>Lakip, Ammon</t>
  </si>
  <si>
    <t>Johns Creek, GA</t>
  </si>
  <si>
    <t>Chattahoochee HS</t>
  </si>
  <si>
    <t>Maass, Andrew</t>
  </si>
  <si>
    <t>Mac Lain, Eric</t>
  </si>
  <si>
    <t>Hope Mills, NC</t>
  </si>
  <si>
    <t>Jack Britt HS</t>
  </si>
  <si>
    <t>Mauldin, Collins</t>
  </si>
  <si>
    <t>Maybank, Jerome</t>
  </si>
  <si>
    <t>Pawleys Island, SC</t>
  </si>
  <si>
    <t>Waccamaw HS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</si>
  <si>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</si>
  <si>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</si>
  <si>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</si>
  <si>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</si>
  <si>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</si>
  <si>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</si>
  <si>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</si>
  <si>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</si>
  <si>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</si>
  <si>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McNeal, Tony</t>
  </si>
  <si>
    <t>Meeks, Jonathan</t>
  </si>
  <si>
    <t>Rock Hill HS</t>
  </si>
  <si>
    <t>Norton, Ryan</t>
  </si>
  <si>
    <t>Simpsonville, SC</t>
  </si>
  <si>
    <t>Mauldin HS</t>
  </si>
  <si>
    <t>Parker, Justin</t>
  </si>
  <si>
    <t>Port Royal, SC</t>
  </si>
  <si>
    <t>Beaufort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</si>
  <si>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</si>
  <si>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</si>
  <si>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</si>
  <si>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</si>
  <si>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</si>
  <si>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</si>
  <si>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</si>
  <si>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</si>
  <si>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</si>
  <si>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</si>
  <si>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</si>
  <si>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</si>
  <si>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</si>
  <si>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</si>
  <si>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</si>
  <si>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</si>
  <si>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</si>
  <si>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Roberts, Morgan</t>
  </si>
  <si>
    <t>Charlotte Country Day School</t>
  </si>
  <si>
    <t>Robinson, Darius</t>
  </si>
  <si>
    <t>College Park, GA</t>
  </si>
  <si>
    <t>Westlake HS</t>
  </si>
  <si>
    <t>Rodriguez, Daniel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</si>
  <si>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</si>
  <si>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</si>
  <si>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</si>
  <si>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</si>
  <si>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</si>
  <si>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</si>
  <si>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</si>
  <si>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</si>
  <si>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</si>
  <si>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</si>
  <si>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</si>
  <si>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</si>
  <si>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</si>
  <si>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Saint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</si>
  <si>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</si>
  <si>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</si>
  <si>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</si>
  <si>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</si>
  <si>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</si>
  <si>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</si>
  <si>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Stewart, Dante</t>
  </si>
  <si>
    <t>Swansea, SC</t>
  </si>
  <si>
    <t>Calhoun County HS</t>
  </si>
  <si>
    <t>Stoudt, Cole</t>
  </si>
  <si>
    <t>Dublin, OH</t>
  </si>
  <si>
    <t>Dublin Coffman HS</t>
  </si>
  <si>
    <t>Symmes, Brian</t>
  </si>
  <si>
    <t>Eastside HS</t>
  </si>
  <si>
    <t>Thomas, Brandon</t>
  </si>
  <si>
    <t>Thomas, Tra</t>
  </si>
  <si>
    <t>Wadesboro, NC</t>
  </si>
  <si>
    <t>Timothy, Gifford</t>
  </si>
  <si>
    <t>Middletown, DE</t>
  </si>
  <si>
    <t>Middletown HS</t>
  </si>
  <si>
    <t>Townsend, Lateek</t>
  </si>
  <si>
    <t>Bennettsville, SC</t>
  </si>
  <si>
    <t>Marlboro County HS</t>
  </si>
  <si>
    <t>Tucker, Harrison</t>
  </si>
  <si>
    <t>Turner, Alec</t>
  </si>
  <si>
    <t>Van Gieson, Sam</t>
  </si>
  <si>
    <t>Greer, SC</t>
  </si>
  <si>
    <t>Watkins, Carlos</t>
  </si>
  <si>
    <t>Mooresboro, NC</t>
  </si>
  <si>
    <t>Chase HS</t>
  </si>
  <si>
    <t>Watkins, Sammy</t>
  </si>
  <si>
    <t>Fort Myers, FL</t>
  </si>
  <si>
    <t>South Fort Myers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</si>
  <si>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</si>
  <si>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</si>
  <si>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</si>
  <si>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</si>
  <si>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</si>
  <si>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</si>
  <si>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</si>
  <si>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</si>
  <si>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Willard, Jonathan</t>
  </si>
  <si>
    <t>Loris, SC</t>
  </si>
  <si>
    <t>Loris HS</t>
  </si>
  <si>
    <t>Williams, DeShawn</t>
  </si>
  <si>
    <t>Williams, Jerrodd</t>
  </si>
  <si>
    <t>Wilson, Scott</t>
  </si>
  <si>
    <t>Wright, Corico</t>
  </si>
  <si>
    <t>Milledgeville, GA</t>
  </si>
  <si>
    <t>Baldwin HS</t>
  </si>
  <si>
    <t>Young, Steven</t>
  </si>
  <si>
    <t>Tajh Boyd</t>
  </si>
  <si>
    <t>Chad Kelly</t>
  </si>
  <si>
    <t>Donny McElveen</t>
  </si>
  <si>
    <t>Tony McNeal</t>
  </si>
  <si>
    <t>Morgan Roberts</t>
  </si>
  <si>
    <t>Cole Stoudt</t>
  </si>
  <si>
    <t>Zac Brooks</t>
  </si>
  <si>
    <t>Andre Ellington</t>
  </si>
  <si>
    <t>D.J. Howard</t>
  </si>
  <si>
    <t>George Johnson</t>
  </si>
  <si>
    <t>Roderick McDowell</t>
  </si>
  <si>
    <t>Jaron Brown</t>
  </si>
  <si>
    <t>Martavis Bryant</t>
  </si>
  <si>
    <t>Wes Forbush</t>
  </si>
  <si>
    <t>DeAndre Hopkins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</si>
  <si>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</si>
  <si>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</si>
  <si>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</si>
  <si>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</si>
  <si>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</si>
  <si>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</si>
  <si>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</si>
  <si>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Sammy Watkins</t>
  </si>
  <si>
    <t>Sam Cooper</t>
  </si>
  <si>
    <t>Brandon Ford</t>
  </si>
  <si>
    <t>Eric Mac Lain</t>
  </si>
  <si>
    <t>Jay Jay McCullough</t>
  </si>
  <si>
    <t>Stanton Seckinger</t>
  </si>
  <si>
    <t>Alec Turner</t>
  </si>
  <si>
    <t>Martin Aiken</t>
  </si>
  <si>
    <t>Stephone Anthony</t>
  </si>
  <si>
    <t>Tavaris Barnes</t>
  </si>
  <si>
    <t>Vic Beasley</t>
  </si>
  <si>
    <t>Travis Blanks</t>
  </si>
  <si>
    <t>Bashaud Breeland</t>
  </si>
  <si>
    <t>Xavier Brewer</t>
  </si>
  <si>
    <t>Beau Brown</t>
  </si>
  <si>
    <t>Marcus Bullard</t>
  </si>
  <si>
    <t>T.J. Burrell</t>
  </si>
  <si>
    <t>Roderick Byers</t>
  </si>
  <si>
    <t>Quandon Christian</t>
  </si>
  <si>
    <t>Corey Crawford</t>
  </si>
  <si>
    <t>C.J. Davidson</t>
  </si>
  <si>
    <t>Cortez Davis</t>
  </si>
  <si>
    <t>Kevin Dodd</t>
  </si>
  <si>
    <t>Zach Fulmer</t>
  </si>
  <si>
    <t>Ronald Geohaghan</t>
  </si>
  <si>
    <t>Malliciah Goodman</t>
  </si>
  <si>
    <t>B.J. Goodson</t>
  </si>
  <si>
    <t>Rashard Hall</t>
  </si>
  <si>
    <t>Grady Jarrett</t>
  </si>
  <si>
    <t>Martin Jenkins</t>
  </si>
  <si>
    <t>C.J. Jones</t>
  </si>
  <si>
    <t>Kellen Jones</t>
  </si>
  <si>
    <t>Collins Mauldin</t>
  </si>
  <si>
    <t>Jonathan Meeks</t>
  </si>
  <si>
    <t>Justin Parker</t>
  </si>
  <si>
    <t>Garry Peters</t>
  </si>
  <si>
    <t>D.J. Reader</t>
  </si>
  <si>
    <t>Darius Robinson</t>
  </si>
  <si>
    <t>Spencer Shuey</t>
  </si>
  <si>
    <t>Robert Smith</t>
  </si>
  <si>
    <t>Tony Steward</t>
  </si>
  <si>
    <t>Dante Stewart</t>
  </si>
  <si>
    <t>Tra Thomas</t>
  </si>
  <si>
    <t>Lateek Townsend</t>
  </si>
  <si>
    <t>Carlos Watkins</t>
  </si>
  <si>
    <t>Josh Watson</t>
  </si>
  <si>
    <t>Taylor Watson</t>
  </si>
  <si>
    <t>Jonathan Willard</t>
  </si>
  <si>
    <t>DeShawn Williams</t>
  </si>
  <si>
    <t>Jerrodd Williams</t>
  </si>
  <si>
    <t>Corico Wright</t>
  </si>
  <si>
    <t>Steven Young</t>
  </si>
  <si>
    <t>Spencer Benton</t>
  </si>
  <si>
    <t>Chandler Catanzaro</t>
  </si>
  <si>
    <t>Corbin Jenkins</t>
  </si>
  <si>
    <t>Ammon Lakip</t>
  </si>
  <si>
    <t>Bradley Pinion</t>
  </si>
  <si>
    <t>Brian Symmes</t>
  </si>
  <si>
    <t>Away</t>
  </si>
  <si>
    <t>Auburn</t>
  </si>
  <si>
    <t>Unranked</t>
  </si>
  <si>
    <t>Ball State</t>
  </si>
  <si>
    <t>Furman</t>
  </si>
  <si>
    <t>FSU</t>
  </si>
  <si>
    <t>BC</t>
  </si>
  <si>
    <t>GT</t>
  </si>
  <si>
    <t>VT</t>
  </si>
  <si>
    <t>Wake</t>
  </si>
  <si>
    <t>Duke</t>
  </si>
  <si>
    <t>Maryland</t>
  </si>
  <si>
    <t>NC State</t>
  </si>
  <si>
    <t>South Carolina</t>
  </si>
  <si>
    <t>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</si>
</sst>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 Game"/>
    </sheetNames>
    <sheetDataSet>
      <sheetData sheetId="0">
        <row r="2">
          <cell r="B2" t="str">
            <v>Dwayne Allen</v>
          </cell>
          <cell r="C2">
            <v>76</v>
          </cell>
          <cell r="D2">
            <v>255</v>
          </cell>
          <cell r="E2">
            <v>0.93810000000000004</v>
          </cell>
        </row>
        <row r="3">
          <cell r="B3" t="str">
            <v>Daniel Andrews</v>
          </cell>
          <cell r="C3">
            <v>71</v>
          </cell>
          <cell r="D3">
            <v>205</v>
          </cell>
          <cell r="E3">
            <v>0.77780000000000005</v>
          </cell>
        </row>
        <row r="4">
          <cell r="B4" t="str">
            <v>Shaq Anthony</v>
          </cell>
          <cell r="C4">
            <v>76</v>
          </cell>
          <cell r="D4">
            <v>275</v>
          </cell>
          <cell r="E4">
            <v>0.86240000000000006</v>
          </cell>
        </row>
        <row r="5">
          <cell r="B5" t="str">
            <v>Stephone Anthony</v>
          </cell>
          <cell r="C5">
            <v>75</v>
          </cell>
          <cell r="D5">
            <v>235</v>
          </cell>
          <cell r="E5">
            <v>0.99050000000000005</v>
          </cell>
        </row>
        <row r="6">
          <cell r="B6" t="str">
            <v>Tavaris Barnes</v>
          </cell>
          <cell r="C6">
            <v>76</v>
          </cell>
          <cell r="D6">
            <v>270</v>
          </cell>
          <cell r="E6">
            <v>0.88539999999999996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235</v>
          </cell>
          <cell r="E8">
            <v>0.86219999999999997</v>
          </cell>
        </row>
        <row r="9">
          <cell r="B9" t="str">
            <v>Mike Bellamy</v>
          </cell>
          <cell r="C9">
            <v>70</v>
          </cell>
          <cell r="D9">
            <v>175</v>
          </cell>
          <cell r="E9">
            <v>0.97850000000000004</v>
          </cell>
        </row>
        <row r="10">
          <cell r="B10" t="str">
            <v>William Bello</v>
          </cell>
          <cell r="C10">
            <v>71</v>
          </cell>
          <cell r="D10">
            <v>195</v>
          </cell>
          <cell r="E10">
            <v>0.5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260</v>
          </cell>
          <cell r="E13">
            <v>0.81110000000000004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Xavier Brewer</v>
          </cell>
          <cell r="C15">
            <v>71</v>
          </cell>
          <cell r="D15">
            <v>190</v>
          </cell>
          <cell r="E15">
            <v>0.93369999999999997</v>
          </cell>
        </row>
        <row r="16">
          <cell r="B16" t="str">
            <v>Beau Brown</v>
          </cell>
          <cell r="C16">
            <v>73</v>
          </cell>
          <cell r="D16">
            <v>200</v>
          </cell>
          <cell r="E16">
            <v>0.5</v>
          </cell>
        </row>
        <row r="17">
          <cell r="B17" t="str">
            <v>Desmond Brown</v>
          </cell>
          <cell r="C17">
            <v>71</v>
          </cell>
          <cell r="D17">
            <v>185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Jim Brown</v>
          </cell>
          <cell r="C19">
            <v>75</v>
          </cell>
          <cell r="D19">
            <v>235</v>
          </cell>
          <cell r="E19">
            <v>0.5</v>
          </cell>
        </row>
        <row r="20">
          <cell r="B20" t="str">
            <v>Kantrell Brown</v>
          </cell>
          <cell r="C20">
            <v>74</v>
          </cell>
          <cell r="D20">
            <v>195</v>
          </cell>
          <cell r="E20">
            <v>0.5</v>
          </cell>
        </row>
        <row r="21">
          <cell r="B21" t="str">
            <v>Kourtnei Brown</v>
          </cell>
          <cell r="C21">
            <v>78</v>
          </cell>
          <cell r="D21">
            <v>255</v>
          </cell>
          <cell r="E21">
            <v>0.86880000000000002</v>
          </cell>
        </row>
        <row r="22">
          <cell r="B22" t="str">
            <v>Martavis Bryant</v>
          </cell>
          <cell r="C22">
            <v>77</v>
          </cell>
          <cell r="D22">
            <v>205</v>
          </cell>
          <cell r="E22">
            <v>0.94230000000000003</v>
          </cell>
        </row>
        <row r="23">
          <cell r="B23" t="str">
            <v>T.J. Buck</v>
          </cell>
          <cell r="C23">
            <v>74</v>
          </cell>
          <cell r="D23">
            <v>290</v>
          </cell>
          <cell r="E23">
            <v>0.5</v>
          </cell>
        </row>
        <row r="24">
          <cell r="B24" t="str">
            <v>Demont Buice</v>
          </cell>
          <cell r="C24">
            <v>73</v>
          </cell>
          <cell r="D24">
            <v>225</v>
          </cell>
          <cell r="E24">
            <v>0.8488</v>
          </cell>
        </row>
        <row r="25">
          <cell r="B25" t="str">
            <v>Roderick Byers</v>
          </cell>
          <cell r="C25">
            <v>75</v>
          </cell>
          <cell r="D25">
            <v>275</v>
          </cell>
          <cell r="E25">
            <v>0.85250000000000004</v>
          </cell>
        </row>
        <row r="26">
          <cell r="B26" t="str">
            <v>Chandler Catanzaro</v>
          </cell>
          <cell r="C26">
            <v>74</v>
          </cell>
          <cell r="D26">
            <v>200</v>
          </cell>
          <cell r="E26">
            <v>0.5</v>
          </cell>
        </row>
        <row r="27">
          <cell r="B27" t="str">
            <v>Quandon Christian</v>
          </cell>
          <cell r="C27">
            <v>74</v>
          </cell>
          <cell r="D27">
            <v>220</v>
          </cell>
          <cell r="E27">
            <v>0.86839999999999995</v>
          </cell>
        </row>
        <row r="28">
          <cell r="B28" t="str">
            <v>Mason Cloy</v>
          </cell>
          <cell r="C28">
            <v>75</v>
          </cell>
          <cell r="D28">
            <v>310</v>
          </cell>
          <cell r="E28">
            <v>0.87329999999999997</v>
          </cell>
        </row>
        <row r="29">
          <cell r="B29" t="str">
            <v>Greg Colquitt</v>
          </cell>
          <cell r="C29">
            <v>70</v>
          </cell>
          <cell r="D29">
            <v>175</v>
          </cell>
          <cell r="E29">
            <v>0.5</v>
          </cell>
        </row>
        <row r="30">
          <cell r="B30" t="str">
            <v>Sam Cooper</v>
          </cell>
          <cell r="C30">
            <v>76</v>
          </cell>
          <cell r="D30">
            <v>240</v>
          </cell>
          <cell r="E30">
            <v>0.78069999999999995</v>
          </cell>
        </row>
        <row r="31">
          <cell r="B31" t="str">
            <v>Joe Craig</v>
          </cell>
          <cell r="C31">
            <v>70</v>
          </cell>
          <cell r="D31">
            <v>160</v>
          </cell>
          <cell r="E31">
            <v>0.86550000000000005</v>
          </cell>
        </row>
        <row r="32">
          <cell r="B32" t="str">
            <v>Corey Crawford</v>
          </cell>
          <cell r="C32">
            <v>77</v>
          </cell>
          <cell r="D32">
            <v>280</v>
          </cell>
          <cell r="E32">
            <v>0.94</v>
          </cell>
        </row>
        <row r="33">
          <cell r="B33" t="str">
            <v>Cortez Davis</v>
          </cell>
          <cell r="C33">
            <v>75</v>
          </cell>
          <cell r="D33">
            <v>195</v>
          </cell>
          <cell r="E33">
            <v>0.88370000000000004</v>
          </cell>
        </row>
        <row r="34">
          <cell r="B34" t="str">
            <v>Kalon Davis</v>
          </cell>
          <cell r="C34">
            <v>77</v>
          </cell>
          <cell r="D34">
            <v>335</v>
          </cell>
          <cell r="E34">
            <v>0.86019999999999996</v>
          </cell>
        </row>
        <row r="35">
          <cell r="B35" t="str">
            <v>Steven Demaras</v>
          </cell>
          <cell r="C35">
            <v>73</v>
          </cell>
          <cell r="D35">
            <v>220</v>
          </cell>
          <cell r="E35">
            <v>0.5</v>
          </cell>
        </row>
        <row r="36">
          <cell r="B36" t="str">
            <v>Chad Diehl</v>
          </cell>
          <cell r="C36">
            <v>74</v>
          </cell>
          <cell r="D36">
            <v>260</v>
          </cell>
          <cell r="E36">
            <v>0.82599999999999996</v>
          </cell>
        </row>
        <row r="37">
          <cell r="B37" t="str">
            <v>Andre Ellington</v>
          </cell>
          <cell r="C37">
            <v>70</v>
          </cell>
          <cell r="D37">
            <v>190</v>
          </cell>
          <cell r="E37">
            <v>0.94710000000000005</v>
          </cell>
        </row>
        <row r="38">
          <cell r="B38" t="str">
            <v>Phillip Fajgenbaum</v>
          </cell>
          <cell r="C38">
            <v>73</v>
          </cell>
          <cell r="D38">
            <v>220</v>
          </cell>
          <cell r="E38">
            <v>0.5</v>
          </cell>
        </row>
        <row r="39">
          <cell r="B39" t="str">
            <v>Tyler Felt</v>
          </cell>
          <cell r="C39">
            <v>74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235</v>
          </cell>
          <cell r="E41">
            <v>0.86939999999999995</v>
          </cell>
        </row>
        <row r="42">
          <cell r="B42" t="str">
            <v>Dalton Freeman</v>
          </cell>
          <cell r="C42">
            <v>77</v>
          </cell>
          <cell r="D42">
            <v>285</v>
          </cell>
          <cell r="E42">
            <v>0.89170000000000005</v>
          </cell>
        </row>
        <row r="43">
          <cell r="B43" t="str">
            <v>Malliciah Goodman</v>
          </cell>
          <cell r="C43">
            <v>76</v>
          </cell>
          <cell r="D43">
            <v>280</v>
          </cell>
          <cell r="E43">
            <v>0.97</v>
          </cell>
        </row>
        <row r="44">
          <cell r="B44" t="str">
            <v>B.J. Goodson</v>
          </cell>
          <cell r="C44">
            <v>73</v>
          </cell>
          <cell r="D44">
            <v>235</v>
          </cell>
          <cell r="E44">
            <v>0.82579999999999998</v>
          </cell>
        </row>
        <row r="45">
          <cell r="B45" t="str">
            <v>Joe Gore</v>
          </cell>
          <cell r="C45">
            <v>78</v>
          </cell>
          <cell r="D45">
            <v>260</v>
          </cell>
          <cell r="E45">
            <v>0.87219999999999998</v>
          </cell>
        </row>
        <row r="46">
          <cell r="B46" t="str">
            <v>Rashard Hall</v>
          </cell>
          <cell r="C46">
            <v>73</v>
          </cell>
          <cell r="D46">
            <v>210</v>
          </cell>
          <cell r="E46">
            <v>0.87009999999999998</v>
          </cell>
        </row>
        <row r="47">
          <cell r="B47" t="str">
            <v>Will Harrison</v>
          </cell>
          <cell r="C47">
            <v>70</v>
          </cell>
          <cell r="D47">
            <v>195</v>
          </cell>
          <cell r="E47">
            <v>0.5</v>
          </cell>
        </row>
        <row r="48">
          <cell r="B48" t="str">
            <v>Corico Hawkins</v>
          </cell>
          <cell r="C48">
            <v>71</v>
          </cell>
          <cell r="D48">
            <v>230</v>
          </cell>
          <cell r="E48">
            <v>0.86839999999999995</v>
          </cell>
        </row>
        <row r="49">
          <cell r="B49" t="str">
            <v>DeAndre Hopkins</v>
          </cell>
          <cell r="C49">
            <v>73</v>
          </cell>
          <cell r="D49">
            <v>200</v>
          </cell>
          <cell r="E49">
            <v>0.91559999999999997</v>
          </cell>
        </row>
        <row r="50">
          <cell r="B50" t="str">
            <v>D.J. Howard</v>
          </cell>
          <cell r="C50">
            <v>71</v>
          </cell>
          <cell r="D50">
            <v>195</v>
          </cell>
          <cell r="E50">
            <v>0.86550000000000005</v>
          </cell>
        </row>
        <row r="51">
          <cell r="B51" t="str">
            <v>Adam Humphries</v>
          </cell>
          <cell r="C51">
            <v>73</v>
          </cell>
          <cell r="D51">
            <v>190</v>
          </cell>
          <cell r="E51">
            <v>0.80630000000000002</v>
          </cell>
        </row>
        <row r="52">
          <cell r="B52" t="str">
            <v>Grady Jarrett</v>
          </cell>
          <cell r="C52">
            <v>73</v>
          </cell>
          <cell r="D52">
            <v>295</v>
          </cell>
          <cell r="E52">
            <v>0.82469999999999999</v>
          </cell>
        </row>
        <row r="53">
          <cell r="B53" t="str">
            <v>Martin Jenkins</v>
          </cell>
          <cell r="C53">
            <v>69</v>
          </cell>
          <cell r="D53">
            <v>175</v>
          </cell>
          <cell r="E53">
            <v>0.81740000000000002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Marquan Jones</v>
          </cell>
          <cell r="C55">
            <v>70</v>
          </cell>
          <cell r="D55">
            <v>195</v>
          </cell>
          <cell r="E55">
            <v>0.8962</v>
          </cell>
        </row>
        <row r="56">
          <cell r="B56" t="str">
            <v>Mansa Joseph</v>
          </cell>
          <cell r="C56">
            <v>71</v>
          </cell>
          <cell r="D56">
            <v>210</v>
          </cell>
          <cell r="E56">
            <v>0.5</v>
          </cell>
        </row>
        <row r="57">
          <cell r="B57" t="str">
            <v>Ammon Lakip</v>
          </cell>
          <cell r="C57">
            <v>70</v>
          </cell>
          <cell r="D57">
            <v>185</v>
          </cell>
          <cell r="E57">
            <v>0.81720000000000004</v>
          </cell>
        </row>
        <row r="58">
          <cell r="B58" t="str">
            <v>Carlton Lewis</v>
          </cell>
          <cell r="C58">
            <v>74</v>
          </cell>
          <cell r="D58">
            <v>205</v>
          </cell>
          <cell r="E58">
            <v>0.86529999999999996</v>
          </cell>
        </row>
        <row r="59">
          <cell r="B59" t="str">
            <v>Eric Mac Lain</v>
          </cell>
          <cell r="C59">
            <v>76</v>
          </cell>
          <cell r="D59">
            <v>265</v>
          </cell>
          <cell r="E59">
            <v>0.91659999999999997</v>
          </cell>
        </row>
        <row r="60">
          <cell r="B60" t="str">
            <v>Jerome Maybank</v>
          </cell>
          <cell r="C60">
            <v>76</v>
          </cell>
          <cell r="D60">
            <v>345</v>
          </cell>
          <cell r="E60">
            <v>0.8145</v>
          </cell>
        </row>
        <row r="61">
          <cell r="B61" t="str">
            <v>Antoine McClain</v>
          </cell>
          <cell r="C61">
            <v>78</v>
          </cell>
          <cell r="D61">
            <v>335</v>
          </cell>
          <cell r="E61">
            <v>0.96220000000000006</v>
          </cell>
        </row>
        <row r="62">
          <cell r="B62" t="str">
            <v>Roderick McDowell</v>
          </cell>
          <cell r="C62">
            <v>69</v>
          </cell>
          <cell r="D62">
            <v>190</v>
          </cell>
          <cell r="E62">
            <v>0.9153</v>
          </cell>
        </row>
        <row r="63">
          <cell r="B63" t="str">
            <v>Donny McElveen</v>
          </cell>
          <cell r="C63">
            <v>74</v>
          </cell>
          <cell r="D63">
            <v>210</v>
          </cell>
          <cell r="E63">
            <v>0.5</v>
          </cell>
        </row>
        <row r="64">
          <cell r="B64" t="str">
            <v>Bryce McNeal</v>
          </cell>
          <cell r="C64">
            <v>73</v>
          </cell>
          <cell r="D64">
            <v>180</v>
          </cell>
          <cell r="E64">
            <v>0.94869999999999999</v>
          </cell>
        </row>
        <row r="65">
          <cell r="B65" t="str">
            <v>Tony McNeal</v>
          </cell>
          <cell r="C65">
            <v>73</v>
          </cell>
          <cell r="D65">
            <v>195</v>
          </cell>
          <cell r="E65">
            <v>0.87060000000000004</v>
          </cell>
        </row>
        <row r="66">
          <cell r="B66" t="str">
            <v>Jonathan Meeks</v>
          </cell>
          <cell r="C66">
            <v>73</v>
          </cell>
          <cell r="D66">
            <v>210</v>
          </cell>
          <cell r="E66">
            <v>0.88749999999999996</v>
          </cell>
        </row>
        <row r="67">
          <cell r="B67" t="str">
            <v>Rennie Moore</v>
          </cell>
          <cell r="C67">
            <v>75</v>
          </cell>
          <cell r="D67">
            <v>265</v>
          </cell>
          <cell r="E67">
            <v>0.5</v>
          </cell>
        </row>
        <row r="68">
          <cell r="B68" t="str">
            <v>Ryan Norton</v>
          </cell>
          <cell r="C68">
            <v>75</v>
          </cell>
          <cell r="D68">
            <v>265</v>
          </cell>
          <cell r="E68">
            <v>0.85340000000000005</v>
          </cell>
        </row>
        <row r="69">
          <cell r="B69" t="str">
            <v>Taylor Ogle</v>
          </cell>
          <cell r="C69">
            <v>76</v>
          </cell>
          <cell r="D69">
            <v>200</v>
          </cell>
          <cell r="E69">
            <v>0.5</v>
          </cell>
        </row>
        <row r="70">
          <cell r="B70" t="str">
            <v>Justin Parker</v>
          </cell>
          <cell r="C70">
            <v>73</v>
          </cell>
          <cell r="D70">
            <v>225</v>
          </cell>
          <cell r="E70">
            <v>0.89380000000000004</v>
          </cell>
        </row>
        <row r="71">
          <cell r="B71" t="str">
            <v>Julian Patton</v>
          </cell>
          <cell r="C71">
            <v>73</v>
          </cell>
          <cell r="D71">
            <v>185</v>
          </cell>
          <cell r="E71">
            <v>0.5</v>
          </cell>
        </row>
        <row r="72">
          <cell r="B72" t="str">
            <v>Charone Peake</v>
          </cell>
          <cell r="C72">
            <v>75</v>
          </cell>
          <cell r="D72">
            <v>205</v>
          </cell>
          <cell r="E72">
            <v>0.97860000000000003</v>
          </cell>
        </row>
        <row r="73">
          <cell r="B73" t="str">
            <v>Garry Peters</v>
          </cell>
          <cell r="C73">
            <v>71</v>
          </cell>
          <cell r="D73">
            <v>190</v>
          </cell>
          <cell r="E73">
            <v>0.90269999999999995</v>
          </cell>
        </row>
        <row r="74">
          <cell r="B74" t="str">
            <v>Matt Porter</v>
          </cell>
          <cell r="C74">
            <v>71</v>
          </cell>
          <cell r="D74">
            <v>190</v>
          </cell>
          <cell r="E74">
            <v>0.5</v>
          </cell>
        </row>
        <row r="75">
          <cell r="B75" t="str">
            <v>Phillip Price</v>
          </cell>
          <cell r="C75">
            <v>77</v>
          </cell>
          <cell r="D75">
            <v>315</v>
          </cell>
          <cell r="E75">
            <v>0.5</v>
          </cell>
        </row>
        <row r="76">
          <cell r="B76" t="str">
            <v>Spencer Region</v>
          </cell>
          <cell r="C76">
            <v>76</v>
          </cell>
          <cell r="D76">
            <v>380</v>
          </cell>
          <cell r="E76">
            <v>0.88280000000000003</v>
          </cell>
        </row>
        <row r="77">
          <cell r="B77" t="str">
            <v>Morgan Roberts</v>
          </cell>
          <cell r="C77">
            <v>74</v>
          </cell>
          <cell r="D77">
            <v>200</v>
          </cell>
          <cell r="E77">
            <v>0.73329999999999995</v>
          </cell>
        </row>
        <row r="78">
          <cell r="B78" t="str">
            <v>Darius Robinson</v>
          </cell>
          <cell r="C78">
            <v>71</v>
          </cell>
          <cell r="D78">
            <v>170</v>
          </cell>
          <cell r="E78">
            <v>0.89419999999999999</v>
          </cell>
        </row>
        <row r="79">
          <cell r="B79" t="str">
            <v>Matt Sanders</v>
          </cell>
          <cell r="C79">
            <v>76</v>
          </cell>
          <cell r="D79">
            <v>330</v>
          </cell>
          <cell r="E79">
            <v>0.87009999999999998</v>
          </cell>
        </row>
        <row r="80">
          <cell r="B80" t="str">
            <v>Stanton Seckinger</v>
          </cell>
          <cell r="C80">
            <v>77</v>
          </cell>
          <cell r="D80">
            <v>200</v>
          </cell>
          <cell r="E80">
            <v>0.80079999999999996</v>
          </cell>
        </row>
        <row r="81">
          <cell r="B81" t="str">
            <v>Coty Sensabaugh</v>
          </cell>
          <cell r="C81">
            <v>73</v>
          </cell>
          <cell r="D81">
            <v>185</v>
          </cell>
          <cell r="E81">
            <v>0.74439999999999995</v>
          </cell>
        </row>
        <row r="82">
          <cell r="B82" t="str">
            <v>Tyler Shatley</v>
          </cell>
          <cell r="C82">
            <v>75</v>
          </cell>
          <cell r="D82">
            <v>295</v>
          </cell>
          <cell r="E82">
            <v>0.86529999999999996</v>
          </cell>
        </row>
        <row r="83">
          <cell r="B83" t="str">
            <v>Spencer Shuey</v>
          </cell>
          <cell r="C83">
            <v>75</v>
          </cell>
          <cell r="D83">
            <v>250</v>
          </cell>
          <cell r="E83">
            <v>0.8639</v>
          </cell>
        </row>
        <row r="84">
          <cell r="B84" t="str">
            <v>Darrell Smith</v>
          </cell>
          <cell r="C84">
            <v>74</v>
          </cell>
          <cell r="D84">
            <v>245</v>
          </cell>
          <cell r="E84">
            <v>0.81459999999999999</v>
          </cell>
        </row>
        <row r="85">
          <cell r="B85" t="str">
            <v>David Smith</v>
          </cell>
          <cell r="C85">
            <v>77</v>
          </cell>
          <cell r="D85">
            <v>310</v>
          </cell>
          <cell r="E85">
            <v>0.84340000000000004</v>
          </cell>
        </row>
        <row r="86">
          <cell r="B86" t="str">
            <v>Robert Smith</v>
          </cell>
          <cell r="C86">
            <v>71</v>
          </cell>
          <cell r="D86">
            <v>210</v>
          </cell>
          <cell r="E86">
            <v>0.81830000000000003</v>
          </cell>
        </row>
        <row r="87">
          <cell r="B87" t="str">
            <v>Michael Sobeski</v>
          </cell>
          <cell r="C87">
            <v>74</v>
          </cell>
          <cell r="D87">
            <v>195</v>
          </cell>
          <cell r="E87">
            <v>0.5</v>
          </cell>
        </row>
        <row r="88">
          <cell r="B88" t="str">
            <v>Tony Steward</v>
          </cell>
          <cell r="C88">
            <v>73</v>
          </cell>
          <cell r="D88">
            <v>245</v>
          </cell>
          <cell r="E88">
            <v>0.99170000000000003</v>
          </cell>
        </row>
        <row r="89">
          <cell r="B89" t="str">
            <v>Dante Stewart</v>
          </cell>
          <cell r="C89">
            <v>68</v>
          </cell>
          <cell r="D89">
            <v>185</v>
          </cell>
          <cell r="E89">
            <v>0.5</v>
          </cell>
        </row>
        <row r="90">
          <cell r="B90" t="str">
            <v>Cole Stoudt</v>
          </cell>
          <cell r="C90">
            <v>76</v>
          </cell>
          <cell r="D90">
            <v>200</v>
          </cell>
          <cell r="E90">
            <v>0.85029999999999994</v>
          </cell>
        </row>
        <row r="91">
          <cell r="B91" t="str">
            <v>Brian Symmes</v>
          </cell>
          <cell r="C91">
            <v>71</v>
          </cell>
          <cell r="D91">
            <v>180</v>
          </cell>
          <cell r="E91">
            <v>0.5</v>
          </cell>
        </row>
        <row r="92">
          <cell r="B92" t="str">
            <v>Brandon Thomas</v>
          </cell>
          <cell r="C92">
            <v>75</v>
          </cell>
          <cell r="D92">
            <v>300</v>
          </cell>
          <cell r="E92">
            <v>0.90300000000000002</v>
          </cell>
        </row>
        <row r="93">
          <cell r="B93" t="str">
            <v>Tra Thomas</v>
          </cell>
          <cell r="C93">
            <v>73</v>
          </cell>
          <cell r="D93">
            <v>290</v>
          </cell>
          <cell r="E93">
            <v>0.81940000000000002</v>
          </cell>
        </row>
        <row r="94">
          <cell r="B94" t="str">
            <v>Brandon Thompson</v>
          </cell>
          <cell r="C94">
            <v>74</v>
          </cell>
          <cell r="D94">
            <v>310</v>
          </cell>
          <cell r="E94">
            <v>0.97130000000000005</v>
          </cell>
        </row>
        <row r="95">
          <cell r="B95" t="str">
            <v>Gifford Timothy</v>
          </cell>
          <cell r="C95">
            <v>78</v>
          </cell>
          <cell r="D95">
            <v>315</v>
          </cell>
          <cell r="E95">
            <v>0.79169999999999996</v>
          </cell>
        </row>
        <row r="96">
          <cell r="B96" t="str">
            <v>Lateek Townsend</v>
          </cell>
          <cell r="C96">
            <v>74</v>
          </cell>
          <cell r="D96">
            <v>215</v>
          </cell>
          <cell r="E96">
            <v>0.93279999999999996</v>
          </cell>
        </row>
        <row r="97">
          <cell r="B97" t="str">
            <v>Drew Traylor</v>
          </cell>
          <cell r="C97">
            <v>77</v>
          </cell>
          <cell r="D97">
            <v>250</v>
          </cell>
          <cell r="E97">
            <v>0.5</v>
          </cell>
        </row>
        <row r="98">
          <cell r="B98" t="str">
            <v>Harrison Tucker</v>
          </cell>
          <cell r="C98">
            <v>75</v>
          </cell>
          <cell r="D98">
            <v>305</v>
          </cell>
          <cell r="E98">
            <v>0.5</v>
          </cell>
        </row>
        <row r="99">
          <cell r="B99" t="str">
            <v>Sam Van Gieson</v>
          </cell>
          <cell r="C99">
            <v>70</v>
          </cell>
          <cell r="D99">
            <v>185</v>
          </cell>
          <cell r="E99">
            <v>0.5</v>
          </cell>
        </row>
        <row r="100">
          <cell r="B100" t="str">
            <v>Landon Walker</v>
          </cell>
          <cell r="C100">
            <v>78</v>
          </cell>
          <cell r="D100">
            <v>305</v>
          </cell>
          <cell r="E100">
            <v>0.89239999999999997</v>
          </cell>
        </row>
        <row r="101">
          <cell r="B101" t="str">
            <v>Colton Walls</v>
          </cell>
          <cell r="C101">
            <v>74</v>
          </cell>
          <cell r="D101">
            <v>220</v>
          </cell>
          <cell r="E101">
            <v>0.80589999999999995</v>
          </cell>
        </row>
        <row r="102">
          <cell r="B102" t="str">
            <v>Sammy Watkins</v>
          </cell>
          <cell r="C102">
            <v>73</v>
          </cell>
          <cell r="D102">
            <v>200</v>
          </cell>
          <cell r="E102">
            <v>0.99060000000000004</v>
          </cell>
        </row>
        <row r="103">
          <cell r="B103" t="str">
            <v>Josh Watson</v>
          </cell>
          <cell r="C103">
            <v>76</v>
          </cell>
          <cell r="D103">
            <v>290</v>
          </cell>
          <cell r="E103">
            <v>0.89810000000000001</v>
          </cell>
        </row>
        <row r="104">
          <cell r="B104" t="str">
            <v>Reid Webster</v>
          </cell>
          <cell r="C104">
            <v>76</v>
          </cell>
          <cell r="D104">
            <v>295</v>
          </cell>
          <cell r="E104">
            <v>0.87329999999999997</v>
          </cell>
        </row>
        <row r="105">
          <cell r="B105" t="str">
            <v>Jonathan Willard</v>
          </cell>
          <cell r="C105">
            <v>74</v>
          </cell>
          <cell r="D105">
            <v>220</v>
          </cell>
          <cell r="E105">
            <v>0.5</v>
          </cell>
        </row>
        <row r="106">
          <cell r="B106" t="str">
            <v>DeShawn Williams</v>
          </cell>
          <cell r="C106">
            <v>73</v>
          </cell>
          <cell r="D106">
            <v>290</v>
          </cell>
          <cell r="E106">
            <v>0.85750000000000004</v>
          </cell>
        </row>
        <row r="107">
          <cell r="B107" t="str">
            <v>Dawson Zimmerman</v>
          </cell>
          <cell r="C107">
            <v>74</v>
          </cell>
          <cell r="D107">
            <v>205</v>
          </cell>
          <cell r="E107">
            <v>0.82079999999999997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2/player/147/1039119/index.html" TargetMode="External"/><Relationship Id="rId21" Type="http://schemas.openxmlformats.org/officeDocument/2006/relationships/hyperlink" Target="http://www.cfbstats.com/2012/player/147/1015945/index.html" TargetMode="External"/><Relationship Id="rId34" Type="http://schemas.openxmlformats.org/officeDocument/2006/relationships/hyperlink" Target="http://www.cfbstats.com/2012/player/147/1046839/index.html" TargetMode="External"/><Relationship Id="rId42" Type="http://schemas.openxmlformats.org/officeDocument/2006/relationships/hyperlink" Target="http://www.cfbstats.com/2012/player/147/1046845/index.html" TargetMode="External"/><Relationship Id="rId47" Type="http://schemas.openxmlformats.org/officeDocument/2006/relationships/hyperlink" Target="http://www.cfbstats.com/2012/player/147/1052133/index.html" TargetMode="External"/><Relationship Id="rId50" Type="http://schemas.openxmlformats.org/officeDocument/2006/relationships/hyperlink" Target="http://www.cfbstats.com/2012/player/147/1023608/index.html" TargetMode="External"/><Relationship Id="rId55" Type="http://schemas.openxmlformats.org/officeDocument/2006/relationships/hyperlink" Target="http://www.cfbstats.com/2012/player/147/1039124/index.html" TargetMode="External"/><Relationship Id="rId63" Type="http://schemas.openxmlformats.org/officeDocument/2006/relationships/hyperlink" Target="http://www.cfbstats.com/2012/player/147/1015955/index.html" TargetMode="External"/><Relationship Id="rId7" Type="http://schemas.openxmlformats.org/officeDocument/2006/relationships/hyperlink" Target="http://www.cfbstats.com/2012/player/147/1023603/index.html" TargetMode="External"/><Relationship Id="rId2" Type="http://schemas.openxmlformats.org/officeDocument/2006/relationships/hyperlink" Target="http://www.cfbstats.com/2012/player/147/1031565/index.html" TargetMode="External"/><Relationship Id="rId16" Type="http://schemas.openxmlformats.org/officeDocument/2006/relationships/hyperlink" Target="http://www.cfbstats.com/2012/player/147/1031576/index.html" TargetMode="External"/><Relationship Id="rId29" Type="http://schemas.openxmlformats.org/officeDocument/2006/relationships/hyperlink" Target="http://www.cfbstats.com/2012/player/147/1031547/index.html" TargetMode="External"/><Relationship Id="rId11" Type="http://schemas.openxmlformats.org/officeDocument/2006/relationships/hyperlink" Target="http://www.cfbstats.com/2012/player/147/1015966/index.html" TargetMode="External"/><Relationship Id="rId24" Type="http://schemas.openxmlformats.org/officeDocument/2006/relationships/hyperlink" Target="http://www.cfbstats.com/2012/player/147/1023616/index.html" TargetMode="External"/><Relationship Id="rId32" Type="http://schemas.openxmlformats.org/officeDocument/2006/relationships/hyperlink" Target="http://www.cfbstats.com/2012/player/147/1052876/index.html" TargetMode="External"/><Relationship Id="rId37" Type="http://schemas.openxmlformats.org/officeDocument/2006/relationships/hyperlink" Target="http://www.cfbstats.com/2012/player/147/1023604/index.html" TargetMode="External"/><Relationship Id="rId40" Type="http://schemas.openxmlformats.org/officeDocument/2006/relationships/hyperlink" Target="http://www.cfbstats.com/2012/player/147/1039101/index.html" TargetMode="External"/><Relationship Id="rId45" Type="http://schemas.openxmlformats.org/officeDocument/2006/relationships/hyperlink" Target="http://www.cfbstats.com/2012/player/147/1039099/index.html" TargetMode="External"/><Relationship Id="rId53" Type="http://schemas.openxmlformats.org/officeDocument/2006/relationships/hyperlink" Target="http://www.cfbstats.com/2012/player/147/1039118/index.html" TargetMode="External"/><Relationship Id="rId58" Type="http://schemas.openxmlformats.org/officeDocument/2006/relationships/hyperlink" Target="http://www.cfbstats.com/2012/player/147/1046846/index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cfbstats.com/2012/player/147/1015951/index.html" TargetMode="External"/><Relationship Id="rId61" Type="http://schemas.openxmlformats.org/officeDocument/2006/relationships/hyperlink" Target="http://www.cfbstats.com/2012/player/147/1046835/index.html" TargetMode="External"/><Relationship Id="rId19" Type="http://schemas.openxmlformats.org/officeDocument/2006/relationships/hyperlink" Target="http://www.cfbstats.com/2012/player/147/1039102/index.html" TargetMode="External"/><Relationship Id="rId14" Type="http://schemas.openxmlformats.org/officeDocument/2006/relationships/hyperlink" Target="http://www.cfbstats.com/2012/player/147/1031555/index.html" TargetMode="External"/><Relationship Id="rId22" Type="http://schemas.openxmlformats.org/officeDocument/2006/relationships/hyperlink" Target="http://www.cfbstats.com/2012/player/147/1031561/index.html" TargetMode="External"/><Relationship Id="rId27" Type="http://schemas.openxmlformats.org/officeDocument/2006/relationships/hyperlink" Target="http://www.cfbstats.com/2012/player/147/1015947/index.html" TargetMode="External"/><Relationship Id="rId30" Type="http://schemas.openxmlformats.org/officeDocument/2006/relationships/hyperlink" Target="http://www.cfbstats.com/2012/player/147/1039100/index.html" TargetMode="External"/><Relationship Id="rId35" Type="http://schemas.openxmlformats.org/officeDocument/2006/relationships/hyperlink" Target="http://www.cfbstats.com/2012/player/147/1023605/index.html" TargetMode="External"/><Relationship Id="rId43" Type="http://schemas.openxmlformats.org/officeDocument/2006/relationships/hyperlink" Target="http://www.cfbstats.com/2012/player/147/1039126/index.html" TargetMode="External"/><Relationship Id="rId48" Type="http://schemas.openxmlformats.org/officeDocument/2006/relationships/hyperlink" Target="http://www.cfbstats.com/2012/player/147/1039125/index.html" TargetMode="External"/><Relationship Id="rId56" Type="http://schemas.openxmlformats.org/officeDocument/2006/relationships/hyperlink" Target="http://www.cfbstats.com/2012/player/147/1039130/index.html" TargetMode="External"/><Relationship Id="rId64" Type="http://schemas.openxmlformats.org/officeDocument/2006/relationships/hyperlink" Target="http://www.cfbstats.com/2012/player/147/1039132/index.html" TargetMode="External"/><Relationship Id="rId8" Type="http://schemas.openxmlformats.org/officeDocument/2006/relationships/hyperlink" Target="http://www.cfbstats.com/2012/player/147/1031545/index.html" TargetMode="External"/><Relationship Id="rId51" Type="http://schemas.openxmlformats.org/officeDocument/2006/relationships/hyperlink" Target="http://www.cfbstats.com/2012/player/147/1023613/index.html" TargetMode="External"/><Relationship Id="rId3" Type="http://schemas.openxmlformats.org/officeDocument/2006/relationships/hyperlink" Target="http://www.cfbstats.com/2012/player/147/1031570/index.html" TargetMode="External"/><Relationship Id="rId12" Type="http://schemas.openxmlformats.org/officeDocument/2006/relationships/hyperlink" Target="http://www.cfbstats.com/2012/player/147/1039096/index.html" TargetMode="External"/><Relationship Id="rId17" Type="http://schemas.openxmlformats.org/officeDocument/2006/relationships/hyperlink" Target="http://www.cfbstats.com/2012/player/147/1039129/index.html" TargetMode="External"/><Relationship Id="rId25" Type="http://schemas.openxmlformats.org/officeDocument/2006/relationships/hyperlink" Target="http://www.cfbstats.com/2012/player/147/1039109/index.html" TargetMode="External"/><Relationship Id="rId33" Type="http://schemas.openxmlformats.org/officeDocument/2006/relationships/hyperlink" Target="http://www.cfbstats.com/2012/player/147/1039107/index.html" TargetMode="External"/><Relationship Id="rId38" Type="http://schemas.openxmlformats.org/officeDocument/2006/relationships/hyperlink" Target="http://www.cfbstats.com/2012/player/147/1039117/index.html" TargetMode="External"/><Relationship Id="rId46" Type="http://schemas.openxmlformats.org/officeDocument/2006/relationships/hyperlink" Target="http://www.cfbstats.com/2012/player/147/1031546/index.html" TargetMode="External"/><Relationship Id="rId59" Type="http://schemas.openxmlformats.org/officeDocument/2006/relationships/hyperlink" Target="http://www.cfbstats.com/2012/player/147/1039103/index.html" TargetMode="External"/><Relationship Id="rId20" Type="http://schemas.openxmlformats.org/officeDocument/2006/relationships/hyperlink" Target="http://www.cfbstats.com/2012/player/147/1046847/index.html" TargetMode="External"/><Relationship Id="rId41" Type="http://schemas.openxmlformats.org/officeDocument/2006/relationships/hyperlink" Target="http://www.cfbstats.com/2012/player/147/1031554/index.html" TargetMode="External"/><Relationship Id="rId54" Type="http://schemas.openxmlformats.org/officeDocument/2006/relationships/hyperlink" Target="http://www.cfbstats.com/2012/player/147/1031559/index.html" TargetMode="External"/><Relationship Id="rId62" Type="http://schemas.openxmlformats.org/officeDocument/2006/relationships/hyperlink" Target="http://www.cfbstats.com/2012/player/147/1031573/index.html" TargetMode="External"/><Relationship Id="rId1" Type="http://schemas.openxmlformats.org/officeDocument/2006/relationships/hyperlink" Target="http://www.cfbstats.com/2012/player/147/1039097/index.html" TargetMode="External"/><Relationship Id="rId6" Type="http://schemas.openxmlformats.org/officeDocument/2006/relationships/hyperlink" Target="http://www.cfbstats.com/2012/player/147/1046830/index.html" TargetMode="External"/><Relationship Id="rId15" Type="http://schemas.openxmlformats.org/officeDocument/2006/relationships/hyperlink" Target="http://www.cfbstats.com/2012/player/147/1023609/index.html" TargetMode="External"/><Relationship Id="rId23" Type="http://schemas.openxmlformats.org/officeDocument/2006/relationships/hyperlink" Target="http://www.cfbstats.com/2012/player/147/1015967/index.html" TargetMode="External"/><Relationship Id="rId28" Type="http://schemas.openxmlformats.org/officeDocument/2006/relationships/hyperlink" Target="http://www.cfbstats.com/2012/player/147/1031566/index.html" TargetMode="External"/><Relationship Id="rId36" Type="http://schemas.openxmlformats.org/officeDocument/2006/relationships/hyperlink" Target="http://www.cfbstats.com/2012/player/147/1031544/index.html" TargetMode="External"/><Relationship Id="rId49" Type="http://schemas.openxmlformats.org/officeDocument/2006/relationships/hyperlink" Target="http://www.cfbstats.com/2012/player/147/1023606/index.html" TargetMode="External"/><Relationship Id="rId57" Type="http://schemas.openxmlformats.org/officeDocument/2006/relationships/hyperlink" Target="http://www.cfbstats.com/2012/player/147/1039104/index.html" TargetMode="External"/><Relationship Id="rId10" Type="http://schemas.openxmlformats.org/officeDocument/2006/relationships/hyperlink" Target="http://www.cfbstats.com/2012/player/147/1046833/index.html" TargetMode="External"/><Relationship Id="rId31" Type="http://schemas.openxmlformats.org/officeDocument/2006/relationships/hyperlink" Target="http://www.cfbstats.com/2012/player/147/1039114/index.html" TargetMode="External"/><Relationship Id="rId44" Type="http://schemas.openxmlformats.org/officeDocument/2006/relationships/hyperlink" Target="http://www.cfbstats.com/2012/player/147/1046836/index.html" TargetMode="External"/><Relationship Id="rId52" Type="http://schemas.openxmlformats.org/officeDocument/2006/relationships/hyperlink" Target="http://www.cfbstats.com/2012/player/147/1039106/index.html" TargetMode="External"/><Relationship Id="rId60" Type="http://schemas.openxmlformats.org/officeDocument/2006/relationships/hyperlink" Target="http://www.cfbstats.com/2012/player/147/1031578/index.html" TargetMode="External"/><Relationship Id="rId65" Type="http://schemas.openxmlformats.org/officeDocument/2006/relationships/hyperlink" Target="http://www.cfbstats.com/2012/player/147/1023607/index.html" TargetMode="External"/><Relationship Id="rId4" Type="http://schemas.openxmlformats.org/officeDocument/2006/relationships/hyperlink" Target="http://www.cfbstats.com/2012/player/147/1031553/index.html" TargetMode="External"/><Relationship Id="rId9" Type="http://schemas.openxmlformats.org/officeDocument/2006/relationships/hyperlink" Target="http://www.cfbstats.com/2012/player/147/1015950/index.html" TargetMode="External"/><Relationship Id="rId13" Type="http://schemas.openxmlformats.org/officeDocument/2006/relationships/hyperlink" Target="http://www.cfbstats.com/2012/player/147/1039128/index.html" TargetMode="External"/><Relationship Id="rId18" Type="http://schemas.openxmlformats.org/officeDocument/2006/relationships/hyperlink" Target="http://www.cfbstats.com/2012/player/147/1053896/index.html" TargetMode="External"/><Relationship Id="rId39" Type="http://schemas.openxmlformats.org/officeDocument/2006/relationships/hyperlink" Target="http://www.cfbstats.com/2012/player/147/103910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02" zoomScaleNormal="100" workbookViewId="0">
      <selection activeCell="K137" sqref="K137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31" t="s">
        <v>18</v>
      </c>
      <c r="J1" s="32" t="s">
        <v>10</v>
      </c>
      <c r="K1" s="33" t="s">
        <v>14</v>
      </c>
      <c r="L1" s="33" t="s">
        <v>19</v>
      </c>
      <c r="M1" s="33" t="s">
        <v>20</v>
      </c>
      <c r="N1" s="33" t="s">
        <v>21</v>
      </c>
      <c r="O1" s="32" t="s">
        <v>22</v>
      </c>
      <c r="P1" s="34" t="s">
        <v>23</v>
      </c>
      <c r="S1" s="7" t="s">
        <v>25</v>
      </c>
      <c r="T1" s="7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255</v>
      </c>
      <c r="E2">
        <v>0.90690000000000004</v>
      </c>
      <c r="F2">
        <f t="shared" ref="F2:F33" si="4">IF(E2&gt;=0.98,5,IF(E2&gt;=0.9,4,IF(E2&gt;=0.8,3,IF(E2="NA",2,2))))</f>
        <v>4</v>
      </c>
      <c r="I2" s="35">
        <v>53</v>
      </c>
      <c r="J2" s="22" t="s">
        <v>72</v>
      </c>
      <c r="K2" s="21" t="s">
        <v>73</v>
      </c>
      <c r="L2" s="21" t="s">
        <v>15</v>
      </c>
      <c r="M2" s="23">
        <v>43618</v>
      </c>
      <c r="N2" s="21">
        <v>255</v>
      </c>
      <c r="O2" s="22" t="s">
        <v>74</v>
      </c>
      <c r="P2" s="36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OT</v>
      </c>
      <c r="B3" s="3" t="str">
        <f t="shared" si="1"/>
        <v>Shaq Anthony</v>
      </c>
      <c r="C3" s="9">
        <f t="shared" si="2"/>
        <v>76</v>
      </c>
      <c r="D3">
        <f t="shared" si="3"/>
        <v>265</v>
      </c>
      <c r="E3">
        <f>VLOOKUP(B3,[1]Depth!$B$2:$E$107,4,FALSE)</f>
        <v>0.86240000000000006</v>
      </c>
      <c r="F3">
        <f t="shared" si="4"/>
        <v>3</v>
      </c>
      <c r="I3" s="37">
        <v>76</v>
      </c>
      <c r="J3" s="25" t="s">
        <v>76</v>
      </c>
      <c r="K3" s="24" t="s">
        <v>77</v>
      </c>
      <c r="L3" s="24" t="s">
        <v>15</v>
      </c>
      <c r="M3" s="26">
        <v>43620</v>
      </c>
      <c r="N3" s="24">
        <v>265</v>
      </c>
      <c r="O3" s="25" t="s">
        <v>78</v>
      </c>
      <c r="P3" s="38" t="s">
        <v>79</v>
      </c>
      <c r="Q3" t="str">
        <f t="shared" ref="Q3:Q66" si="5">MONTH(M3) &amp; "'" &amp; DAY(M3)</f>
        <v>6'4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9">
        <f t="shared" si="2"/>
        <v>75</v>
      </c>
      <c r="D4">
        <f t="shared" si="3"/>
        <v>235</v>
      </c>
      <c r="E4">
        <f>VLOOKUP(B4,[1]Depth!$B$2:$E$107,4,FALSE)</f>
        <v>0.99050000000000005</v>
      </c>
      <c r="F4">
        <f t="shared" si="4"/>
        <v>5</v>
      </c>
      <c r="I4" s="35">
        <v>12</v>
      </c>
      <c r="J4" s="27" t="s">
        <v>80</v>
      </c>
      <c r="K4" s="21" t="s">
        <v>81</v>
      </c>
      <c r="L4" s="21" t="s">
        <v>82</v>
      </c>
      <c r="M4" s="23">
        <v>43619</v>
      </c>
      <c r="N4" s="21">
        <v>235</v>
      </c>
      <c r="O4" s="22" t="s">
        <v>83</v>
      </c>
      <c r="P4" s="36" t="s">
        <v>84</v>
      </c>
      <c r="Q4" t="str">
        <f t="shared" si="5"/>
        <v>6'3</v>
      </c>
      <c r="T4">
        <v>4</v>
      </c>
    </row>
    <row r="5" spans="1:20" ht="24">
      <c r="A5" s="1" t="str">
        <f t="shared" si="0"/>
        <v>DE</v>
      </c>
      <c r="B5" s="3" t="str">
        <f t="shared" si="1"/>
        <v>Tavaris Barnes</v>
      </c>
      <c r="C5" s="9">
        <f t="shared" si="2"/>
        <v>76</v>
      </c>
      <c r="D5">
        <f t="shared" si="3"/>
        <v>275</v>
      </c>
      <c r="E5">
        <f>VLOOKUP(B5,[1]Depth!$B$2:$E$107,4,FALSE)</f>
        <v>0.88539999999999996</v>
      </c>
      <c r="F5">
        <f t="shared" si="4"/>
        <v>3</v>
      </c>
      <c r="I5" s="37">
        <v>6</v>
      </c>
      <c r="J5" s="28" t="s">
        <v>85</v>
      </c>
      <c r="K5" s="24" t="s">
        <v>73</v>
      </c>
      <c r="L5" s="24" t="s">
        <v>82</v>
      </c>
      <c r="M5" s="26">
        <v>43620</v>
      </c>
      <c r="N5" s="24">
        <v>275</v>
      </c>
      <c r="O5" s="25" t="s">
        <v>86</v>
      </c>
      <c r="P5" s="38" t="s">
        <v>87</v>
      </c>
      <c r="Q5" t="str">
        <f t="shared" si="5"/>
        <v>6'4</v>
      </c>
      <c r="T5">
        <v>3</v>
      </c>
    </row>
    <row r="6" spans="1:20" ht="24">
      <c r="A6" s="1" t="str">
        <f t="shared" si="0"/>
        <v>OT</v>
      </c>
      <c r="B6" s="3" t="str">
        <f t="shared" si="1"/>
        <v>Isaiah Battle</v>
      </c>
      <c r="C6" s="9">
        <f t="shared" si="2"/>
        <v>78</v>
      </c>
      <c r="D6">
        <f t="shared" si="3"/>
        <v>280</v>
      </c>
      <c r="E6">
        <v>0.86499999999999999</v>
      </c>
      <c r="F6">
        <f t="shared" si="4"/>
        <v>3</v>
      </c>
      <c r="I6" s="35">
        <v>79</v>
      </c>
      <c r="J6" s="22" t="s">
        <v>88</v>
      </c>
      <c r="K6" s="21" t="s">
        <v>77</v>
      </c>
      <c r="L6" s="21" t="s">
        <v>15</v>
      </c>
      <c r="M6" s="23">
        <v>43622</v>
      </c>
      <c r="N6" s="21">
        <v>280</v>
      </c>
      <c r="O6" s="22" t="s">
        <v>89</v>
      </c>
      <c r="P6" s="36" t="s">
        <v>90</v>
      </c>
      <c r="Q6" t="str">
        <f t="shared" si="5"/>
        <v>6'6</v>
      </c>
      <c r="T6">
        <v>2</v>
      </c>
    </row>
    <row r="7" spans="1:20" ht="24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VLOOKUP(B7,[1]Depth!$B$2:$E$107,4,FALSE)</f>
        <v>0.88839999999999997</v>
      </c>
      <c r="F7">
        <f t="shared" si="4"/>
        <v>3</v>
      </c>
      <c r="I7" s="37">
        <v>68</v>
      </c>
      <c r="J7" s="28" t="s">
        <v>91</v>
      </c>
      <c r="K7" s="24" t="s">
        <v>92</v>
      </c>
      <c r="L7" s="24" t="s">
        <v>82</v>
      </c>
      <c r="M7" s="26">
        <v>43620</v>
      </c>
      <c r="N7" s="24">
        <v>315</v>
      </c>
      <c r="O7" s="25" t="s">
        <v>93</v>
      </c>
      <c r="P7" s="38" t="s">
        <v>94</v>
      </c>
      <c r="Q7" t="str">
        <f t="shared" si="5"/>
        <v>6'4</v>
      </c>
      <c r="T7">
        <v>1</v>
      </c>
    </row>
    <row r="8" spans="1:20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225</v>
      </c>
      <c r="E8">
        <f>VLOOKUP(B8,[1]Depth!$B$2:$E$107,4,FALSE)</f>
        <v>0.86219999999999997</v>
      </c>
      <c r="F8">
        <f t="shared" si="4"/>
        <v>3</v>
      </c>
      <c r="I8" s="35">
        <v>3</v>
      </c>
      <c r="J8" s="27" t="s">
        <v>95</v>
      </c>
      <c r="K8" s="21" t="s">
        <v>73</v>
      </c>
      <c r="L8" s="21" t="s">
        <v>82</v>
      </c>
      <c r="M8" s="23">
        <v>43619</v>
      </c>
      <c r="N8" s="21">
        <v>225</v>
      </c>
      <c r="O8" s="22" t="s">
        <v>96</v>
      </c>
      <c r="P8" s="36" t="s">
        <v>97</v>
      </c>
      <c r="Q8" t="str">
        <f t="shared" si="5"/>
        <v>6'3</v>
      </c>
      <c r="T8" t="s">
        <v>17</v>
      </c>
    </row>
    <row r="9" spans="1:20" ht="24">
      <c r="A9" s="1" t="str">
        <f t="shared" si="0"/>
        <v>P</v>
      </c>
      <c r="B9" s="3" t="str">
        <f t="shared" si="1"/>
        <v>Spencer Benton</v>
      </c>
      <c r="C9" s="9">
        <f t="shared" si="2"/>
        <v>73</v>
      </c>
      <c r="D9">
        <f t="shared" si="3"/>
        <v>195</v>
      </c>
      <c r="E9">
        <f>VLOOKUP(B9,[1]Depth!$B$2:$E$107,4,FALSE)</f>
        <v>0.84309999999999996</v>
      </c>
      <c r="F9">
        <f t="shared" si="4"/>
        <v>3</v>
      </c>
      <c r="I9" s="37">
        <v>13</v>
      </c>
      <c r="J9" s="28" t="s">
        <v>98</v>
      </c>
      <c r="K9" s="24" t="s">
        <v>99</v>
      </c>
      <c r="L9" s="24" t="s">
        <v>100</v>
      </c>
      <c r="M9" s="26">
        <v>43617</v>
      </c>
      <c r="N9" s="24">
        <v>195</v>
      </c>
      <c r="O9" s="25" t="s">
        <v>101</v>
      </c>
      <c r="P9" s="38" t="s">
        <v>102</v>
      </c>
      <c r="Q9" t="str">
        <f t="shared" si="5"/>
        <v>6'1</v>
      </c>
    </row>
    <row r="10" spans="1:20" ht="36">
      <c r="A10" s="1" t="str">
        <f t="shared" si="0"/>
        <v>DB</v>
      </c>
      <c r="B10" s="3" t="str">
        <f t="shared" si="1"/>
        <v>Travis Blanks</v>
      </c>
      <c r="C10" s="9">
        <f t="shared" si="2"/>
        <v>73</v>
      </c>
      <c r="D10">
        <f t="shared" si="3"/>
        <v>190</v>
      </c>
      <c r="E10">
        <v>0.95930000000000004</v>
      </c>
      <c r="F10">
        <f t="shared" si="4"/>
        <v>4</v>
      </c>
      <c r="I10" s="35">
        <v>11</v>
      </c>
      <c r="J10" s="27" t="s">
        <v>103</v>
      </c>
      <c r="K10" s="21" t="s">
        <v>104</v>
      </c>
      <c r="L10" s="21" t="s">
        <v>15</v>
      </c>
      <c r="M10" s="23">
        <v>43617</v>
      </c>
      <c r="N10" s="21">
        <v>190</v>
      </c>
      <c r="O10" s="22" t="s">
        <v>105</v>
      </c>
      <c r="P10" s="36" t="s">
        <v>106</v>
      </c>
      <c r="Q10" t="str">
        <f t="shared" si="5"/>
        <v>6'1</v>
      </c>
    </row>
    <row r="11" spans="1:20">
      <c r="A11" s="1" t="str">
        <f t="shared" si="0"/>
        <v>QB</v>
      </c>
      <c r="B11" s="3" t="str">
        <f t="shared" si="1"/>
        <v>Tajh Boyd</v>
      </c>
      <c r="C11" s="9">
        <f t="shared" si="2"/>
        <v>73</v>
      </c>
      <c r="D11">
        <f t="shared" si="3"/>
        <v>225</v>
      </c>
      <c r="E11">
        <f>VLOOKUP(B11,[1]Depth!$B$2:$E$107,4,FALSE)</f>
        <v>0.98399999999999999</v>
      </c>
      <c r="F11">
        <f t="shared" si="4"/>
        <v>5</v>
      </c>
      <c r="I11" s="37">
        <v>10</v>
      </c>
      <c r="J11" s="28" t="s">
        <v>107</v>
      </c>
      <c r="K11" s="24" t="s">
        <v>108</v>
      </c>
      <c r="L11" s="24" t="s">
        <v>109</v>
      </c>
      <c r="M11" s="26">
        <v>43617</v>
      </c>
      <c r="N11" s="24">
        <v>225</v>
      </c>
      <c r="O11" s="25" t="s">
        <v>110</v>
      </c>
      <c r="P11" s="38" t="s">
        <v>111</v>
      </c>
      <c r="Q11" t="str">
        <f t="shared" si="5"/>
        <v>6'1</v>
      </c>
    </row>
    <row r="12" spans="1:20" ht="24">
      <c r="A12" s="1" t="str">
        <f t="shared" si="0"/>
        <v>CB</v>
      </c>
      <c r="B12" s="3" t="str">
        <f t="shared" si="1"/>
        <v>Bashaud Breeland</v>
      </c>
      <c r="C12" s="9">
        <f t="shared" si="2"/>
        <v>73</v>
      </c>
      <c r="D12">
        <f t="shared" si="3"/>
        <v>195</v>
      </c>
      <c r="E12">
        <f>VLOOKUP(B12,[1]Depth!$B$2:$E$107,4,FALSE)</f>
        <v>0.87739999999999996</v>
      </c>
      <c r="F12">
        <f t="shared" si="4"/>
        <v>3</v>
      </c>
      <c r="I12" s="35">
        <v>17</v>
      </c>
      <c r="J12" s="27" t="s">
        <v>112</v>
      </c>
      <c r="K12" s="21" t="s">
        <v>113</v>
      </c>
      <c r="L12" s="21" t="s">
        <v>82</v>
      </c>
      <c r="M12" s="29">
        <v>36678</v>
      </c>
      <c r="N12" s="21">
        <v>195</v>
      </c>
      <c r="O12" s="22" t="s">
        <v>114</v>
      </c>
      <c r="P12" s="36" t="s">
        <v>115</v>
      </c>
      <c r="Q12" t="str">
        <f t="shared" si="5"/>
        <v>6'1</v>
      </c>
    </row>
    <row r="13" spans="1:20" ht="24">
      <c r="A13" s="1" t="str">
        <f t="shared" si="0"/>
        <v>DB</v>
      </c>
      <c r="B13" s="3" t="str">
        <f t="shared" si="1"/>
        <v>Xavier Brewer</v>
      </c>
      <c r="C13" s="9">
        <f t="shared" si="2"/>
        <v>71</v>
      </c>
      <c r="D13">
        <f t="shared" si="3"/>
        <v>190</v>
      </c>
      <c r="E13">
        <f>VLOOKUP(B13,[1]Depth!$B$2:$E$107,4,FALSE)</f>
        <v>0.93369999999999997</v>
      </c>
      <c r="F13">
        <f t="shared" si="4"/>
        <v>4</v>
      </c>
      <c r="I13" s="37">
        <v>9</v>
      </c>
      <c r="J13" s="28" t="s">
        <v>116</v>
      </c>
      <c r="K13" s="24" t="s">
        <v>104</v>
      </c>
      <c r="L13" s="24" t="s">
        <v>100</v>
      </c>
      <c r="M13" s="26">
        <v>43596</v>
      </c>
      <c r="N13" s="24">
        <v>190</v>
      </c>
      <c r="O13" s="25" t="s">
        <v>86</v>
      </c>
      <c r="P13" s="38" t="s">
        <v>117</v>
      </c>
      <c r="Q13" t="str">
        <f t="shared" si="5"/>
        <v>5'11</v>
      </c>
    </row>
    <row r="14" spans="1:20" ht="24">
      <c r="A14" s="1" t="str">
        <f t="shared" si="0"/>
        <v>RB</v>
      </c>
      <c r="B14" s="3" t="str">
        <f t="shared" si="1"/>
        <v>Zac Brooks</v>
      </c>
      <c r="C14" s="9">
        <f t="shared" si="2"/>
        <v>73</v>
      </c>
      <c r="D14">
        <f t="shared" si="3"/>
        <v>185</v>
      </c>
      <c r="E14">
        <v>0.91830000000000001</v>
      </c>
      <c r="F14">
        <f t="shared" si="4"/>
        <v>4</v>
      </c>
      <c r="I14" s="35">
        <v>24</v>
      </c>
      <c r="J14" s="27" t="s">
        <v>118</v>
      </c>
      <c r="K14" s="21" t="s">
        <v>119</v>
      </c>
      <c r="L14" s="21" t="s">
        <v>15</v>
      </c>
      <c r="M14" s="23">
        <v>43617</v>
      </c>
      <c r="N14" s="21">
        <v>185</v>
      </c>
      <c r="O14" s="22" t="s">
        <v>120</v>
      </c>
      <c r="P14" s="36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9">
        <v>73</v>
      </c>
      <c r="D15">
        <v>200</v>
      </c>
      <c r="E15">
        <f>VLOOKUP(B15,[1]Depth!$B$2:$E$107,4,FALSE)</f>
        <v>0.5</v>
      </c>
      <c r="F15">
        <f t="shared" si="4"/>
        <v>2</v>
      </c>
      <c r="I15" s="37">
        <v>49</v>
      </c>
      <c r="J15" s="25" t="s">
        <v>122</v>
      </c>
      <c r="K15" s="24" t="s">
        <v>123</v>
      </c>
      <c r="L15" s="24" t="s">
        <v>15</v>
      </c>
      <c r="M15" s="24" t="s">
        <v>124</v>
      </c>
      <c r="N15" s="24" t="s">
        <v>124</v>
      </c>
      <c r="O15" s="25" t="s">
        <v>124</v>
      </c>
      <c r="P15" s="38" t="s">
        <v>124</v>
      </c>
      <c r="Q15" t="e">
        <f t="shared" si="5"/>
        <v>#VALUE!</v>
      </c>
    </row>
    <row r="16" spans="1:20">
      <c r="A16" s="1" t="str">
        <f t="shared" si="0"/>
        <v>WR</v>
      </c>
      <c r="B16" s="3" t="str">
        <f t="shared" si="1"/>
        <v>Jaron Brown</v>
      </c>
      <c r="C16" s="9">
        <f t="shared" si="2"/>
        <v>74</v>
      </c>
      <c r="D16">
        <f t="shared" si="3"/>
        <v>205</v>
      </c>
      <c r="E16">
        <f>VLOOKUP(B16,[1]Depth!$B$2:$E$107,4,FALSE)</f>
        <v>0.86219999999999997</v>
      </c>
      <c r="F16">
        <f t="shared" si="4"/>
        <v>3</v>
      </c>
      <c r="I16" s="35">
        <v>18</v>
      </c>
      <c r="J16" s="27" t="s">
        <v>125</v>
      </c>
      <c r="K16" s="21" t="s">
        <v>126</v>
      </c>
      <c r="L16" s="21" t="s">
        <v>100</v>
      </c>
      <c r="M16" s="23">
        <v>43618</v>
      </c>
      <c r="N16" s="21">
        <v>205</v>
      </c>
      <c r="O16" s="22" t="s">
        <v>127</v>
      </c>
      <c r="P16" s="36" t="s">
        <v>128</v>
      </c>
      <c r="Q16" t="str">
        <f t="shared" si="5"/>
        <v>6'2</v>
      </c>
    </row>
    <row r="17" spans="1:17" ht="24">
      <c r="A17" s="1" t="str">
        <f t="shared" si="0"/>
        <v>WR</v>
      </c>
      <c r="B17" s="3" t="str">
        <f t="shared" si="1"/>
        <v>Martavis Bryant</v>
      </c>
      <c r="C17" s="9">
        <f t="shared" si="2"/>
        <v>77</v>
      </c>
      <c r="D17">
        <f t="shared" si="3"/>
        <v>200</v>
      </c>
      <c r="E17">
        <f>VLOOKUP(B17,[1]Depth!$B$2:$E$107,4,FALSE)</f>
        <v>0.94230000000000003</v>
      </c>
      <c r="F17">
        <f t="shared" si="4"/>
        <v>4</v>
      </c>
      <c r="I17" s="37">
        <v>1</v>
      </c>
      <c r="J17" s="28" t="s">
        <v>129</v>
      </c>
      <c r="K17" s="24" t="s">
        <v>126</v>
      </c>
      <c r="L17" s="24" t="s">
        <v>82</v>
      </c>
      <c r="M17" s="26">
        <v>43621</v>
      </c>
      <c r="N17" s="24">
        <v>200</v>
      </c>
      <c r="O17" s="25" t="s">
        <v>130</v>
      </c>
      <c r="P17" s="38" t="s">
        <v>131</v>
      </c>
      <c r="Q17" t="str">
        <f t="shared" si="5"/>
        <v>6'5</v>
      </c>
    </row>
    <row r="18" spans="1:17">
      <c r="A18" s="1" t="str">
        <f t="shared" si="0"/>
        <v>LB</v>
      </c>
      <c r="B18" s="3" t="str">
        <f t="shared" si="1"/>
        <v>Marcus Bullard</v>
      </c>
      <c r="C18" s="9">
        <v>75</v>
      </c>
      <c r="D18">
        <v>190</v>
      </c>
      <c r="E18">
        <v>0.76670000000000005</v>
      </c>
      <c r="F18">
        <f t="shared" si="4"/>
        <v>2</v>
      </c>
      <c r="I18" s="35">
        <v>57</v>
      </c>
      <c r="J18" s="22" t="s">
        <v>132</v>
      </c>
      <c r="K18" s="21" t="s">
        <v>81</v>
      </c>
      <c r="L18" s="21" t="s">
        <v>15</v>
      </c>
      <c r="M18" s="21" t="s">
        <v>124</v>
      </c>
      <c r="N18" s="21" t="s">
        <v>124</v>
      </c>
      <c r="O18" s="22" t="s">
        <v>124</v>
      </c>
      <c r="P18" s="36" t="s">
        <v>124</v>
      </c>
      <c r="Q18" t="e">
        <f t="shared" si="5"/>
        <v>#VALUE!</v>
      </c>
    </row>
    <row r="19" spans="1:17" ht="24">
      <c r="A19" s="1" t="str">
        <f t="shared" si="0"/>
        <v>LB</v>
      </c>
      <c r="B19" s="3" t="str">
        <f t="shared" si="1"/>
        <v>T.J. Burrell</v>
      </c>
      <c r="C19" s="9">
        <f t="shared" si="2"/>
        <v>71</v>
      </c>
      <c r="D19">
        <f t="shared" si="3"/>
        <v>215</v>
      </c>
      <c r="E19">
        <v>0.84279999999999999</v>
      </c>
      <c r="F19">
        <f t="shared" si="4"/>
        <v>3</v>
      </c>
      <c r="I19" s="37">
        <v>41</v>
      </c>
      <c r="J19" s="25" t="s">
        <v>133</v>
      </c>
      <c r="K19" s="24" t="s">
        <v>81</v>
      </c>
      <c r="L19" s="24" t="s">
        <v>15</v>
      </c>
      <c r="M19" s="26">
        <v>43596</v>
      </c>
      <c r="N19" s="24">
        <v>215</v>
      </c>
      <c r="O19" s="25" t="s">
        <v>134</v>
      </c>
      <c r="P19" s="38" t="s">
        <v>135</v>
      </c>
      <c r="Q19" t="str">
        <f t="shared" si="5"/>
        <v>5'11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9">
        <f t="shared" si="2"/>
        <v>75</v>
      </c>
      <c r="D20">
        <f t="shared" si="3"/>
        <v>275</v>
      </c>
      <c r="E20">
        <f>VLOOKUP(B20,[1]Depth!$B$2:$E$107,4,FALSE)</f>
        <v>0.85250000000000004</v>
      </c>
      <c r="F20">
        <f t="shared" si="4"/>
        <v>3</v>
      </c>
      <c r="I20" s="35">
        <v>92</v>
      </c>
      <c r="J20" s="27" t="s">
        <v>136</v>
      </c>
      <c r="K20" s="21" t="s">
        <v>137</v>
      </c>
      <c r="L20" s="21" t="s">
        <v>15</v>
      </c>
      <c r="M20" s="23">
        <v>43619</v>
      </c>
      <c r="N20" s="21">
        <v>275</v>
      </c>
      <c r="O20" s="22" t="s">
        <v>138</v>
      </c>
      <c r="P20" s="36" t="s">
        <v>139</v>
      </c>
      <c r="Q20" t="str">
        <f t="shared" si="5"/>
        <v>6'3</v>
      </c>
    </row>
    <row r="21" spans="1:17" ht="36">
      <c r="A21" s="1" t="str">
        <f t="shared" si="0"/>
        <v>PK</v>
      </c>
      <c r="B21" s="3" t="str">
        <f t="shared" si="1"/>
        <v>Chandler Catanzaro</v>
      </c>
      <c r="C21" s="9">
        <f t="shared" si="2"/>
        <v>74</v>
      </c>
      <c r="D21">
        <f t="shared" si="3"/>
        <v>195</v>
      </c>
      <c r="E21">
        <f>VLOOKUP(B21,[1]Depth!$B$2:$E$107,4,FALSE)</f>
        <v>0.5</v>
      </c>
      <c r="F21">
        <f t="shared" si="4"/>
        <v>2</v>
      </c>
      <c r="I21" s="37">
        <v>39</v>
      </c>
      <c r="J21" s="28" t="s">
        <v>140</v>
      </c>
      <c r="K21" s="24" t="s">
        <v>141</v>
      </c>
      <c r="L21" s="24" t="s">
        <v>109</v>
      </c>
      <c r="M21" s="26">
        <v>43618</v>
      </c>
      <c r="N21" s="24">
        <v>195</v>
      </c>
      <c r="O21" s="25" t="s">
        <v>142</v>
      </c>
      <c r="P21" s="38" t="s">
        <v>143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Quandon Christian</v>
      </c>
      <c r="C22" s="9">
        <f t="shared" si="2"/>
        <v>74</v>
      </c>
      <c r="D22">
        <f t="shared" si="3"/>
        <v>225</v>
      </c>
      <c r="E22">
        <f>VLOOKUP(B22,[1]Depth!$B$2:$E$107,4,FALSE)</f>
        <v>0.86839999999999995</v>
      </c>
      <c r="F22">
        <f t="shared" si="4"/>
        <v>3</v>
      </c>
      <c r="I22" s="35">
        <v>34</v>
      </c>
      <c r="J22" s="27" t="s">
        <v>144</v>
      </c>
      <c r="K22" s="21" t="s">
        <v>81</v>
      </c>
      <c r="L22" s="21" t="s">
        <v>109</v>
      </c>
      <c r="M22" s="23">
        <v>43618</v>
      </c>
      <c r="N22" s="21">
        <v>225</v>
      </c>
      <c r="O22" s="22" t="s">
        <v>145</v>
      </c>
      <c r="P22" s="36" t="s">
        <v>146</v>
      </c>
      <c r="Q22" t="str">
        <f t="shared" si="5"/>
        <v>6'2</v>
      </c>
    </row>
    <row r="23" spans="1:17" ht="24">
      <c r="A23" s="1" t="str">
        <f t="shared" si="0"/>
        <v>TE</v>
      </c>
      <c r="B23" s="3" t="str">
        <f t="shared" si="1"/>
        <v>Sam Cooper</v>
      </c>
      <c r="C23" s="9">
        <f t="shared" si="2"/>
        <v>77</v>
      </c>
      <c r="D23">
        <f t="shared" si="3"/>
        <v>250</v>
      </c>
      <c r="E23">
        <f>VLOOKUP(B23,[1]Depth!$B$2:$E$107,4,FALSE)</f>
        <v>0.78069999999999995</v>
      </c>
      <c r="F23">
        <f t="shared" si="4"/>
        <v>2</v>
      </c>
      <c r="I23" s="37">
        <v>86</v>
      </c>
      <c r="J23" s="28" t="s">
        <v>147</v>
      </c>
      <c r="K23" s="24" t="s">
        <v>148</v>
      </c>
      <c r="L23" s="24" t="s">
        <v>82</v>
      </c>
      <c r="M23" s="26">
        <v>43621</v>
      </c>
      <c r="N23" s="24">
        <v>250</v>
      </c>
      <c r="O23" s="25" t="s">
        <v>149</v>
      </c>
      <c r="P23" s="38" t="s">
        <v>150</v>
      </c>
      <c r="Q23" t="str">
        <f t="shared" si="5"/>
        <v>6'5</v>
      </c>
    </row>
    <row r="24" spans="1:17" ht="24">
      <c r="A24" s="1" t="str">
        <f t="shared" si="0"/>
        <v>DE</v>
      </c>
      <c r="B24" s="3" t="str">
        <f t="shared" si="1"/>
        <v>Corey Crawford</v>
      </c>
      <c r="C24" s="9">
        <f t="shared" si="2"/>
        <v>77</v>
      </c>
      <c r="D24">
        <f t="shared" si="3"/>
        <v>270</v>
      </c>
      <c r="E24">
        <f>VLOOKUP(B24,[1]Depth!$B$2:$E$107,4,FALSE)</f>
        <v>0.94</v>
      </c>
      <c r="F24">
        <f t="shared" si="4"/>
        <v>4</v>
      </c>
      <c r="I24" s="35">
        <v>93</v>
      </c>
      <c r="J24" s="27" t="s">
        <v>151</v>
      </c>
      <c r="K24" s="21" t="s">
        <v>73</v>
      </c>
      <c r="L24" s="21" t="s">
        <v>82</v>
      </c>
      <c r="M24" s="23">
        <v>43621</v>
      </c>
      <c r="N24" s="21">
        <v>270</v>
      </c>
      <c r="O24" s="22" t="s">
        <v>93</v>
      </c>
      <c r="P24" s="36" t="s">
        <v>94</v>
      </c>
      <c r="Q24" t="str">
        <f t="shared" si="5"/>
        <v>6'5</v>
      </c>
    </row>
    <row r="25" spans="1:17">
      <c r="A25" s="1" t="str">
        <f t="shared" si="0"/>
        <v>DB</v>
      </c>
      <c r="B25" s="3" t="str">
        <f t="shared" si="1"/>
        <v>C.J. Davidson</v>
      </c>
      <c r="C25" s="9">
        <v>70</v>
      </c>
      <c r="D25">
        <v>200</v>
      </c>
      <c r="E25">
        <v>0.5</v>
      </c>
      <c r="F25">
        <f t="shared" si="4"/>
        <v>2</v>
      </c>
      <c r="I25" s="37">
        <v>32</v>
      </c>
      <c r="J25" s="28" t="s">
        <v>152</v>
      </c>
      <c r="K25" s="24" t="s">
        <v>104</v>
      </c>
      <c r="L25" s="24" t="s">
        <v>15</v>
      </c>
      <c r="M25" s="24" t="s">
        <v>124</v>
      </c>
      <c r="N25" s="24" t="s">
        <v>124</v>
      </c>
      <c r="O25" s="25" t="s">
        <v>124</v>
      </c>
      <c r="P25" s="38" t="s">
        <v>124</v>
      </c>
      <c r="Q25" t="e">
        <f t="shared" si="5"/>
        <v>#VALUE!</v>
      </c>
    </row>
    <row r="26" spans="1:17" ht="24">
      <c r="A26" s="1" t="str">
        <f t="shared" si="0"/>
        <v>CB</v>
      </c>
      <c r="B26" s="3" t="str">
        <f t="shared" si="1"/>
        <v>Cortez Davis</v>
      </c>
      <c r="C26" s="9">
        <f t="shared" si="2"/>
        <v>75</v>
      </c>
      <c r="D26">
        <f t="shared" si="3"/>
        <v>200</v>
      </c>
      <c r="E26">
        <f>VLOOKUP(B26,[1]Depth!$B$2:$E$107,4,FALSE)</f>
        <v>0.88370000000000004</v>
      </c>
      <c r="F26">
        <f t="shared" si="4"/>
        <v>3</v>
      </c>
      <c r="I26" s="35">
        <v>29</v>
      </c>
      <c r="J26" s="27" t="s">
        <v>153</v>
      </c>
      <c r="K26" s="21" t="s">
        <v>113</v>
      </c>
      <c r="L26" s="21" t="s">
        <v>15</v>
      </c>
      <c r="M26" s="23">
        <v>43619</v>
      </c>
      <c r="N26" s="21">
        <v>200</v>
      </c>
      <c r="O26" s="22" t="s">
        <v>154</v>
      </c>
      <c r="P26" s="36" t="s">
        <v>155</v>
      </c>
      <c r="Q26" t="str">
        <f t="shared" si="5"/>
        <v>6'3</v>
      </c>
    </row>
    <row r="27" spans="1:17" ht="24">
      <c r="A27" s="1" t="str">
        <f t="shared" si="0"/>
        <v>OG</v>
      </c>
      <c r="B27" s="3" t="str">
        <f t="shared" si="1"/>
        <v>Kalon Davis</v>
      </c>
      <c r="C27" s="9">
        <f t="shared" si="2"/>
        <v>77</v>
      </c>
      <c r="D27">
        <f t="shared" si="3"/>
        <v>330</v>
      </c>
      <c r="E27">
        <f>VLOOKUP(B27,[1]Depth!$B$2:$E$107,4,FALSE)</f>
        <v>0.86019999999999996</v>
      </c>
      <c r="F27">
        <f t="shared" si="4"/>
        <v>3</v>
      </c>
      <c r="I27" s="37">
        <v>67</v>
      </c>
      <c r="J27" s="25" t="s">
        <v>156</v>
      </c>
      <c r="K27" s="24" t="s">
        <v>92</v>
      </c>
      <c r="L27" s="24" t="s">
        <v>82</v>
      </c>
      <c r="M27" s="26">
        <v>43621</v>
      </c>
      <c r="N27" s="24">
        <v>330</v>
      </c>
      <c r="O27" s="25" t="s">
        <v>157</v>
      </c>
      <c r="P27" s="38" t="s">
        <v>158</v>
      </c>
      <c r="Q27" t="str">
        <f t="shared" si="5"/>
        <v>6'5</v>
      </c>
    </row>
    <row r="28" spans="1:17" ht="24">
      <c r="A28" s="1" t="str">
        <f t="shared" si="0"/>
        <v>OL</v>
      </c>
      <c r="B28" s="3" t="str">
        <f t="shared" si="1"/>
        <v>Patrick DeStefano</v>
      </c>
      <c r="C28" s="9">
        <f t="shared" si="2"/>
        <v>77</v>
      </c>
      <c r="D28">
        <f t="shared" si="3"/>
        <v>275</v>
      </c>
      <c r="E28">
        <v>0.86709999999999998</v>
      </c>
      <c r="F28">
        <f t="shared" si="4"/>
        <v>3</v>
      </c>
      <c r="I28" s="35">
        <v>71</v>
      </c>
      <c r="J28" s="22" t="s">
        <v>159</v>
      </c>
      <c r="K28" s="21" t="s">
        <v>160</v>
      </c>
      <c r="L28" s="21" t="s">
        <v>15</v>
      </c>
      <c r="M28" s="23">
        <v>43621</v>
      </c>
      <c r="N28" s="21">
        <v>275</v>
      </c>
      <c r="O28" s="22" t="s">
        <v>161</v>
      </c>
      <c r="P28" s="36" t="s">
        <v>162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9">
        <f t="shared" si="2"/>
        <v>77</v>
      </c>
      <c r="D29">
        <f t="shared" si="3"/>
        <v>280</v>
      </c>
      <c r="E29">
        <v>0.83779999999999999</v>
      </c>
      <c r="F29">
        <f t="shared" si="4"/>
        <v>3</v>
      </c>
      <c r="I29" s="37">
        <v>98</v>
      </c>
      <c r="J29" s="28" t="s">
        <v>163</v>
      </c>
      <c r="K29" s="24" t="s">
        <v>73</v>
      </c>
      <c r="L29" s="24" t="s">
        <v>15</v>
      </c>
      <c r="M29" s="26">
        <v>43621</v>
      </c>
      <c r="N29" s="24">
        <v>280</v>
      </c>
      <c r="O29" s="25" t="s">
        <v>164</v>
      </c>
      <c r="P29" s="38" t="s">
        <v>165</v>
      </c>
      <c r="Q29" t="str">
        <f t="shared" si="5"/>
        <v>6'5</v>
      </c>
    </row>
    <row r="30" spans="1:17" ht="24">
      <c r="A30" s="1" t="str">
        <f t="shared" si="0"/>
        <v>RB</v>
      </c>
      <c r="B30" s="3" t="str">
        <f t="shared" si="1"/>
        <v>Andre Ellington</v>
      </c>
      <c r="C30" s="9">
        <f t="shared" si="2"/>
        <v>70</v>
      </c>
      <c r="D30">
        <f t="shared" si="3"/>
        <v>195</v>
      </c>
      <c r="E30">
        <f>VLOOKUP(B30,[1]Depth!$B$2:$E$107,4,FALSE)</f>
        <v>0.94710000000000005</v>
      </c>
      <c r="F30">
        <f t="shared" si="4"/>
        <v>4</v>
      </c>
      <c r="I30" s="35">
        <v>23</v>
      </c>
      <c r="J30" s="27" t="s">
        <v>166</v>
      </c>
      <c r="K30" s="21" t="s">
        <v>119</v>
      </c>
      <c r="L30" s="21" t="s">
        <v>100</v>
      </c>
      <c r="M30" s="23">
        <v>43595</v>
      </c>
      <c r="N30" s="21">
        <v>195</v>
      </c>
      <c r="O30" s="22" t="s">
        <v>167</v>
      </c>
      <c r="P30" s="36" t="s">
        <v>168</v>
      </c>
      <c r="Q30" t="str">
        <f t="shared" si="5"/>
        <v>5'10</v>
      </c>
    </row>
    <row r="31" spans="1:17" ht="24">
      <c r="A31" s="1" t="str">
        <f t="shared" si="0"/>
        <v>LS</v>
      </c>
      <c r="B31" s="3" t="str">
        <f t="shared" si="1"/>
        <v>Phillip Fajgenbaum</v>
      </c>
      <c r="C31" s="9">
        <f t="shared" si="2"/>
        <v>73</v>
      </c>
      <c r="D31">
        <f t="shared" si="3"/>
        <v>220</v>
      </c>
      <c r="E31">
        <f>VLOOKUP(B31,[1]Depth!$B$2:$E$107,4,FALSE)</f>
        <v>0.5</v>
      </c>
      <c r="F31">
        <f t="shared" si="4"/>
        <v>2</v>
      </c>
      <c r="I31" s="37">
        <v>52</v>
      </c>
      <c r="J31" s="28" t="s">
        <v>169</v>
      </c>
      <c r="K31" s="24" t="s">
        <v>170</v>
      </c>
      <c r="L31" s="24" t="s">
        <v>109</v>
      </c>
      <c r="M31" s="30">
        <v>36678</v>
      </c>
      <c r="N31" s="24">
        <v>220</v>
      </c>
      <c r="O31" s="25" t="s">
        <v>171</v>
      </c>
      <c r="P31" s="38" t="s">
        <v>172</v>
      </c>
      <c r="Q31" t="str">
        <f t="shared" si="5"/>
        <v>6'1</v>
      </c>
    </row>
    <row r="32" spans="1:17" ht="24">
      <c r="A32" s="1" t="str">
        <f t="shared" si="0"/>
        <v>WR</v>
      </c>
      <c r="B32" s="3" t="str">
        <f t="shared" si="1"/>
        <v>Wes Forbush</v>
      </c>
      <c r="C32" s="9">
        <f t="shared" si="2"/>
        <v>74</v>
      </c>
      <c r="D32">
        <f t="shared" si="3"/>
        <v>185</v>
      </c>
      <c r="E32">
        <f>VLOOKUP(B32,[1]Depth!$B$2:$E$107,4,FALSE)</f>
        <v>0.5</v>
      </c>
      <c r="F32">
        <f t="shared" si="4"/>
        <v>2</v>
      </c>
      <c r="I32" s="35">
        <v>89</v>
      </c>
      <c r="J32" s="22" t="s">
        <v>173</v>
      </c>
      <c r="K32" s="21" t="s">
        <v>126</v>
      </c>
      <c r="L32" s="21" t="s">
        <v>82</v>
      </c>
      <c r="M32" s="23">
        <v>43618</v>
      </c>
      <c r="N32" s="21">
        <v>185</v>
      </c>
      <c r="O32" s="22" t="s">
        <v>174</v>
      </c>
      <c r="P32" s="36" t="s">
        <v>175</v>
      </c>
      <c r="Q32" t="str">
        <f t="shared" si="5"/>
        <v>6'2</v>
      </c>
    </row>
    <row r="33" spans="1:17">
      <c r="A33" s="1" t="str">
        <f t="shared" si="0"/>
        <v>TE</v>
      </c>
      <c r="B33" s="3" t="str">
        <f t="shared" si="1"/>
        <v>Brandon Ford</v>
      </c>
      <c r="C33" s="9">
        <f t="shared" si="2"/>
        <v>76</v>
      </c>
      <c r="D33">
        <f t="shared" si="3"/>
        <v>240</v>
      </c>
      <c r="E33">
        <f>VLOOKUP(B33,[1]Depth!$B$2:$E$107,4,FALSE)</f>
        <v>0.86939999999999995</v>
      </c>
      <c r="F33">
        <f t="shared" si="4"/>
        <v>3</v>
      </c>
      <c r="I33" s="37">
        <v>80</v>
      </c>
      <c r="J33" s="28" t="s">
        <v>176</v>
      </c>
      <c r="K33" s="24" t="s">
        <v>148</v>
      </c>
      <c r="L33" s="24" t="s">
        <v>100</v>
      </c>
      <c r="M33" s="26">
        <v>43620</v>
      </c>
      <c r="N33" s="24">
        <v>240</v>
      </c>
      <c r="O33" s="25" t="s">
        <v>177</v>
      </c>
      <c r="P33" s="38" t="s">
        <v>178</v>
      </c>
      <c r="Q33" t="str">
        <f t="shared" si="5"/>
        <v>6'4</v>
      </c>
    </row>
    <row r="34" spans="1:17">
      <c r="A34" s="1" t="str">
        <f t="shared" ref="A34:A65" si="6">K34</f>
        <v>C</v>
      </c>
      <c r="B34" s="3" t="str">
        <f t="shared" ref="B34:B65" si="7">TRIM(MID($J34,FIND(", ",$J34,1)+1,100))&amp;" "&amp;LEFT($J34,FIND(",",$J34,1)-1)</f>
        <v>Dalton Freeman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285</v>
      </c>
      <c r="E34">
        <f>VLOOKUP(B34,[1]Depth!$B$2:$E$107,4,FALSE)</f>
        <v>0.89170000000000005</v>
      </c>
      <c r="F34">
        <f t="shared" ref="F34:F65" si="10">IF(E34&gt;=0.98,5,IF(E34&gt;=0.9,4,IF(E34&gt;=0.8,3,IF(E34="NA",2,2))))</f>
        <v>3</v>
      </c>
      <c r="I34" s="35">
        <v>55</v>
      </c>
      <c r="J34" s="22" t="s">
        <v>179</v>
      </c>
      <c r="K34" s="21" t="s">
        <v>180</v>
      </c>
      <c r="L34" s="21" t="s">
        <v>100</v>
      </c>
      <c r="M34" s="23">
        <v>43621</v>
      </c>
      <c r="N34" s="21">
        <v>285</v>
      </c>
      <c r="O34" s="22" t="s">
        <v>181</v>
      </c>
      <c r="P34" s="36" t="s">
        <v>182</v>
      </c>
      <c r="Q34" t="str">
        <f t="shared" si="5"/>
        <v>6'5</v>
      </c>
    </row>
    <row r="35" spans="1:17">
      <c r="A35" s="1" t="str">
        <f t="shared" si="6"/>
        <v>DE</v>
      </c>
      <c r="B35" s="3" t="str">
        <f t="shared" si="7"/>
        <v>Zach Fulmer</v>
      </c>
      <c r="C35" s="9">
        <v>72</v>
      </c>
      <c r="D35">
        <v>225</v>
      </c>
      <c r="E35">
        <v>0.5</v>
      </c>
      <c r="F35">
        <f t="shared" si="10"/>
        <v>2</v>
      </c>
      <c r="I35" s="37">
        <v>54</v>
      </c>
      <c r="J35" s="25" t="s">
        <v>183</v>
      </c>
      <c r="K35" s="24" t="s">
        <v>73</v>
      </c>
      <c r="L35" s="24" t="s">
        <v>109</v>
      </c>
      <c r="M35" s="24" t="s">
        <v>124</v>
      </c>
      <c r="N35" s="24" t="s">
        <v>124</v>
      </c>
      <c r="O35" s="25" t="s">
        <v>124</v>
      </c>
      <c r="P35" s="38" t="s">
        <v>124</v>
      </c>
      <c r="Q35" t="e">
        <f t="shared" si="5"/>
        <v>#VALUE!</v>
      </c>
    </row>
    <row r="36" spans="1:17" ht="24">
      <c r="A36" s="1" t="str">
        <f t="shared" si="6"/>
        <v>S</v>
      </c>
      <c r="B36" s="3" t="str">
        <f t="shared" si="7"/>
        <v>Ronald Geohaghan</v>
      </c>
      <c r="C36" s="9">
        <f t="shared" si="8"/>
        <v>73</v>
      </c>
      <c r="D36">
        <f t="shared" si="9"/>
        <v>200</v>
      </c>
      <c r="E36">
        <v>0.90429999999999999</v>
      </c>
      <c r="F36">
        <f t="shared" si="10"/>
        <v>4</v>
      </c>
      <c r="I36" s="35">
        <v>15</v>
      </c>
      <c r="J36" s="22" t="s">
        <v>184</v>
      </c>
      <c r="K36" s="21" t="s">
        <v>123</v>
      </c>
      <c r="L36" s="21" t="s">
        <v>15</v>
      </c>
      <c r="M36" s="29">
        <v>36678</v>
      </c>
      <c r="N36" s="21">
        <v>200</v>
      </c>
      <c r="O36" s="22" t="s">
        <v>114</v>
      </c>
      <c r="P36" s="36" t="s">
        <v>115</v>
      </c>
      <c r="Q36" t="str">
        <f t="shared" si="5"/>
        <v>6'1</v>
      </c>
    </row>
    <row r="37" spans="1:17" ht="24">
      <c r="A37" s="1" t="str">
        <f t="shared" si="6"/>
        <v>DE</v>
      </c>
      <c r="B37" s="3" t="str">
        <f t="shared" si="7"/>
        <v>Malliciah Goodman</v>
      </c>
      <c r="C37" s="9">
        <f t="shared" si="8"/>
        <v>76</v>
      </c>
      <c r="D37">
        <f t="shared" si="9"/>
        <v>270</v>
      </c>
      <c r="E37">
        <f>VLOOKUP(B37,[1]Depth!$B$2:$E$107,4,FALSE)</f>
        <v>0.97</v>
      </c>
      <c r="F37">
        <f t="shared" si="10"/>
        <v>4</v>
      </c>
      <c r="I37" s="37">
        <v>97</v>
      </c>
      <c r="J37" s="28" t="s">
        <v>185</v>
      </c>
      <c r="K37" s="24" t="s">
        <v>73</v>
      </c>
      <c r="L37" s="24" t="s">
        <v>100</v>
      </c>
      <c r="M37" s="26">
        <v>43620</v>
      </c>
      <c r="N37" s="24">
        <v>270</v>
      </c>
      <c r="O37" s="25" t="s">
        <v>186</v>
      </c>
      <c r="P37" s="38" t="s">
        <v>187</v>
      </c>
      <c r="Q37" t="str">
        <f t="shared" si="5"/>
        <v>6'4</v>
      </c>
    </row>
    <row r="38" spans="1:17">
      <c r="A38" s="1" t="str">
        <f t="shared" si="6"/>
        <v>LB</v>
      </c>
      <c r="B38" s="3" t="str">
        <f t="shared" si="7"/>
        <v>B.J. Goodson</v>
      </c>
      <c r="C38" s="9">
        <f t="shared" si="8"/>
        <v>73</v>
      </c>
      <c r="D38">
        <f t="shared" si="9"/>
        <v>240</v>
      </c>
      <c r="E38">
        <f>VLOOKUP(B38,[1]Depth!$B$2:$E$107,4,FALSE)</f>
        <v>0.82579999999999998</v>
      </c>
      <c r="F38">
        <f t="shared" si="10"/>
        <v>3</v>
      </c>
      <c r="I38" s="35">
        <v>44</v>
      </c>
      <c r="J38" s="27" t="s">
        <v>188</v>
      </c>
      <c r="K38" s="21" t="s">
        <v>81</v>
      </c>
      <c r="L38" s="21" t="s">
        <v>15</v>
      </c>
      <c r="M38" s="23">
        <v>43617</v>
      </c>
      <c r="N38" s="21">
        <v>240</v>
      </c>
      <c r="O38" s="22" t="s">
        <v>189</v>
      </c>
      <c r="P38" s="36" t="s">
        <v>190</v>
      </c>
      <c r="Q38" t="str">
        <f t="shared" si="5"/>
        <v>6'1</v>
      </c>
    </row>
    <row r="39" spans="1:17" ht="36">
      <c r="A39" s="1" t="str">
        <f t="shared" si="6"/>
        <v>OT</v>
      </c>
      <c r="B39" s="3" t="str">
        <f t="shared" si="7"/>
        <v>Joe Gore</v>
      </c>
      <c r="C39" s="9">
        <f t="shared" si="8"/>
        <v>77</v>
      </c>
      <c r="D39">
        <f t="shared" si="9"/>
        <v>275</v>
      </c>
      <c r="E39">
        <f>VLOOKUP(B39,[1]Depth!$B$2:$E$107,4,FALSE)</f>
        <v>0.87219999999999998</v>
      </c>
      <c r="F39">
        <f t="shared" si="10"/>
        <v>3</v>
      </c>
      <c r="I39" s="37">
        <v>73</v>
      </c>
      <c r="J39" s="28" t="s">
        <v>191</v>
      </c>
      <c r="K39" s="24" t="s">
        <v>77</v>
      </c>
      <c r="L39" s="24" t="s">
        <v>15</v>
      </c>
      <c r="M39" s="26">
        <v>43621</v>
      </c>
      <c r="N39" s="24">
        <v>275</v>
      </c>
      <c r="O39" s="25" t="s">
        <v>192</v>
      </c>
      <c r="P39" s="38" t="s">
        <v>193</v>
      </c>
      <c r="Q39" t="str">
        <f t="shared" si="5"/>
        <v>6'5</v>
      </c>
    </row>
    <row r="40" spans="1:17">
      <c r="A40" s="1" t="str">
        <f t="shared" si="6"/>
        <v>C</v>
      </c>
      <c r="B40" s="3" t="str">
        <f t="shared" si="7"/>
        <v>Jay Guillermo</v>
      </c>
      <c r="C40" s="9">
        <f t="shared" si="8"/>
        <v>75</v>
      </c>
      <c r="D40">
        <f t="shared" si="9"/>
        <v>290</v>
      </c>
      <c r="E40">
        <v>0.87980000000000003</v>
      </c>
      <c r="F40">
        <f t="shared" si="10"/>
        <v>3</v>
      </c>
      <c r="I40" s="35">
        <v>57</v>
      </c>
      <c r="J40" s="22" t="s">
        <v>194</v>
      </c>
      <c r="K40" s="21" t="s">
        <v>180</v>
      </c>
      <c r="L40" s="21" t="s">
        <v>15</v>
      </c>
      <c r="M40" s="23">
        <v>43619</v>
      </c>
      <c r="N40" s="21">
        <v>290</v>
      </c>
      <c r="O40" s="22" t="s">
        <v>195</v>
      </c>
      <c r="P40" s="36" t="s">
        <v>196</v>
      </c>
      <c r="Q40" t="str">
        <f t="shared" si="5"/>
        <v>6'3</v>
      </c>
    </row>
    <row r="41" spans="1:17" ht="24">
      <c r="A41" s="1" t="str">
        <f t="shared" si="6"/>
        <v>S</v>
      </c>
      <c r="B41" s="3" t="str">
        <f t="shared" si="7"/>
        <v>Rashard Hall</v>
      </c>
      <c r="C41" s="9">
        <f t="shared" si="8"/>
        <v>74</v>
      </c>
      <c r="D41">
        <f t="shared" si="9"/>
        <v>210</v>
      </c>
      <c r="E41">
        <f>VLOOKUP(B41,[1]Depth!$B$2:$E$107,4,FALSE)</f>
        <v>0.87009999999999998</v>
      </c>
      <c r="F41">
        <f t="shared" si="10"/>
        <v>3</v>
      </c>
      <c r="I41" s="37">
        <v>31</v>
      </c>
      <c r="J41" s="28" t="s">
        <v>197</v>
      </c>
      <c r="K41" s="24" t="s">
        <v>123</v>
      </c>
      <c r="L41" s="24" t="s">
        <v>100</v>
      </c>
      <c r="M41" s="26">
        <v>43618</v>
      </c>
      <c r="N41" s="24">
        <v>210</v>
      </c>
      <c r="O41" s="25" t="s">
        <v>198</v>
      </c>
      <c r="P41" s="38" t="s">
        <v>199</v>
      </c>
      <c r="Q41" t="str">
        <f t="shared" si="5"/>
        <v>6'2</v>
      </c>
    </row>
    <row r="42" spans="1:17" ht="24">
      <c r="A42" s="1" t="str">
        <f t="shared" si="6"/>
        <v>WR</v>
      </c>
      <c r="B42" s="3" t="str">
        <f t="shared" si="7"/>
        <v>DeAndre Hopkins</v>
      </c>
      <c r="C42" s="9">
        <f t="shared" si="8"/>
        <v>74</v>
      </c>
      <c r="D42">
        <f t="shared" si="9"/>
        <v>205</v>
      </c>
      <c r="E42">
        <f>VLOOKUP(B42,[1]Depth!$B$2:$E$107,4,FALSE)</f>
        <v>0.91559999999999997</v>
      </c>
      <c r="F42">
        <f t="shared" si="10"/>
        <v>4</v>
      </c>
      <c r="I42" s="35">
        <v>6</v>
      </c>
      <c r="J42" s="27" t="s">
        <v>200</v>
      </c>
      <c r="K42" s="21" t="s">
        <v>126</v>
      </c>
      <c r="L42" s="21" t="s">
        <v>109</v>
      </c>
      <c r="M42" s="23">
        <v>43618</v>
      </c>
      <c r="N42" s="21">
        <v>205</v>
      </c>
      <c r="O42" s="22" t="s">
        <v>201</v>
      </c>
      <c r="P42" s="36" t="s">
        <v>202</v>
      </c>
      <c r="Q42" t="str">
        <f t="shared" si="5"/>
        <v>6'2</v>
      </c>
    </row>
    <row r="43" spans="1:17" ht="36">
      <c r="A43" s="1" t="str">
        <f t="shared" si="6"/>
        <v>WR</v>
      </c>
      <c r="B43" s="3" t="str">
        <f t="shared" si="7"/>
        <v>Germone Hopper</v>
      </c>
      <c r="C43" s="9">
        <f t="shared" si="8"/>
        <v>73</v>
      </c>
      <c r="D43">
        <f t="shared" si="9"/>
        <v>175</v>
      </c>
      <c r="E43">
        <v>0.96509999999999996</v>
      </c>
      <c r="F43">
        <f t="shared" si="10"/>
        <v>4</v>
      </c>
      <c r="I43" s="37">
        <v>5</v>
      </c>
      <c r="J43" s="25" t="s">
        <v>203</v>
      </c>
      <c r="K43" s="24" t="s">
        <v>126</v>
      </c>
      <c r="L43" s="24" t="s">
        <v>15</v>
      </c>
      <c r="M43" s="30">
        <v>36678</v>
      </c>
      <c r="N43" s="24">
        <v>175</v>
      </c>
      <c r="O43" s="25" t="s">
        <v>204</v>
      </c>
      <c r="P43" s="38" t="s">
        <v>205</v>
      </c>
      <c r="Q43" t="str">
        <f t="shared" si="5"/>
        <v>6'1</v>
      </c>
    </row>
    <row r="44" spans="1:17">
      <c r="A44" s="1" t="str">
        <f t="shared" si="6"/>
        <v>RB</v>
      </c>
      <c r="B44" s="3" t="str">
        <f t="shared" si="7"/>
        <v>D.J. Howard</v>
      </c>
      <c r="C44" s="9">
        <f t="shared" si="8"/>
        <v>71</v>
      </c>
      <c r="D44">
        <f t="shared" si="9"/>
        <v>195</v>
      </c>
      <c r="E44">
        <f>VLOOKUP(B44,[1]Depth!$B$2:$E$107,4,FALSE)</f>
        <v>0.86550000000000005</v>
      </c>
      <c r="F44">
        <f t="shared" si="10"/>
        <v>3</v>
      </c>
      <c r="I44" s="35">
        <v>22</v>
      </c>
      <c r="J44" s="27" t="s">
        <v>206</v>
      </c>
      <c r="K44" s="21" t="s">
        <v>119</v>
      </c>
      <c r="L44" s="21" t="s">
        <v>82</v>
      </c>
      <c r="M44" s="23">
        <v>43596</v>
      </c>
      <c r="N44" s="21">
        <v>195</v>
      </c>
      <c r="O44" s="22" t="s">
        <v>207</v>
      </c>
      <c r="P44" s="36" t="s">
        <v>208</v>
      </c>
      <c r="Q44" t="str">
        <f t="shared" si="5"/>
        <v>5'11</v>
      </c>
    </row>
    <row r="45" spans="1:17" ht="24">
      <c r="A45" s="1" t="str">
        <f t="shared" si="6"/>
        <v>WR</v>
      </c>
      <c r="B45" s="3" t="str">
        <f t="shared" si="7"/>
        <v>Adam Humphries</v>
      </c>
      <c r="C45" s="9">
        <f t="shared" si="8"/>
        <v>71</v>
      </c>
      <c r="D45">
        <f t="shared" si="9"/>
        <v>190</v>
      </c>
      <c r="E45">
        <f>VLOOKUP(B45,[1]Depth!$B$2:$E$107,4,FALSE)</f>
        <v>0.80630000000000002</v>
      </c>
      <c r="F45">
        <f t="shared" si="10"/>
        <v>3</v>
      </c>
      <c r="I45" s="37">
        <v>16</v>
      </c>
      <c r="J45" s="28" t="s">
        <v>209</v>
      </c>
      <c r="K45" s="24" t="s">
        <v>126</v>
      </c>
      <c r="L45" s="24" t="s">
        <v>82</v>
      </c>
      <c r="M45" s="26">
        <v>43596</v>
      </c>
      <c r="N45" s="24">
        <v>190</v>
      </c>
      <c r="O45" s="25" t="s">
        <v>161</v>
      </c>
      <c r="P45" s="38" t="s">
        <v>162</v>
      </c>
      <c r="Q45" t="str">
        <f t="shared" si="5"/>
        <v>5'11</v>
      </c>
    </row>
    <row r="46" spans="1:17" ht="24">
      <c r="A46" s="1" t="str">
        <f t="shared" si="6"/>
        <v>DT</v>
      </c>
      <c r="B46" s="3" t="str">
        <f t="shared" si="7"/>
        <v>Grady Jarrett</v>
      </c>
      <c r="C46" s="9">
        <f t="shared" si="8"/>
        <v>73</v>
      </c>
      <c r="D46">
        <f t="shared" si="9"/>
        <v>290</v>
      </c>
      <c r="E46">
        <f>VLOOKUP(B46,[1]Depth!$B$2:$E$107,4,FALSE)</f>
        <v>0.82469999999999999</v>
      </c>
      <c r="F46">
        <f t="shared" si="10"/>
        <v>3</v>
      </c>
      <c r="I46" s="35">
        <v>50</v>
      </c>
      <c r="J46" s="27" t="s">
        <v>210</v>
      </c>
      <c r="K46" s="21" t="s">
        <v>137</v>
      </c>
      <c r="L46" s="21" t="s">
        <v>82</v>
      </c>
      <c r="M46" s="23">
        <v>43617</v>
      </c>
      <c r="N46" s="21">
        <v>290</v>
      </c>
      <c r="O46" s="22" t="s">
        <v>211</v>
      </c>
      <c r="P46" s="36" t="s">
        <v>212</v>
      </c>
      <c r="Q46" t="str">
        <f t="shared" si="5"/>
        <v>6'1</v>
      </c>
    </row>
    <row r="47" spans="1:17">
      <c r="A47" s="1" t="str">
        <f t="shared" si="6"/>
        <v>K</v>
      </c>
      <c r="B47" s="3" t="str">
        <f t="shared" si="7"/>
        <v>Corbin Jenkins</v>
      </c>
      <c r="C47" s="9">
        <v>70</v>
      </c>
      <c r="D47">
        <v>175</v>
      </c>
      <c r="E47">
        <v>0.5</v>
      </c>
      <c r="F47">
        <f t="shared" si="10"/>
        <v>2</v>
      </c>
      <c r="I47" s="37">
        <v>32</v>
      </c>
      <c r="J47" s="25" t="s">
        <v>213</v>
      </c>
      <c r="K47" s="24" t="s">
        <v>214</v>
      </c>
      <c r="L47" s="24" t="s">
        <v>82</v>
      </c>
      <c r="M47" s="24" t="s">
        <v>124</v>
      </c>
      <c r="N47" s="24" t="s">
        <v>124</v>
      </c>
      <c r="O47" s="25" t="s">
        <v>124</v>
      </c>
      <c r="P47" s="38" t="s">
        <v>124</v>
      </c>
      <c r="Q47" t="e">
        <f t="shared" si="5"/>
        <v>#VALUE!</v>
      </c>
    </row>
    <row r="48" spans="1:17">
      <c r="A48" s="1" t="str">
        <f t="shared" si="6"/>
        <v>CB</v>
      </c>
      <c r="B48" s="3" t="str">
        <f t="shared" si="7"/>
        <v>Martin Jenkins</v>
      </c>
      <c r="C48" s="9">
        <f t="shared" si="8"/>
        <v>70</v>
      </c>
      <c r="D48">
        <f t="shared" si="9"/>
        <v>180</v>
      </c>
      <c r="E48">
        <f>VLOOKUP(B48,[1]Depth!$B$2:$E$107,4,FALSE)</f>
        <v>0.81740000000000002</v>
      </c>
      <c r="F48">
        <f t="shared" si="10"/>
        <v>3</v>
      </c>
      <c r="I48" s="35">
        <v>14</v>
      </c>
      <c r="J48" s="22" t="s">
        <v>215</v>
      </c>
      <c r="K48" s="21" t="s">
        <v>113</v>
      </c>
      <c r="L48" s="21" t="s">
        <v>109</v>
      </c>
      <c r="M48" s="23">
        <v>43595</v>
      </c>
      <c r="N48" s="21">
        <v>180</v>
      </c>
      <c r="O48" s="22" t="s">
        <v>216</v>
      </c>
      <c r="P48" s="36" t="s">
        <v>217</v>
      </c>
      <c r="Q48" t="str">
        <f t="shared" si="5"/>
        <v>5'10</v>
      </c>
    </row>
    <row r="49" spans="1:17">
      <c r="A49" s="1" t="str">
        <f t="shared" si="6"/>
        <v>RB</v>
      </c>
      <c r="B49" s="3" t="str">
        <f t="shared" si="7"/>
        <v>George Johnson</v>
      </c>
      <c r="C49" s="9">
        <v>65</v>
      </c>
      <c r="D49">
        <v>165</v>
      </c>
      <c r="E49">
        <v>0.5</v>
      </c>
      <c r="F49">
        <f t="shared" si="10"/>
        <v>2</v>
      </c>
      <c r="I49" s="37">
        <v>35</v>
      </c>
      <c r="J49" s="28" t="s">
        <v>218</v>
      </c>
      <c r="K49" s="24" t="s">
        <v>119</v>
      </c>
      <c r="L49" s="24" t="s">
        <v>15</v>
      </c>
      <c r="M49" s="24" t="s">
        <v>124</v>
      </c>
      <c r="N49" s="24" t="s">
        <v>124</v>
      </c>
      <c r="O49" s="25" t="s">
        <v>124</v>
      </c>
      <c r="P49" s="38" t="s">
        <v>124</v>
      </c>
      <c r="Q49" t="e">
        <f t="shared" si="5"/>
        <v>#VALUE!</v>
      </c>
    </row>
    <row r="50" spans="1:17">
      <c r="A50" s="1" t="str">
        <f t="shared" si="6"/>
        <v>CB</v>
      </c>
      <c r="B50" s="3" t="str">
        <f t="shared" si="7"/>
        <v>C.J. Jones</v>
      </c>
      <c r="C50" s="9">
        <v>73</v>
      </c>
      <c r="D50">
        <v>180</v>
      </c>
      <c r="E50">
        <f>VLOOKUP(B50,[1]Depth!$B$2:$E$107,4,FALSE)</f>
        <v>0.5</v>
      </c>
      <c r="F50">
        <f t="shared" si="10"/>
        <v>2</v>
      </c>
      <c r="I50" s="35">
        <v>25</v>
      </c>
      <c r="J50" s="22" t="s">
        <v>219</v>
      </c>
      <c r="K50" s="21" t="s">
        <v>113</v>
      </c>
      <c r="L50" s="21" t="s">
        <v>109</v>
      </c>
      <c r="M50" s="21" t="s">
        <v>124</v>
      </c>
      <c r="N50" s="21" t="s">
        <v>124</v>
      </c>
      <c r="O50" s="22" t="s">
        <v>124</v>
      </c>
      <c r="P50" s="36" t="s">
        <v>124</v>
      </c>
      <c r="Q50" t="e">
        <f t="shared" si="5"/>
        <v>#VALUE!</v>
      </c>
    </row>
    <row r="51" spans="1:17" ht="24">
      <c r="A51" s="1" t="str">
        <f t="shared" si="6"/>
        <v>LB</v>
      </c>
      <c r="B51" s="3" t="str">
        <f t="shared" si="7"/>
        <v>Kellen Jones</v>
      </c>
      <c r="C51" s="9">
        <f t="shared" si="8"/>
        <v>73</v>
      </c>
      <c r="D51">
        <f t="shared" si="9"/>
        <v>215</v>
      </c>
      <c r="E51">
        <v>0.89980000000000004</v>
      </c>
      <c r="F51">
        <f t="shared" si="10"/>
        <v>3</v>
      </c>
      <c r="I51" s="37">
        <v>52</v>
      </c>
      <c r="J51" s="25" t="s">
        <v>220</v>
      </c>
      <c r="K51" s="24" t="s">
        <v>81</v>
      </c>
      <c r="L51" s="24" t="s">
        <v>82</v>
      </c>
      <c r="M51" s="26">
        <v>43617</v>
      </c>
      <c r="N51" s="24">
        <v>215</v>
      </c>
      <c r="O51" s="25" t="s">
        <v>221</v>
      </c>
      <c r="P51" s="38" t="s">
        <v>222</v>
      </c>
      <c r="Q51" t="str">
        <f t="shared" si="5"/>
        <v>6'1</v>
      </c>
    </row>
    <row r="52" spans="1:17">
      <c r="A52" s="1" t="str">
        <f t="shared" si="6"/>
        <v>OT</v>
      </c>
      <c r="B52" s="3" t="str">
        <f t="shared" si="7"/>
        <v>Oliver Jones</v>
      </c>
      <c r="C52" s="9">
        <f t="shared" si="8"/>
        <v>77</v>
      </c>
      <c r="D52">
        <f t="shared" si="9"/>
        <v>325</v>
      </c>
      <c r="E52">
        <v>0.84840000000000004</v>
      </c>
      <c r="F52">
        <f t="shared" si="10"/>
        <v>3</v>
      </c>
      <c r="I52" s="35">
        <v>65</v>
      </c>
      <c r="J52" s="22" t="s">
        <v>223</v>
      </c>
      <c r="K52" s="21" t="s">
        <v>77</v>
      </c>
      <c r="L52" s="21" t="s">
        <v>15</v>
      </c>
      <c r="M52" s="23">
        <v>43621</v>
      </c>
      <c r="N52" s="21">
        <v>325</v>
      </c>
      <c r="O52" s="22" t="s">
        <v>224</v>
      </c>
      <c r="P52" s="36" t="s">
        <v>225</v>
      </c>
      <c r="Q52" t="str">
        <f t="shared" si="5"/>
        <v>6'5</v>
      </c>
    </row>
    <row r="53" spans="1:17" ht="48">
      <c r="A53" s="1" t="str">
        <f t="shared" si="6"/>
        <v>QB</v>
      </c>
      <c r="B53" s="3" t="str">
        <f t="shared" si="7"/>
        <v>Chad Kelly</v>
      </c>
      <c r="C53" s="9">
        <f t="shared" si="8"/>
        <v>74</v>
      </c>
      <c r="D53">
        <f t="shared" si="9"/>
        <v>210</v>
      </c>
      <c r="E53">
        <v>0.9264</v>
      </c>
      <c r="F53">
        <f t="shared" si="10"/>
        <v>4</v>
      </c>
      <c r="I53" s="37">
        <v>11</v>
      </c>
      <c r="J53" s="25" t="s">
        <v>226</v>
      </c>
      <c r="K53" s="24" t="s">
        <v>108</v>
      </c>
      <c r="L53" s="24" t="s">
        <v>15</v>
      </c>
      <c r="M53" s="26">
        <v>43618</v>
      </c>
      <c r="N53" s="24">
        <v>210</v>
      </c>
      <c r="O53" s="25" t="s">
        <v>227</v>
      </c>
      <c r="P53" s="38" t="s">
        <v>228</v>
      </c>
      <c r="Q53" t="str">
        <f t="shared" si="5"/>
        <v>6'2</v>
      </c>
    </row>
    <row r="54" spans="1:17" ht="24">
      <c r="A54" s="1" t="str">
        <f t="shared" si="6"/>
        <v>PK</v>
      </c>
      <c r="B54" s="3" t="str">
        <f t="shared" si="7"/>
        <v>Ammon Lakip</v>
      </c>
      <c r="C54" s="9">
        <f t="shared" si="8"/>
        <v>70</v>
      </c>
      <c r="D54">
        <f t="shared" si="9"/>
        <v>175</v>
      </c>
      <c r="E54">
        <f>VLOOKUP(B54,[1]Depth!$B$2:$E$107,4,FALSE)</f>
        <v>0.81720000000000004</v>
      </c>
      <c r="F54">
        <f t="shared" si="10"/>
        <v>3</v>
      </c>
      <c r="I54" s="35">
        <v>36</v>
      </c>
      <c r="J54" s="27" t="s">
        <v>229</v>
      </c>
      <c r="K54" s="21" t="s">
        <v>141</v>
      </c>
      <c r="L54" s="21" t="s">
        <v>15</v>
      </c>
      <c r="M54" s="23">
        <v>43595</v>
      </c>
      <c r="N54" s="21">
        <v>175</v>
      </c>
      <c r="O54" s="22" t="s">
        <v>230</v>
      </c>
      <c r="P54" s="36" t="s">
        <v>231</v>
      </c>
      <c r="Q54" t="str">
        <f t="shared" si="5"/>
        <v>5'10</v>
      </c>
    </row>
    <row r="55" spans="1:17">
      <c r="A55" s="1" t="str">
        <f t="shared" si="6"/>
        <v>WR</v>
      </c>
      <c r="B55" s="3" t="str">
        <f t="shared" si="7"/>
        <v>Andrew Maass</v>
      </c>
      <c r="C55" s="9">
        <v>76</v>
      </c>
      <c r="D55">
        <v>200</v>
      </c>
      <c r="E55">
        <v>0.5</v>
      </c>
      <c r="F55">
        <f t="shared" si="10"/>
        <v>2</v>
      </c>
      <c r="I55" s="37">
        <v>82</v>
      </c>
      <c r="J55" s="25" t="s">
        <v>232</v>
      </c>
      <c r="K55" s="24" t="s">
        <v>126</v>
      </c>
      <c r="L55" s="24" t="s">
        <v>82</v>
      </c>
      <c r="M55" s="24" t="s">
        <v>124</v>
      </c>
      <c r="N55" s="24" t="s">
        <v>124</v>
      </c>
      <c r="O55" s="25" t="s">
        <v>124</v>
      </c>
      <c r="P55" s="38" t="s">
        <v>124</v>
      </c>
      <c r="Q55" t="e">
        <f t="shared" si="5"/>
        <v>#VALUE!</v>
      </c>
    </row>
    <row r="56" spans="1:17" ht="24">
      <c r="A56" s="1" t="s">
        <v>148</v>
      </c>
      <c r="B56" s="3" t="str">
        <f t="shared" si="7"/>
        <v>Eric Mac Lain</v>
      </c>
      <c r="C56" s="9">
        <f t="shared" si="8"/>
        <v>76</v>
      </c>
      <c r="D56">
        <f t="shared" si="9"/>
        <v>260</v>
      </c>
      <c r="E56">
        <f>VLOOKUP(B56,[1]Depth!$B$2:$E$107,4,FALSE)</f>
        <v>0.91659999999999997</v>
      </c>
      <c r="F56">
        <f t="shared" si="10"/>
        <v>4</v>
      </c>
      <c r="I56" s="35">
        <v>88</v>
      </c>
      <c r="J56" s="22" t="s">
        <v>233</v>
      </c>
      <c r="K56" s="21" t="s">
        <v>148</v>
      </c>
      <c r="L56" s="21" t="s">
        <v>15</v>
      </c>
      <c r="M56" s="23">
        <v>43620</v>
      </c>
      <c r="N56" s="21">
        <v>260</v>
      </c>
      <c r="O56" s="22" t="s">
        <v>234</v>
      </c>
      <c r="P56" s="36" t="s">
        <v>235</v>
      </c>
      <c r="Q56" t="str">
        <f t="shared" si="5"/>
        <v>6'4</v>
      </c>
    </row>
    <row r="57" spans="1:17" ht="24">
      <c r="A57" s="1" t="str">
        <f t="shared" si="6"/>
        <v>DE</v>
      </c>
      <c r="B57" s="3" t="str">
        <f t="shared" si="7"/>
        <v>Collins Mauldin</v>
      </c>
      <c r="C57" s="9">
        <f t="shared" si="8"/>
        <v>74</v>
      </c>
      <c r="D57">
        <f t="shared" si="9"/>
        <v>230</v>
      </c>
      <c r="E57">
        <v>0.5</v>
      </c>
      <c r="F57">
        <f t="shared" si="10"/>
        <v>2</v>
      </c>
      <c r="I57" s="37">
        <v>56</v>
      </c>
      <c r="J57" s="28" t="s">
        <v>236</v>
      </c>
      <c r="K57" s="24" t="s">
        <v>73</v>
      </c>
      <c r="L57" s="24" t="s">
        <v>15</v>
      </c>
      <c r="M57" s="26">
        <v>43618</v>
      </c>
      <c r="N57" s="24">
        <v>230</v>
      </c>
      <c r="O57" s="25" t="s">
        <v>138</v>
      </c>
      <c r="P57" s="38" t="s">
        <v>139</v>
      </c>
      <c r="Q57" t="str">
        <f t="shared" si="5"/>
        <v>6'2</v>
      </c>
    </row>
    <row r="58" spans="1:17" ht="24">
      <c r="A58" s="1" t="str">
        <f t="shared" si="6"/>
        <v>OG</v>
      </c>
      <c r="B58" s="3" t="str">
        <f t="shared" si="7"/>
        <v>Jerome Maybank</v>
      </c>
      <c r="C58" s="9">
        <f t="shared" si="8"/>
        <v>76</v>
      </c>
      <c r="D58">
        <f t="shared" si="9"/>
        <v>320</v>
      </c>
      <c r="E58">
        <f>VLOOKUP(B58,[1]Depth!$B$2:$E$107,4,FALSE)</f>
        <v>0.8145</v>
      </c>
      <c r="F58">
        <f t="shared" si="10"/>
        <v>3</v>
      </c>
      <c r="I58" s="35">
        <v>72</v>
      </c>
      <c r="J58" s="22" t="s">
        <v>237</v>
      </c>
      <c r="K58" s="21" t="s">
        <v>92</v>
      </c>
      <c r="L58" s="21" t="s">
        <v>15</v>
      </c>
      <c r="M58" s="23">
        <v>43620</v>
      </c>
      <c r="N58" s="21">
        <v>320</v>
      </c>
      <c r="O58" s="22" t="s">
        <v>238</v>
      </c>
      <c r="P58" s="36" t="s">
        <v>239</v>
      </c>
      <c r="Q58" t="str">
        <f t="shared" si="5"/>
        <v>6'4</v>
      </c>
    </row>
    <row r="59" spans="1:17" ht="24">
      <c r="A59" s="1" t="str">
        <f t="shared" si="6"/>
        <v>TE</v>
      </c>
      <c r="B59" s="3" t="str">
        <f t="shared" si="7"/>
        <v>Jay Jay McCullough</v>
      </c>
      <c r="C59" s="9">
        <f t="shared" si="8"/>
        <v>75</v>
      </c>
      <c r="D59">
        <f t="shared" si="9"/>
        <v>230</v>
      </c>
      <c r="E59">
        <v>0.84789999999999999</v>
      </c>
      <c r="F59">
        <f t="shared" si="10"/>
        <v>3</v>
      </c>
      <c r="I59" s="37">
        <v>89</v>
      </c>
      <c r="J59" s="25" t="s">
        <v>240</v>
      </c>
      <c r="K59" s="24" t="s">
        <v>148</v>
      </c>
      <c r="L59" s="24" t="s">
        <v>15</v>
      </c>
      <c r="M59" s="26">
        <v>43619</v>
      </c>
      <c r="N59" s="24">
        <v>230</v>
      </c>
      <c r="O59" s="25" t="s">
        <v>241</v>
      </c>
      <c r="P59" s="38" t="s">
        <v>242</v>
      </c>
      <c r="Q59" t="str">
        <f t="shared" si="5"/>
        <v>6'3</v>
      </c>
    </row>
    <row r="60" spans="1:17">
      <c r="A60" s="1" t="str">
        <f t="shared" si="6"/>
        <v>RB</v>
      </c>
      <c r="B60" s="3" t="str">
        <f t="shared" si="7"/>
        <v>Roderick McDowell</v>
      </c>
      <c r="C60" s="9">
        <f t="shared" si="8"/>
        <v>69</v>
      </c>
      <c r="D60">
        <f t="shared" si="9"/>
        <v>195</v>
      </c>
      <c r="E60">
        <f>VLOOKUP(B60,[1]Depth!$B$2:$E$107,4,FALSE)</f>
        <v>0.9153</v>
      </c>
      <c r="F60">
        <f t="shared" si="10"/>
        <v>4</v>
      </c>
      <c r="I60" s="35">
        <v>25</v>
      </c>
      <c r="J60" s="27" t="s">
        <v>243</v>
      </c>
      <c r="K60" s="21" t="s">
        <v>119</v>
      </c>
      <c r="L60" s="21" t="s">
        <v>109</v>
      </c>
      <c r="M60" s="23">
        <v>43594</v>
      </c>
      <c r="N60" s="21">
        <v>195</v>
      </c>
      <c r="O60" s="22" t="s">
        <v>244</v>
      </c>
      <c r="P60" s="36" t="s">
        <v>245</v>
      </c>
      <c r="Q60" t="str">
        <f t="shared" si="5"/>
        <v>5'9</v>
      </c>
    </row>
    <row r="61" spans="1:17" ht="24">
      <c r="A61" s="1" t="str">
        <f t="shared" si="6"/>
        <v>QB</v>
      </c>
      <c r="B61" s="3" t="str">
        <f t="shared" si="7"/>
        <v>Donny McElveen</v>
      </c>
      <c r="C61" s="9">
        <f t="shared" si="8"/>
        <v>74</v>
      </c>
      <c r="D61">
        <f t="shared" si="9"/>
        <v>205</v>
      </c>
      <c r="E61">
        <f>VLOOKUP(B61,[1]Depth!$B$2:$E$107,4,FALSE)</f>
        <v>0.5</v>
      </c>
      <c r="F61">
        <f t="shared" si="10"/>
        <v>2</v>
      </c>
      <c r="I61" s="37">
        <v>14</v>
      </c>
      <c r="J61" s="28" t="s">
        <v>246</v>
      </c>
      <c r="K61" s="24" t="s">
        <v>108</v>
      </c>
      <c r="L61" s="24" t="s">
        <v>109</v>
      </c>
      <c r="M61" s="26">
        <v>43618</v>
      </c>
      <c r="N61" s="24">
        <v>205</v>
      </c>
      <c r="O61" s="25" t="s">
        <v>247</v>
      </c>
      <c r="P61" s="38" t="s">
        <v>248</v>
      </c>
      <c r="Q61" t="str">
        <f t="shared" si="5"/>
        <v>6'2</v>
      </c>
    </row>
    <row r="62" spans="1:17" ht="24">
      <c r="A62" s="1" t="str">
        <f t="shared" si="6"/>
        <v>QB</v>
      </c>
      <c r="B62" s="3" t="str">
        <f t="shared" si="7"/>
        <v>Tony McNeal</v>
      </c>
      <c r="C62" s="9">
        <f t="shared" si="8"/>
        <v>73</v>
      </c>
      <c r="D62">
        <f t="shared" si="9"/>
        <v>195</v>
      </c>
      <c r="E62">
        <f>VLOOKUP(B62,[1]Depth!$B$2:$E$107,4,FALSE)</f>
        <v>0.87060000000000004</v>
      </c>
      <c r="F62">
        <f t="shared" si="10"/>
        <v>3</v>
      </c>
      <c r="I62" s="35">
        <v>12</v>
      </c>
      <c r="J62" s="22" t="s">
        <v>249</v>
      </c>
      <c r="K62" s="21" t="s">
        <v>108</v>
      </c>
      <c r="L62" s="21" t="s">
        <v>15</v>
      </c>
      <c r="M62" s="29">
        <v>36678</v>
      </c>
      <c r="N62" s="21">
        <v>195</v>
      </c>
      <c r="O62" s="22" t="s">
        <v>157</v>
      </c>
      <c r="P62" s="36" t="s">
        <v>158</v>
      </c>
      <c r="Q62" t="str">
        <f t="shared" si="5"/>
        <v>6'1</v>
      </c>
    </row>
    <row r="63" spans="1:17">
      <c r="A63" s="1" t="str">
        <f t="shared" si="6"/>
        <v>S</v>
      </c>
      <c r="B63" s="3" t="str">
        <f t="shared" si="7"/>
        <v>Jonathan Meeks</v>
      </c>
      <c r="C63" s="9">
        <f t="shared" si="8"/>
        <v>73</v>
      </c>
      <c r="D63">
        <f t="shared" si="9"/>
        <v>210</v>
      </c>
      <c r="E63">
        <f>VLOOKUP(B63,[1]Depth!$B$2:$E$107,4,FALSE)</f>
        <v>0.88749999999999996</v>
      </c>
      <c r="F63">
        <f t="shared" si="10"/>
        <v>3</v>
      </c>
      <c r="I63" s="37">
        <v>5</v>
      </c>
      <c r="J63" s="28" t="s">
        <v>250</v>
      </c>
      <c r="K63" s="24" t="s">
        <v>123</v>
      </c>
      <c r="L63" s="24" t="s">
        <v>100</v>
      </c>
      <c r="M63" s="26">
        <v>43617</v>
      </c>
      <c r="N63" s="24">
        <v>210</v>
      </c>
      <c r="O63" s="25" t="s">
        <v>138</v>
      </c>
      <c r="P63" s="38" t="s">
        <v>251</v>
      </c>
      <c r="Q63" t="str">
        <f t="shared" si="5"/>
        <v>6'1</v>
      </c>
    </row>
    <row r="64" spans="1:17" ht="24">
      <c r="A64" s="1" t="str">
        <f t="shared" si="6"/>
        <v>OL</v>
      </c>
      <c r="B64" s="3" t="str">
        <f t="shared" si="7"/>
        <v>Ryan Norton</v>
      </c>
      <c r="C64" s="9">
        <f t="shared" si="8"/>
        <v>75</v>
      </c>
      <c r="D64">
        <f t="shared" si="9"/>
        <v>270</v>
      </c>
      <c r="E64">
        <f>VLOOKUP(B64,[1]Depth!$B$2:$E$107,4,FALSE)</f>
        <v>0.85340000000000005</v>
      </c>
      <c r="F64">
        <f t="shared" si="10"/>
        <v>3</v>
      </c>
      <c r="I64" s="35">
        <v>58</v>
      </c>
      <c r="J64" s="27" t="s">
        <v>252</v>
      </c>
      <c r="K64" s="21" t="s">
        <v>160</v>
      </c>
      <c r="L64" s="21" t="s">
        <v>15</v>
      </c>
      <c r="M64" s="23">
        <v>43619</v>
      </c>
      <c r="N64" s="21">
        <v>270</v>
      </c>
      <c r="O64" s="22" t="s">
        <v>253</v>
      </c>
      <c r="P64" s="36" t="s">
        <v>254</v>
      </c>
      <c r="Q64" t="str">
        <f t="shared" si="5"/>
        <v>6'3</v>
      </c>
    </row>
    <row r="65" spans="1:17">
      <c r="A65" s="1" t="str">
        <f t="shared" si="6"/>
        <v>LB</v>
      </c>
      <c r="B65" s="3" t="str">
        <f t="shared" si="7"/>
        <v>Justin Parker</v>
      </c>
      <c r="C65" s="9">
        <f t="shared" si="8"/>
        <v>73</v>
      </c>
      <c r="D65">
        <f t="shared" si="9"/>
        <v>235</v>
      </c>
      <c r="E65">
        <f>VLOOKUP(B65,[1]Depth!$B$2:$E$107,4,FALSE)</f>
        <v>0.89380000000000004</v>
      </c>
      <c r="F65">
        <f t="shared" si="10"/>
        <v>3</v>
      </c>
      <c r="I65" s="37">
        <v>8</v>
      </c>
      <c r="J65" s="25" t="s">
        <v>255</v>
      </c>
      <c r="K65" s="24" t="s">
        <v>81</v>
      </c>
      <c r="L65" s="24" t="s">
        <v>109</v>
      </c>
      <c r="M65" s="26">
        <v>43617</v>
      </c>
      <c r="N65" s="24">
        <v>235</v>
      </c>
      <c r="O65" s="25" t="s">
        <v>256</v>
      </c>
      <c r="P65" s="38" t="s">
        <v>257</v>
      </c>
      <c r="Q65" t="str">
        <f t="shared" si="5"/>
        <v>6'1</v>
      </c>
    </row>
    <row r="66" spans="1:17">
      <c r="A66" s="1" t="str">
        <f t="shared" ref="A66:A97" si="11">K66</f>
        <v>WR</v>
      </c>
      <c r="B66" s="3" t="str">
        <f t="shared" ref="B66:B97" si="12">TRIM(MID($J66,FIND(", ",$J66,1)+1,100))&amp;" "&amp;LEFT($J66,FIND(",",$J66,1)-1)</f>
        <v>Julian Patton</v>
      </c>
      <c r="C66" s="9">
        <v>73</v>
      </c>
      <c r="D66">
        <v>185</v>
      </c>
      <c r="E66">
        <f>VLOOKUP(B66,[1]Depth!$B$2:$E$107,4,FALSE)</f>
        <v>0.5</v>
      </c>
      <c r="F66">
        <f t="shared" ref="F66:F97" si="13">IF(E66&gt;=0.98,5,IF(E66&gt;=0.9,4,IF(E66&gt;=0.8,3,IF(E66="NA",2,2))))</f>
        <v>2</v>
      </c>
      <c r="I66" s="35">
        <v>38</v>
      </c>
      <c r="J66" s="27" t="s">
        <v>258</v>
      </c>
      <c r="K66" s="21" t="s">
        <v>126</v>
      </c>
      <c r="L66" s="21" t="s">
        <v>109</v>
      </c>
      <c r="M66" s="21" t="s">
        <v>124</v>
      </c>
      <c r="N66" s="21" t="s">
        <v>124</v>
      </c>
      <c r="O66" s="22" t="s">
        <v>124</v>
      </c>
      <c r="P66" s="36" t="s">
        <v>124</v>
      </c>
      <c r="Q66" t="e">
        <f t="shared" si="5"/>
        <v>#VALUE!</v>
      </c>
    </row>
    <row r="67" spans="1:17">
      <c r="A67" s="1" t="str">
        <f t="shared" si="11"/>
        <v>WR</v>
      </c>
      <c r="B67" s="3" t="str">
        <f t="shared" si="12"/>
        <v>Charone Peake</v>
      </c>
      <c r="C67" s="9">
        <f t="shared" ref="C67:C97" si="14">CONVERT(LEFT(Q67,FIND("'",Q67)-1),"ft","in")+SUBSTITUTE(RIGHT(Q67,LEN(Q67)-FIND("'",Q67)),"""","")</f>
        <v>75</v>
      </c>
      <c r="D67">
        <f t="shared" ref="D67:D97" si="15">N67</f>
        <v>200</v>
      </c>
      <c r="E67">
        <f>VLOOKUP(B67,[1]Depth!$B$2:$E$107,4,FALSE)</f>
        <v>0.97860000000000003</v>
      </c>
      <c r="F67">
        <f t="shared" si="13"/>
        <v>4</v>
      </c>
      <c r="I67" s="37">
        <v>19</v>
      </c>
      <c r="J67" s="28" t="s">
        <v>259</v>
      </c>
      <c r="K67" s="24" t="s">
        <v>126</v>
      </c>
      <c r="L67" s="24" t="s">
        <v>82</v>
      </c>
      <c r="M67" s="26">
        <v>43619</v>
      </c>
      <c r="N67" s="24">
        <v>200</v>
      </c>
      <c r="O67" s="25" t="s">
        <v>260</v>
      </c>
      <c r="P67" s="38" t="s">
        <v>162</v>
      </c>
      <c r="Q67" t="str">
        <f t="shared" ref="Q67:Q103" si="16">MONTH(M67) &amp; "'" &amp; DAY(M67)</f>
        <v>6'3</v>
      </c>
    </row>
    <row r="68" spans="1:17">
      <c r="A68" s="1" t="str">
        <f t="shared" si="11"/>
        <v>DB</v>
      </c>
      <c r="B68" s="3" t="str">
        <f t="shared" si="12"/>
        <v>Garry Peters</v>
      </c>
      <c r="C68" s="9">
        <f t="shared" si="14"/>
        <v>73</v>
      </c>
      <c r="D68">
        <f t="shared" si="15"/>
        <v>195</v>
      </c>
      <c r="E68">
        <f>VLOOKUP(B68,[1]Depth!$B$2:$E$107,4,FALSE)</f>
        <v>0.90269999999999995</v>
      </c>
      <c r="F68">
        <f t="shared" si="13"/>
        <v>4</v>
      </c>
      <c r="I68" s="35">
        <v>26</v>
      </c>
      <c r="J68" s="27" t="s">
        <v>261</v>
      </c>
      <c r="K68" s="21" t="s">
        <v>104</v>
      </c>
      <c r="L68" s="21" t="s">
        <v>82</v>
      </c>
      <c r="M68" s="29">
        <v>36678</v>
      </c>
      <c r="N68" s="21">
        <v>195</v>
      </c>
      <c r="O68" s="22" t="s">
        <v>211</v>
      </c>
      <c r="P68" s="36" t="s">
        <v>262</v>
      </c>
      <c r="Q68" t="str">
        <f t="shared" si="16"/>
        <v>6'1</v>
      </c>
    </row>
    <row r="69" spans="1:17" ht="24">
      <c r="A69" s="1" t="str">
        <f t="shared" si="11"/>
        <v>P</v>
      </c>
      <c r="B69" s="3" t="str">
        <f t="shared" si="12"/>
        <v>Bradley Pinion</v>
      </c>
      <c r="C69" s="9">
        <f t="shared" si="14"/>
        <v>78</v>
      </c>
      <c r="D69">
        <f t="shared" si="15"/>
        <v>230</v>
      </c>
      <c r="E69">
        <v>0.8538</v>
      </c>
      <c r="F69">
        <f t="shared" si="13"/>
        <v>3</v>
      </c>
      <c r="I69" s="37">
        <v>92</v>
      </c>
      <c r="J69" s="28" t="s">
        <v>263</v>
      </c>
      <c r="K69" s="24" t="s">
        <v>99</v>
      </c>
      <c r="L69" s="24" t="s">
        <v>15</v>
      </c>
      <c r="M69" s="26">
        <v>43622</v>
      </c>
      <c r="N69" s="24">
        <v>230</v>
      </c>
      <c r="O69" s="25" t="s">
        <v>264</v>
      </c>
      <c r="P69" s="38" t="s">
        <v>265</v>
      </c>
      <c r="Q69" t="str">
        <f t="shared" si="16"/>
        <v>6'6</v>
      </c>
    </row>
    <row r="70" spans="1:17" ht="24">
      <c r="A70" s="1" t="str">
        <f t="shared" si="11"/>
        <v>WR</v>
      </c>
      <c r="B70" s="3" t="str">
        <f t="shared" si="12"/>
        <v>Matt Porter</v>
      </c>
      <c r="C70" s="9">
        <f t="shared" si="14"/>
        <v>71</v>
      </c>
      <c r="D70">
        <f t="shared" si="15"/>
        <v>190</v>
      </c>
      <c r="E70">
        <f>VLOOKUP(B70,[1]Depth!$B$2:$E$107,4,FALSE)</f>
        <v>0.5</v>
      </c>
      <c r="F70">
        <f t="shared" si="13"/>
        <v>2</v>
      </c>
      <c r="I70" s="35">
        <v>87</v>
      </c>
      <c r="J70" s="27" t="s">
        <v>266</v>
      </c>
      <c r="K70" s="21" t="s">
        <v>126</v>
      </c>
      <c r="L70" s="21" t="s">
        <v>82</v>
      </c>
      <c r="M70" s="23">
        <v>43596</v>
      </c>
      <c r="N70" s="21">
        <v>190</v>
      </c>
      <c r="O70" s="22" t="s">
        <v>267</v>
      </c>
      <c r="P70" s="36" t="s">
        <v>268</v>
      </c>
      <c r="Q70" t="str">
        <f t="shared" si="16"/>
        <v>5'11</v>
      </c>
    </row>
    <row r="71" spans="1:17" ht="24">
      <c r="A71" s="1" t="str">
        <f t="shared" si="11"/>
        <v>DT</v>
      </c>
      <c r="B71" s="3" t="str">
        <f t="shared" si="12"/>
        <v>D.J. Reader</v>
      </c>
      <c r="C71" s="9">
        <f t="shared" si="14"/>
        <v>75</v>
      </c>
      <c r="D71">
        <f t="shared" si="15"/>
        <v>335</v>
      </c>
      <c r="E71">
        <v>0.89029999999999998</v>
      </c>
      <c r="F71">
        <f t="shared" si="13"/>
        <v>3</v>
      </c>
      <c r="I71" s="37">
        <v>48</v>
      </c>
      <c r="J71" s="28" t="s">
        <v>269</v>
      </c>
      <c r="K71" s="24" t="s">
        <v>137</v>
      </c>
      <c r="L71" s="24" t="s">
        <v>15</v>
      </c>
      <c r="M71" s="26">
        <v>43619</v>
      </c>
      <c r="N71" s="24">
        <v>335</v>
      </c>
      <c r="O71" s="25" t="s">
        <v>270</v>
      </c>
      <c r="P71" s="38" t="s">
        <v>271</v>
      </c>
      <c r="Q71" t="str">
        <f t="shared" si="16"/>
        <v>6'3</v>
      </c>
    </row>
    <row r="72" spans="1:17">
      <c r="A72" s="1" t="str">
        <f t="shared" si="11"/>
        <v>OG</v>
      </c>
      <c r="B72" s="3" t="str">
        <f t="shared" si="12"/>
        <v>Spencer Region</v>
      </c>
      <c r="C72" s="9">
        <f t="shared" si="14"/>
        <v>77</v>
      </c>
      <c r="D72">
        <f t="shared" si="15"/>
        <v>350</v>
      </c>
      <c r="E72">
        <f>VLOOKUP(B72,[1]Depth!$B$2:$E$107,4,FALSE)</f>
        <v>0.88280000000000003</v>
      </c>
      <c r="F72">
        <f t="shared" si="13"/>
        <v>3</v>
      </c>
      <c r="I72" s="35">
        <v>74</v>
      </c>
      <c r="J72" s="22" t="s">
        <v>272</v>
      </c>
      <c r="K72" s="21" t="s">
        <v>92</v>
      </c>
      <c r="L72" s="21" t="s">
        <v>15</v>
      </c>
      <c r="M72" s="23">
        <v>43621</v>
      </c>
      <c r="N72" s="21">
        <v>350</v>
      </c>
      <c r="O72" s="22" t="s">
        <v>273</v>
      </c>
      <c r="P72" s="36" t="s">
        <v>274</v>
      </c>
      <c r="Q72" t="str">
        <f t="shared" si="16"/>
        <v>6'5</v>
      </c>
    </row>
    <row r="73" spans="1:17" ht="36">
      <c r="A73" s="1" t="str">
        <f t="shared" si="11"/>
        <v>QB</v>
      </c>
      <c r="B73" s="3" t="str">
        <f t="shared" si="12"/>
        <v>Morgan Roberts</v>
      </c>
      <c r="C73" s="9">
        <f t="shared" si="14"/>
        <v>74</v>
      </c>
      <c r="D73">
        <f t="shared" si="15"/>
        <v>200</v>
      </c>
      <c r="E73">
        <f>VLOOKUP(B73,[1]Depth!$B$2:$E$107,4,FALSE)</f>
        <v>0.73329999999999995</v>
      </c>
      <c r="F73">
        <f t="shared" si="13"/>
        <v>2</v>
      </c>
      <c r="I73" s="37">
        <v>15</v>
      </c>
      <c r="J73" s="28" t="s">
        <v>275</v>
      </c>
      <c r="K73" s="24" t="s">
        <v>108</v>
      </c>
      <c r="L73" s="24" t="s">
        <v>15</v>
      </c>
      <c r="M73" s="26">
        <v>43618</v>
      </c>
      <c r="N73" s="24">
        <v>200</v>
      </c>
      <c r="O73" s="25" t="s">
        <v>204</v>
      </c>
      <c r="P73" s="38" t="s">
        <v>276</v>
      </c>
      <c r="Q73" t="str">
        <f t="shared" si="16"/>
        <v>6'2</v>
      </c>
    </row>
    <row r="74" spans="1:17" ht="24">
      <c r="A74" s="1" t="str">
        <f t="shared" si="11"/>
        <v>CB</v>
      </c>
      <c r="B74" s="3" t="str">
        <f t="shared" si="12"/>
        <v>Darius Robinson</v>
      </c>
      <c r="C74" s="9">
        <f t="shared" si="14"/>
        <v>70</v>
      </c>
      <c r="D74">
        <f t="shared" si="15"/>
        <v>175</v>
      </c>
      <c r="E74">
        <f>VLOOKUP(B74,[1]Depth!$B$2:$E$107,4,FALSE)</f>
        <v>0.89419999999999999</v>
      </c>
      <c r="F74">
        <f t="shared" si="13"/>
        <v>3</v>
      </c>
      <c r="I74" s="35">
        <v>21</v>
      </c>
      <c r="J74" s="27" t="s">
        <v>277</v>
      </c>
      <c r="K74" s="21" t="s">
        <v>113</v>
      </c>
      <c r="L74" s="21" t="s">
        <v>109</v>
      </c>
      <c r="M74" s="23">
        <v>43595</v>
      </c>
      <c r="N74" s="21">
        <v>175</v>
      </c>
      <c r="O74" s="22" t="s">
        <v>278</v>
      </c>
      <c r="P74" s="36" t="s">
        <v>279</v>
      </c>
      <c r="Q74" t="str">
        <f t="shared" si="16"/>
        <v>5'10</v>
      </c>
    </row>
    <row r="75" spans="1:17">
      <c r="A75" s="1" t="str">
        <f t="shared" si="11"/>
        <v>WR</v>
      </c>
      <c r="B75" s="3" t="str">
        <f t="shared" si="12"/>
        <v>Daniel Rodriguez</v>
      </c>
      <c r="C75" s="9">
        <v>68</v>
      </c>
      <c r="D75">
        <v>180</v>
      </c>
      <c r="E75">
        <v>0.5</v>
      </c>
      <c r="F75">
        <f t="shared" si="13"/>
        <v>2</v>
      </c>
      <c r="I75" s="37">
        <v>83</v>
      </c>
      <c r="J75" s="28" t="s">
        <v>280</v>
      </c>
      <c r="K75" s="24" t="s">
        <v>126</v>
      </c>
      <c r="L75" s="24" t="s">
        <v>15</v>
      </c>
      <c r="M75" s="24" t="s">
        <v>124</v>
      </c>
      <c r="N75" s="24" t="s">
        <v>124</v>
      </c>
      <c r="O75" s="25" t="s">
        <v>124</v>
      </c>
      <c r="P75" s="38" t="s">
        <v>124</v>
      </c>
      <c r="Q75" t="e">
        <f t="shared" si="16"/>
        <v>#VALUE!</v>
      </c>
    </row>
    <row r="76" spans="1:17" ht="24">
      <c r="A76" s="1" t="str">
        <f t="shared" si="11"/>
        <v>TE</v>
      </c>
      <c r="B76" s="3" t="str">
        <f t="shared" si="12"/>
        <v>Stanton Seckinger</v>
      </c>
      <c r="C76" s="9">
        <f t="shared" si="14"/>
        <v>76</v>
      </c>
      <c r="D76">
        <f t="shared" si="15"/>
        <v>210</v>
      </c>
      <c r="E76">
        <f>VLOOKUP(B76,[1]Depth!$B$2:$E$107,4,FALSE)</f>
        <v>0.80079999999999996</v>
      </c>
      <c r="F76">
        <f t="shared" si="13"/>
        <v>3</v>
      </c>
      <c r="I76" s="35">
        <v>81</v>
      </c>
      <c r="J76" s="27" t="s">
        <v>281</v>
      </c>
      <c r="K76" s="21" t="s">
        <v>148</v>
      </c>
      <c r="L76" s="21" t="s">
        <v>15</v>
      </c>
      <c r="M76" s="23">
        <v>43620</v>
      </c>
      <c r="N76" s="21">
        <v>210</v>
      </c>
      <c r="O76" s="22" t="s">
        <v>282</v>
      </c>
      <c r="P76" s="36" t="s">
        <v>283</v>
      </c>
      <c r="Q76" t="str">
        <f t="shared" si="16"/>
        <v>6'4</v>
      </c>
    </row>
    <row r="77" spans="1:17">
      <c r="A77" s="1" t="str">
        <f t="shared" si="11"/>
        <v>OG</v>
      </c>
      <c r="B77" s="3" t="str">
        <f t="shared" si="12"/>
        <v>Tyler Shatley</v>
      </c>
      <c r="C77" s="9">
        <f t="shared" si="14"/>
        <v>75</v>
      </c>
      <c r="D77">
        <f t="shared" si="15"/>
        <v>295</v>
      </c>
      <c r="E77">
        <f>VLOOKUP(B77,[1]Depth!$B$2:$E$107,4,FALSE)</f>
        <v>0.86529999999999996</v>
      </c>
      <c r="F77">
        <f t="shared" si="13"/>
        <v>3</v>
      </c>
      <c r="I77" s="37">
        <v>62</v>
      </c>
      <c r="J77" s="28" t="s">
        <v>284</v>
      </c>
      <c r="K77" s="24" t="s">
        <v>92</v>
      </c>
      <c r="L77" s="24" t="s">
        <v>109</v>
      </c>
      <c r="M77" s="26">
        <v>43619</v>
      </c>
      <c r="N77" s="24">
        <v>295</v>
      </c>
      <c r="O77" s="25" t="s">
        <v>285</v>
      </c>
      <c r="P77" s="38" t="s">
        <v>286</v>
      </c>
      <c r="Q77" t="str">
        <f t="shared" si="16"/>
        <v>6'3</v>
      </c>
    </row>
    <row r="78" spans="1:17" ht="36">
      <c r="A78" s="1" t="str">
        <f t="shared" si="11"/>
        <v>LB</v>
      </c>
      <c r="B78" s="3" t="str">
        <f t="shared" si="12"/>
        <v>Spencer Shuey</v>
      </c>
      <c r="C78" s="9">
        <f t="shared" si="14"/>
        <v>75</v>
      </c>
      <c r="D78">
        <f t="shared" si="15"/>
        <v>230</v>
      </c>
      <c r="E78">
        <f>VLOOKUP(B78,[1]Depth!$B$2:$E$107,4,FALSE)</f>
        <v>0.8639</v>
      </c>
      <c r="F78">
        <f t="shared" si="13"/>
        <v>3</v>
      </c>
      <c r="I78" s="35">
        <v>33</v>
      </c>
      <c r="J78" s="27" t="s">
        <v>287</v>
      </c>
      <c r="K78" s="21" t="s">
        <v>81</v>
      </c>
      <c r="L78" s="21" t="s">
        <v>109</v>
      </c>
      <c r="M78" s="23">
        <v>43619</v>
      </c>
      <c r="N78" s="21">
        <v>230</v>
      </c>
      <c r="O78" s="22" t="s">
        <v>204</v>
      </c>
      <c r="P78" s="36" t="s">
        <v>288</v>
      </c>
      <c r="Q78" t="str">
        <f t="shared" si="16"/>
        <v>6'3</v>
      </c>
    </row>
    <row r="79" spans="1:17" ht="24">
      <c r="A79" s="1" t="str">
        <f t="shared" si="11"/>
        <v>FB</v>
      </c>
      <c r="B79" s="3" t="str">
        <f t="shared" si="12"/>
        <v>Darrell Smith</v>
      </c>
      <c r="C79" s="9">
        <f t="shared" si="14"/>
        <v>74</v>
      </c>
      <c r="D79">
        <f t="shared" si="15"/>
        <v>250</v>
      </c>
      <c r="E79">
        <f>VLOOKUP(B79,[1]Depth!$B$2:$E$107,4,FALSE)</f>
        <v>0.81459999999999999</v>
      </c>
      <c r="F79">
        <f t="shared" si="13"/>
        <v>3</v>
      </c>
      <c r="I79" s="37">
        <v>40</v>
      </c>
      <c r="J79" s="28" t="s">
        <v>289</v>
      </c>
      <c r="K79" s="24" t="s">
        <v>290</v>
      </c>
      <c r="L79" s="24" t="s">
        <v>109</v>
      </c>
      <c r="M79" s="26">
        <v>43618</v>
      </c>
      <c r="N79" s="24">
        <v>250</v>
      </c>
      <c r="O79" s="25" t="s">
        <v>291</v>
      </c>
      <c r="P79" s="38" t="s">
        <v>292</v>
      </c>
      <c r="Q79" t="str">
        <f t="shared" si="16"/>
        <v>6'2</v>
      </c>
    </row>
    <row r="80" spans="1:17" ht="24">
      <c r="A80" s="1" t="str">
        <f t="shared" si="11"/>
        <v>S</v>
      </c>
      <c r="B80" s="3" t="str">
        <f t="shared" si="12"/>
        <v>Robert Smith</v>
      </c>
      <c r="C80" s="9">
        <f t="shared" si="14"/>
        <v>71</v>
      </c>
      <c r="D80">
        <f t="shared" si="15"/>
        <v>210</v>
      </c>
      <c r="E80">
        <f>VLOOKUP(B80,[1]Depth!$B$2:$E$107,4,FALSE)</f>
        <v>0.81830000000000003</v>
      </c>
      <c r="F80">
        <f t="shared" si="13"/>
        <v>3</v>
      </c>
      <c r="I80" s="35">
        <v>27</v>
      </c>
      <c r="J80" s="27" t="s">
        <v>293</v>
      </c>
      <c r="K80" s="21" t="s">
        <v>123</v>
      </c>
      <c r="L80" s="21" t="s">
        <v>82</v>
      </c>
      <c r="M80" s="23">
        <v>43596</v>
      </c>
      <c r="N80" s="21">
        <v>210</v>
      </c>
      <c r="O80" s="22" t="s">
        <v>294</v>
      </c>
      <c r="P80" s="36" t="s">
        <v>295</v>
      </c>
      <c r="Q80" t="str">
        <f t="shared" si="16"/>
        <v>5'11</v>
      </c>
    </row>
    <row r="81" spans="1:17">
      <c r="A81" s="1" t="str">
        <f t="shared" si="11"/>
        <v>LS</v>
      </c>
      <c r="B81" s="3" t="str">
        <f t="shared" si="12"/>
        <v>Michael Sobeski</v>
      </c>
      <c r="C81" s="9">
        <f t="shared" si="14"/>
        <v>74</v>
      </c>
      <c r="D81">
        <f t="shared" si="15"/>
        <v>205</v>
      </c>
      <c r="E81">
        <f>VLOOKUP(B81,[1]Depth!$B$2:$E$107,4,FALSE)</f>
        <v>0.5</v>
      </c>
      <c r="F81">
        <f t="shared" si="13"/>
        <v>2</v>
      </c>
      <c r="I81" s="37">
        <v>75</v>
      </c>
      <c r="J81" s="25" t="s">
        <v>296</v>
      </c>
      <c r="K81" s="24" t="s">
        <v>170</v>
      </c>
      <c r="L81" s="24" t="s">
        <v>82</v>
      </c>
      <c r="M81" s="26">
        <v>43618</v>
      </c>
      <c r="N81" s="24">
        <v>205</v>
      </c>
      <c r="O81" s="25" t="s">
        <v>297</v>
      </c>
      <c r="P81" s="38" t="s">
        <v>162</v>
      </c>
      <c r="Q81" t="str">
        <f t="shared" si="16"/>
        <v>6'2</v>
      </c>
    </row>
    <row r="82" spans="1:17" ht="24">
      <c r="A82" s="1" t="str">
        <f t="shared" si="11"/>
        <v>LB</v>
      </c>
      <c r="B82" s="3" t="str">
        <f t="shared" si="12"/>
        <v>Tony Steward</v>
      </c>
      <c r="C82" s="9">
        <f t="shared" si="14"/>
        <v>73</v>
      </c>
      <c r="D82">
        <f t="shared" si="15"/>
        <v>235</v>
      </c>
      <c r="E82">
        <f>VLOOKUP(B82,[1]Depth!$B$2:$E$107,4,FALSE)</f>
        <v>0.99170000000000003</v>
      </c>
      <c r="F82">
        <f t="shared" si="13"/>
        <v>5</v>
      </c>
      <c r="I82" s="35">
        <v>7</v>
      </c>
      <c r="J82" s="27" t="s">
        <v>298</v>
      </c>
      <c r="K82" s="21" t="s">
        <v>81</v>
      </c>
      <c r="L82" s="21" t="s">
        <v>82</v>
      </c>
      <c r="M82" s="23">
        <v>43617</v>
      </c>
      <c r="N82" s="21">
        <v>235</v>
      </c>
      <c r="O82" s="22" t="s">
        <v>299</v>
      </c>
      <c r="P82" s="36" t="s">
        <v>300</v>
      </c>
      <c r="Q82" t="str">
        <f t="shared" si="16"/>
        <v>6'1</v>
      </c>
    </row>
    <row r="83" spans="1:17" ht="24">
      <c r="A83" s="1" t="str">
        <f t="shared" si="11"/>
        <v>CB</v>
      </c>
      <c r="B83" s="3" t="str">
        <f t="shared" si="12"/>
        <v>Dante Stewart</v>
      </c>
      <c r="C83" s="9">
        <f t="shared" si="14"/>
        <v>68</v>
      </c>
      <c r="D83">
        <f t="shared" si="15"/>
        <v>185</v>
      </c>
      <c r="E83">
        <f>VLOOKUP(B83,[1]Depth!$B$2:$E$107,4,FALSE)</f>
        <v>0.5</v>
      </c>
      <c r="F83">
        <f t="shared" si="13"/>
        <v>2</v>
      </c>
      <c r="I83" s="37">
        <v>37</v>
      </c>
      <c r="J83" s="28" t="s">
        <v>301</v>
      </c>
      <c r="K83" s="24" t="s">
        <v>113</v>
      </c>
      <c r="L83" s="24" t="s">
        <v>82</v>
      </c>
      <c r="M83" s="26">
        <v>43593</v>
      </c>
      <c r="N83" s="24">
        <v>185</v>
      </c>
      <c r="O83" s="25" t="s">
        <v>302</v>
      </c>
      <c r="P83" s="38" t="s">
        <v>303</v>
      </c>
      <c r="Q83" t="str">
        <f t="shared" si="16"/>
        <v>5'8</v>
      </c>
    </row>
    <row r="84" spans="1:17" ht="24">
      <c r="A84" s="1" t="str">
        <f t="shared" si="11"/>
        <v>QB</v>
      </c>
      <c r="B84" s="3" t="str">
        <f t="shared" si="12"/>
        <v>Cole Stoudt</v>
      </c>
      <c r="C84" s="9">
        <f t="shared" si="14"/>
        <v>77</v>
      </c>
      <c r="D84">
        <f t="shared" si="15"/>
        <v>205</v>
      </c>
      <c r="E84">
        <f>VLOOKUP(B84,[1]Depth!$B$2:$E$107,4,FALSE)</f>
        <v>0.85029999999999994</v>
      </c>
      <c r="F84">
        <f t="shared" si="13"/>
        <v>3</v>
      </c>
      <c r="I84" s="35">
        <v>8</v>
      </c>
      <c r="J84" s="27" t="s">
        <v>304</v>
      </c>
      <c r="K84" s="21" t="s">
        <v>108</v>
      </c>
      <c r="L84" s="21" t="s">
        <v>82</v>
      </c>
      <c r="M84" s="23">
        <v>43621</v>
      </c>
      <c r="N84" s="21">
        <v>205</v>
      </c>
      <c r="O84" s="22" t="s">
        <v>305</v>
      </c>
      <c r="P84" s="36" t="s">
        <v>306</v>
      </c>
      <c r="Q84" t="str">
        <f t="shared" si="16"/>
        <v>6'5</v>
      </c>
    </row>
    <row r="85" spans="1:17">
      <c r="A85" s="1" t="str">
        <f t="shared" si="11"/>
        <v>PK</v>
      </c>
      <c r="B85" s="3" t="str">
        <f t="shared" si="12"/>
        <v>Brian Symmes</v>
      </c>
      <c r="C85" s="9">
        <f t="shared" si="14"/>
        <v>71</v>
      </c>
      <c r="D85">
        <f t="shared" si="15"/>
        <v>190</v>
      </c>
      <c r="E85">
        <f>VLOOKUP(B85,[1]Depth!$B$2:$E$107,4,FALSE)</f>
        <v>0.5</v>
      </c>
      <c r="F85">
        <f t="shared" si="13"/>
        <v>2</v>
      </c>
      <c r="I85" s="37">
        <v>95</v>
      </c>
      <c r="J85" s="28" t="s">
        <v>307</v>
      </c>
      <c r="K85" s="24" t="s">
        <v>141</v>
      </c>
      <c r="L85" s="24" t="s">
        <v>109</v>
      </c>
      <c r="M85" s="26">
        <v>43596</v>
      </c>
      <c r="N85" s="24">
        <v>190</v>
      </c>
      <c r="O85" s="25" t="s">
        <v>142</v>
      </c>
      <c r="P85" s="38" t="s">
        <v>308</v>
      </c>
      <c r="Q85" t="str">
        <f t="shared" si="16"/>
        <v>5'11</v>
      </c>
    </row>
    <row r="86" spans="1:17" ht="24">
      <c r="A86" s="1" t="str">
        <f t="shared" si="11"/>
        <v>OL</v>
      </c>
      <c r="B86" s="3" t="str">
        <f t="shared" si="12"/>
        <v>Brandon Thomas</v>
      </c>
      <c r="C86" s="9">
        <f t="shared" si="14"/>
        <v>75</v>
      </c>
      <c r="D86">
        <f t="shared" si="15"/>
        <v>305</v>
      </c>
      <c r="E86">
        <f>VLOOKUP(B86,[1]Depth!$B$2:$E$107,4,FALSE)</f>
        <v>0.90300000000000002</v>
      </c>
      <c r="F86">
        <f t="shared" si="13"/>
        <v>4</v>
      </c>
      <c r="I86" s="35">
        <v>63</v>
      </c>
      <c r="J86" s="22" t="s">
        <v>309</v>
      </c>
      <c r="K86" s="21" t="s">
        <v>160</v>
      </c>
      <c r="L86" s="21" t="s">
        <v>109</v>
      </c>
      <c r="M86" s="23">
        <v>43619</v>
      </c>
      <c r="N86" s="21">
        <v>305</v>
      </c>
      <c r="O86" s="22" t="s">
        <v>161</v>
      </c>
      <c r="P86" s="36" t="s">
        <v>162</v>
      </c>
      <c r="Q86" t="str">
        <f t="shared" si="16"/>
        <v>6'3</v>
      </c>
    </row>
    <row r="87" spans="1:17" ht="24">
      <c r="A87" s="1" t="str">
        <f t="shared" si="11"/>
        <v>DT</v>
      </c>
      <c r="B87" s="3" t="str">
        <f t="shared" si="12"/>
        <v>Tra Thomas</v>
      </c>
      <c r="C87" s="9">
        <f t="shared" si="14"/>
        <v>73</v>
      </c>
      <c r="D87">
        <f t="shared" si="15"/>
        <v>275</v>
      </c>
      <c r="E87">
        <f>VLOOKUP(B87,[1]Depth!$B$2:$E$107,4,FALSE)</f>
        <v>0.81940000000000002</v>
      </c>
      <c r="F87">
        <f t="shared" si="13"/>
        <v>3</v>
      </c>
      <c r="I87" s="37">
        <v>95</v>
      </c>
      <c r="J87" s="25" t="s">
        <v>310</v>
      </c>
      <c r="K87" s="24" t="s">
        <v>137</v>
      </c>
      <c r="L87" s="24" t="s">
        <v>82</v>
      </c>
      <c r="M87" s="30">
        <v>36678</v>
      </c>
      <c r="N87" s="24">
        <v>275</v>
      </c>
      <c r="O87" s="25" t="s">
        <v>311</v>
      </c>
      <c r="P87" s="38" t="s">
        <v>84</v>
      </c>
      <c r="Q87" t="str">
        <f t="shared" si="16"/>
        <v>6'1</v>
      </c>
    </row>
    <row r="88" spans="1:17" ht="24">
      <c r="A88" s="1" t="str">
        <f t="shared" si="11"/>
        <v>OT</v>
      </c>
      <c r="B88" s="3" t="str">
        <f t="shared" si="12"/>
        <v>Gifford Timothy</v>
      </c>
      <c r="C88" s="9">
        <f t="shared" si="14"/>
        <v>78</v>
      </c>
      <c r="D88">
        <f t="shared" si="15"/>
        <v>310</v>
      </c>
      <c r="E88">
        <f>VLOOKUP(B88,[1]Depth!$B$2:$E$107,4,FALSE)</f>
        <v>0.79169999999999996</v>
      </c>
      <c r="F88">
        <f t="shared" si="13"/>
        <v>2</v>
      </c>
      <c r="I88" s="35">
        <v>70</v>
      </c>
      <c r="J88" s="22" t="s">
        <v>312</v>
      </c>
      <c r="K88" s="21" t="s">
        <v>77</v>
      </c>
      <c r="L88" s="21" t="s">
        <v>82</v>
      </c>
      <c r="M88" s="23">
        <v>43622</v>
      </c>
      <c r="N88" s="21">
        <v>310</v>
      </c>
      <c r="O88" s="22" t="s">
        <v>313</v>
      </c>
      <c r="P88" s="36" t="s">
        <v>314</v>
      </c>
      <c r="Q88" t="str">
        <f t="shared" si="16"/>
        <v>6'6</v>
      </c>
    </row>
    <row r="89" spans="1:17" ht="24">
      <c r="A89" s="1" t="str">
        <f t="shared" si="11"/>
        <v>LB</v>
      </c>
      <c r="B89" s="3" t="str">
        <f t="shared" si="12"/>
        <v>Lateek Townsend</v>
      </c>
      <c r="C89" s="9">
        <f t="shared" si="14"/>
        <v>74</v>
      </c>
      <c r="D89">
        <f t="shared" si="15"/>
        <v>215</v>
      </c>
      <c r="E89">
        <f>VLOOKUP(B89,[1]Depth!$B$2:$E$107,4,FALSE)</f>
        <v>0.93279999999999996</v>
      </c>
      <c r="F89">
        <f t="shared" si="13"/>
        <v>4</v>
      </c>
      <c r="I89" s="37">
        <v>20</v>
      </c>
      <c r="J89" s="28" t="s">
        <v>315</v>
      </c>
      <c r="K89" s="24" t="s">
        <v>81</v>
      </c>
      <c r="L89" s="24" t="s">
        <v>82</v>
      </c>
      <c r="M89" s="26">
        <v>43618</v>
      </c>
      <c r="N89" s="24">
        <v>215</v>
      </c>
      <c r="O89" s="25" t="s">
        <v>316</v>
      </c>
      <c r="P89" s="38" t="s">
        <v>317</v>
      </c>
      <c r="Q89" t="str">
        <f t="shared" si="16"/>
        <v>6'2</v>
      </c>
    </row>
    <row r="90" spans="1:17">
      <c r="A90" s="1" t="str">
        <f t="shared" si="11"/>
        <v>OL</v>
      </c>
      <c r="B90" s="3" t="str">
        <f t="shared" si="12"/>
        <v>Harrison Tucker</v>
      </c>
      <c r="C90" s="9">
        <v>76</v>
      </c>
      <c r="D90">
        <v>325</v>
      </c>
      <c r="E90">
        <f>VLOOKUP(B90,[1]Depth!$B$2:$E$107,4,FALSE)</f>
        <v>0.5</v>
      </c>
      <c r="F90">
        <f t="shared" si="13"/>
        <v>2</v>
      </c>
      <c r="I90" s="35">
        <v>51</v>
      </c>
      <c r="J90" s="22" t="s">
        <v>318</v>
      </c>
      <c r="K90" s="21" t="s">
        <v>160</v>
      </c>
      <c r="L90" s="21" t="s">
        <v>15</v>
      </c>
      <c r="M90" s="21" t="s">
        <v>124</v>
      </c>
      <c r="N90" s="21" t="s">
        <v>124</v>
      </c>
      <c r="O90" s="22" t="s">
        <v>124</v>
      </c>
      <c r="P90" s="36" t="s">
        <v>124</v>
      </c>
      <c r="Q90" t="e">
        <f t="shared" si="16"/>
        <v>#VALUE!</v>
      </c>
    </row>
    <row r="91" spans="1:17">
      <c r="A91" s="1" t="str">
        <f t="shared" si="11"/>
        <v>TE</v>
      </c>
      <c r="B91" s="3" t="str">
        <f t="shared" si="12"/>
        <v>Alec Turner</v>
      </c>
      <c r="C91" s="9">
        <v>76</v>
      </c>
      <c r="D91">
        <v>230</v>
      </c>
      <c r="E91">
        <v>0.5</v>
      </c>
      <c r="F91">
        <f t="shared" si="13"/>
        <v>2</v>
      </c>
      <c r="I91" s="37">
        <v>84</v>
      </c>
      <c r="J91" s="25" t="s">
        <v>319</v>
      </c>
      <c r="K91" s="24" t="s">
        <v>148</v>
      </c>
      <c r="L91" s="24" t="s">
        <v>15</v>
      </c>
      <c r="M91" s="24" t="s">
        <v>124</v>
      </c>
      <c r="N91" s="24" t="s">
        <v>124</v>
      </c>
      <c r="O91" s="25" t="s">
        <v>124</v>
      </c>
      <c r="P91" s="38" t="s">
        <v>124</v>
      </c>
      <c r="Q91" t="e">
        <f t="shared" si="16"/>
        <v>#VALUE!</v>
      </c>
    </row>
    <row r="92" spans="1:17">
      <c r="A92" s="1" t="str">
        <f t="shared" si="11"/>
        <v>LS</v>
      </c>
      <c r="B92" s="3" t="str">
        <f t="shared" si="12"/>
        <v>Sam Van Gieson</v>
      </c>
      <c r="C92" s="9">
        <f t="shared" si="14"/>
        <v>69</v>
      </c>
      <c r="D92">
        <f t="shared" si="15"/>
        <v>185</v>
      </c>
      <c r="E92">
        <f>VLOOKUP(B92,[1]Depth!$B$2:$E$107,4,FALSE)</f>
        <v>0.5</v>
      </c>
      <c r="F92">
        <f t="shared" si="13"/>
        <v>2</v>
      </c>
      <c r="I92" s="35">
        <v>56</v>
      </c>
      <c r="J92" s="22" t="s">
        <v>320</v>
      </c>
      <c r="K92" s="21" t="s">
        <v>170</v>
      </c>
      <c r="L92" s="21" t="s">
        <v>100</v>
      </c>
      <c r="M92" s="23">
        <v>43594</v>
      </c>
      <c r="N92" s="21">
        <v>185</v>
      </c>
      <c r="O92" s="22" t="s">
        <v>321</v>
      </c>
      <c r="P92" s="36" t="s">
        <v>165</v>
      </c>
      <c r="Q92" t="str">
        <f t="shared" si="16"/>
        <v>5'9</v>
      </c>
    </row>
    <row r="93" spans="1:17" ht="24">
      <c r="A93" s="1" t="str">
        <f t="shared" si="11"/>
        <v>DT</v>
      </c>
      <c r="B93" s="3" t="str">
        <f t="shared" si="12"/>
        <v>Carlos Watkins</v>
      </c>
      <c r="C93" s="9">
        <f t="shared" si="14"/>
        <v>75</v>
      </c>
      <c r="D93">
        <f t="shared" si="15"/>
        <v>300</v>
      </c>
      <c r="E93">
        <v>0.9677</v>
      </c>
      <c r="F93">
        <f t="shared" si="13"/>
        <v>4</v>
      </c>
      <c r="I93" s="37">
        <v>94</v>
      </c>
      <c r="J93" s="28" t="s">
        <v>322</v>
      </c>
      <c r="K93" s="24" t="s">
        <v>137</v>
      </c>
      <c r="L93" s="24" t="s">
        <v>15</v>
      </c>
      <c r="M93" s="26">
        <v>43619</v>
      </c>
      <c r="N93" s="24">
        <v>300</v>
      </c>
      <c r="O93" s="25" t="s">
        <v>323</v>
      </c>
      <c r="P93" s="38" t="s">
        <v>324</v>
      </c>
      <c r="Q93" t="str">
        <f t="shared" si="16"/>
        <v>6'3</v>
      </c>
    </row>
    <row r="94" spans="1:17" ht="24">
      <c r="A94" s="1" t="str">
        <f t="shared" si="11"/>
        <v>WR</v>
      </c>
      <c r="B94" s="3" t="str">
        <f t="shared" si="12"/>
        <v>Sammy Watkins</v>
      </c>
      <c r="C94" s="9">
        <f t="shared" si="14"/>
        <v>73</v>
      </c>
      <c r="D94">
        <f t="shared" si="15"/>
        <v>205</v>
      </c>
      <c r="E94">
        <f>VLOOKUP(B94,[1]Depth!$B$2:$E$107,4,FALSE)</f>
        <v>0.99060000000000004</v>
      </c>
      <c r="F94">
        <f t="shared" si="13"/>
        <v>5</v>
      </c>
      <c r="I94" s="35">
        <v>2</v>
      </c>
      <c r="J94" s="27" t="s">
        <v>325</v>
      </c>
      <c r="K94" s="21" t="s">
        <v>126</v>
      </c>
      <c r="L94" s="21" t="s">
        <v>82</v>
      </c>
      <c r="M94" s="23">
        <v>43617</v>
      </c>
      <c r="N94" s="21">
        <v>205</v>
      </c>
      <c r="O94" s="22" t="s">
        <v>326</v>
      </c>
      <c r="P94" s="36" t="s">
        <v>327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Josh Watson</v>
      </c>
      <c r="C95" s="9">
        <f t="shared" si="14"/>
        <v>76</v>
      </c>
      <c r="D95">
        <f t="shared" si="15"/>
        <v>285</v>
      </c>
      <c r="E95">
        <f>VLOOKUP(B95,[1]Depth!$B$2:$E$107,4,FALSE)</f>
        <v>0.89810000000000001</v>
      </c>
      <c r="F95">
        <f t="shared" si="13"/>
        <v>3</v>
      </c>
      <c r="I95" s="37">
        <v>91</v>
      </c>
      <c r="J95" s="28" t="s">
        <v>328</v>
      </c>
      <c r="K95" s="24" t="s">
        <v>137</v>
      </c>
      <c r="L95" s="24" t="s">
        <v>82</v>
      </c>
      <c r="M95" s="26">
        <v>43620</v>
      </c>
      <c r="N95" s="24">
        <v>285</v>
      </c>
      <c r="O95" s="25" t="s">
        <v>329</v>
      </c>
      <c r="P95" s="38" t="s">
        <v>330</v>
      </c>
      <c r="Q95" t="str">
        <f t="shared" si="16"/>
        <v>6'4</v>
      </c>
    </row>
    <row r="96" spans="1:17" ht="24">
      <c r="A96" s="1" t="str">
        <f t="shared" si="11"/>
        <v>S</v>
      </c>
      <c r="B96" s="3" t="str">
        <f t="shared" si="12"/>
        <v>Taylor Watson</v>
      </c>
      <c r="C96" s="9">
        <f t="shared" si="14"/>
        <v>71</v>
      </c>
      <c r="D96">
        <f t="shared" si="15"/>
        <v>205</v>
      </c>
      <c r="E96">
        <v>0.5</v>
      </c>
      <c r="F96">
        <f t="shared" si="13"/>
        <v>2</v>
      </c>
      <c r="I96" s="35">
        <v>47</v>
      </c>
      <c r="J96" s="27" t="s">
        <v>331</v>
      </c>
      <c r="K96" s="21" t="s">
        <v>123</v>
      </c>
      <c r="L96" s="21" t="s">
        <v>82</v>
      </c>
      <c r="M96" s="23">
        <v>43596</v>
      </c>
      <c r="N96" s="21">
        <v>205</v>
      </c>
      <c r="O96" s="22" t="s">
        <v>253</v>
      </c>
      <c r="P96" s="36" t="s">
        <v>332</v>
      </c>
      <c r="Q96" t="str">
        <f t="shared" si="16"/>
        <v>5'11</v>
      </c>
    </row>
    <row r="97" spans="1:17" ht="24">
      <c r="A97" s="1" t="str">
        <f t="shared" si="11"/>
        <v>OL</v>
      </c>
      <c r="B97" s="3" t="str">
        <f t="shared" si="12"/>
        <v>Reid Webster</v>
      </c>
      <c r="C97" s="9">
        <f t="shared" si="14"/>
        <v>77</v>
      </c>
      <c r="D97">
        <f t="shared" si="15"/>
        <v>285</v>
      </c>
      <c r="E97">
        <f>VLOOKUP(B97,[1]Depth!$B$2:$E$107,4,FALSE)</f>
        <v>0.87329999999999997</v>
      </c>
      <c r="F97">
        <f t="shared" si="13"/>
        <v>3</v>
      </c>
      <c r="I97" s="37">
        <v>77</v>
      </c>
      <c r="J97" s="28" t="s">
        <v>333</v>
      </c>
      <c r="K97" s="24" t="s">
        <v>160</v>
      </c>
      <c r="L97" s="24" t="s">
        <v>82</v>
      </c>
      <c r="M97" s="26">
        <v>43621</v>
      </c>
      <c r="N97" s="24">
        <v>285</v>
      </c>
      <c r="O97" s="25" t="s">
        <v>334</v>
      </c>
      <c r="P97" s="38" t="s">
        <v>335</v>
      </c>
      <c r="Q97" t="str">
        <f t="shared" si="16"/>
        <v>6'5</v>
      </c>
    </row>
    <row r="98" spans="1:17">
      <c r="A98" s="1" t="str">
        <f t="shared" ref="A98:A103" si="17">K98</f>
        <v>LB</v>
      </c>
      <c r="B98" s="3" t="str">
        <f t="shared" ref="B98:B103" si="18">TRIM(MID($J98,FIND(", ",$J98,1)+1,100))&amp;" "&amp;LEFT($J98,FIND(",",$J98,1)-1)</f>
        <v>Jonathan Willard</v>
      </c>
      <c r="C98" s="9">
        <f t="shared" ref="C98:C102" si="19">CONVERT(LEFT(Q98,FIND("'",Q98)-1),"ft","in")+SUBSTITUTE(RIGHT(Q98,LEN(Q98)-FIND("'",Q98)),"""","")</f>
        <v>74</v>
      </c>
      <c r="D98">
        <f t="shared" ref="D98:D102" si="20">N98</f>
        <v>225</v>
      </c>
      <c r="E98">
        <f>VLOOKUP(B98,[1]Depth!$B$2:$E$107,4,FALSE)</f>
        <v>0.5</v>
      </c>
      <c r="F98">
        <f t="shared" ref="F98:F103" si="21">IF(E98&gt;=0.98,5,IF(E98&gt;=0.9,4,IF(E98&gt;=0.8,3,IF(E98="NA",2,2))))</f>
        <v>2</v>
      </c>
      <c r="I98" s="35">
        <v>46</v>
      </c>
      <c r="J98" s="27" t="s">
        <v>336</v>
      </c>
      <c r="K98" s="21" t="s">
        <v>81</v>
      </c>
      <c r="L98" s="21" t="s">
        <v>100</v>
      </c>
      <c r="M98" s="23">
        <v>43618</v>
      </c>
      <c r="N98" s="21">
        <v>225</v>
      </c>
      <c r="O98" s="22" t="s">
        <v>337</v>
      </c>
      <c r="P98" s="36" t="s">
        <v>338</v>
      </c>
      <c r="Q98" t="str">
        <f t="shared" si="16"/>
        <v>6'2</v>
      </c>
    </row>
    <row r="99" spans="1:17" ht="24">
      <c r="A99" s="1" t="str">
        <f t="shared" si="17"/>
        <v>DT</v>
      </c>
      <c r="B99" s="3" t="str">
        <f t="shared" si="18"/>
        <v>DeShawn Williams</v>
      </c>
      <c r="C99" s="9">
        <f t="shared" si="19"/>
        <v>73</v>
      </c>
      <c r="D99">
        <f t="shared" si="20"/>
        <v>285</v>
      </c>
      <c r="E99">
        <f>VLOOKUP(B99,[1]Depth!$B$2:$E$107,4,FALSE)</f>
        <v>0.85750000000000004</v>
      </c>
      <c r="F99">
        <f t="shared" si="21"/>
        <v>3</v>
      </c>
      <c r="I99" s="37">
        <v>99</v>
      </c>
      <c r="J99" s="28" t="s">
        <v>339</v>
      </c>
      <c r="K99" s="24" t="s">
        <v>137</v>
      </c>
      <c r="L99" s="24" t="s">
        <v>82</v>
      </c>
      <c r="M99" s="26">
        <v>43617</v>
      </c>
      <c r="N99" s="24">
        <v>285</v>
      </c>
      <c r="O99" s="25" t="s">
        <v>201</v>
      </c>
      <c r="P99" s="38" t="s">
        <v>202</v>
      </c>
      <c r="Q99" t="str">
        <f t="shared" si="16"/>
        <v>6'1</v>
      </c>
    </row>
    <row r="100" spans="1:17" ht="24">
      <c r="A100" s="1" t="str">
        <f t="shared" si="17"/>
        <v>CB</v>
      </c>
      <c r="B100" s="3" t="str">
        <f t="shared" si="18"/>
        <v>Jerrodd Williams</v>
      </c>
      <c r="C100" s="9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35">
        <v>36</v>
      </c>
      <c r="J100" s="22" t="s">
        <v>340</v>
      </c>
      <c r="K100" s="21" t="s">
        <v>113</v>
      </c>
      <c r="L100" s="21" t="s">
        <v>109</v>
      </c>
      <c r="M100" s="29">
        <v>36678</v>
      </c>
      <c r="N100" s="21">
        <v>205</v>
      </c>
      <c r="O100" s="22" t="s">
        <v>201</v>
      </c>
      <c r="P100" s="36" t="s">
        <v>202</v>
      </c>
      <c r="Q100" t="str">
        <f t="shared" si="16"/>
        <v>6'1</v>
      </c>
    </row>
    <row r="101" spans="1:17">
      <c r="A101" s="1" t="str">
        <f t="shared" si="17"/>
        <v>C</v>
      </c>
      <c r="B101" s="3" t="str">
        <f t="shared" si="18"/>
        <v>Scott Wilson</v>
      </c>
      <c r="C101" s="9">
        <v>73</v>
      </c>
      <c r="D101">
        <v>250</v>
      </c>
      <c r="E101">
        <v>0.5</v>
      </c>
      <c r="F101">
        <f t="shared" si="21"/>
        <v>2</v>
      </c>
      <c r="I101" s="37">
        <v>61</v>
      </c>
      <c r="J101" s="25" t="s">
        <v>341</v>
      </c>
      <c r="K101" s="24" t="s">
        <v>180</v>
      </c>
      <c r="L101" s="24" t="s">
        <v>82</v>
      </c>
      <c r="M101" s="24" t="s">
        <v>124</v>
      </c>
      <c r="N101" s="24" t="s">
        <v>124</v>
      </c>
      <c r="O101" s="25" t="s">
        <v>124</v>
      </c>
      <c r="P101" s="38" t="s">
        <v>124</v>
      </c>
      <c r="Q101" t="e">
        <f t="shared" si="16"/>
        <v>#VALUE!</v>
      </c>
    </row>
    <row r="102" spans="1:17" ht="24">
      <c r="A102" s="1" t="str">
        <f t="shared" si="17"/>
        <v>LB</v>
      </c>
      <c r="B102" s="3" t="str">
        <f t="shared" si="18"/>
        <v>Corico Wright</v>
      </c>
      <c r="C102" s="9">
        <f t="shared" si="19"/>
        <v>71</v>
      </c>
      <c r="D102">
        <f t="shared" si="20"/>
        <v>230</v>
      </c>
      <c r="E102">
        <v>0.5</v>
      </c>
      <c r="F102">
        <f t="shared" si="21"/>
        <v>2</v>
      </c>
      <c r="I102" s="35">
        <v>42</v>
      </c>
      <c r="J102" s="27" t="s">
        <v>342</v>
      </c>
      <c r="K102" s="21" t="s">
        <v>81</v>
      </c>
      <c r="L102" s="21" t="s">
        <v>100</v>
      </c>
      <c r="M102" s="23">
        <v>43596</v>
      </c>
      <c r="N102" s="21">
        <v>230</v>
      </c>
      <c r="O102" s="22" t="s">
        <v>343</v>
      </c>
      <c r="P102" s="36" t="s">
        <v>344</v>
      </c>
      <c r="Q102" t="str">
        <f t="shared" si="16"/>
        <v>5'11</v>
      </c>
    </row>
    <row r="103" spans="1:17" ht="16.5" thickBot="1">
      <c r="A103" s="1" t="str">
        <f t="shared" si="17"/>
        <v>DT</v>
      </c>
      <c r="B103" s="3" t="str">
        <f t="shared" si="18"/>
        <v>Steven Young</v>
      </c>
      <c r="C103" s="9">
        <v>71</v>
      </c>
      <c r="D103">
        <v>275</v>
      </c>
      <c r="E103">
        <v>0.5</v>
      </c>
      <c r="F103">
        <f t="shared" si="21"/>
        <v>2</v>
      </c>
      <c r="I103" s="39">
        <v>71</v>
      </c>
      <c r="J103" s="40" t="s">
        <v>345</v>
      </c>
      <c r="K103" s="41" t="s">
        <v>137</v>
      </c>
      <c r="L103" s="41" t="s">
        <v>15</v>
      </c>
      <c r="M103" s="41" t="s">
        <v>124</v>
      </c>
      <c r="N103" s="41" t="s">
        <v>124</v>
      </c>
      <c r="O103" s="40" t="s">
        <v>124</v>
      </c>
      <c r="P103" s="42" t="s">
        <v>124</v>
      </c>
      <c r="Q103" t="e">
        <f t="shared" si="16"/>
        <v>#VALUE!</v>
      </c>
    </row>
    <row r="104" spans="1:17">
      <c r="A104" s="1"/>
      <c r="B104" s="3"/>
      <c r="I104" s="5"/>
      <c r="J104" s="4"/>
      <c r="K104" s="5"/>
      <c r="L104" s="5"/>
      <c r="M104" s="6"/>
      <c r="N104" s="5"/>
      <c r="O104" s="5"/>
      <c r="P104" s="5"/>
    </row>
    <row r="105" spans="1:17">
      <c r="A105" s="1"/>
      <c r="B105" s="3"/>
      <c r="I105" s="5"/>
      <c r="J105" s="5"/>
      <c r="K105" s="5"/>
      <c r="L105" s="5"/>
      <c r="M105" s="6"/>
      <c r="N105" s="5"/>
      <c r="O105" s="5"/>
      <c r="P105" s="5"/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0.95" customHeight="1">
      <c r="A123" s="18"/>
    </row>
    <row r="124" spans="1:10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>
      <c r="A125">
        <v>1</v>
      </c>
      <c r="B125" t="s">
        <v>427</v>
      </c>
      <c r="C125" s="9">
        <v>26</v>
      </c>
      <c r="D125">
        <v>19</v>
      </c>
      <c r="E125" t="str">
        <f>IF(C125&gt;D125,"T","F")</f>
        <v>T</v>
      </c>
      <c r="F125" t="s">
        <v>426</v>
      </c>
      <c r="G125">
        <v>528</v>
      </c>
      <c r="H125">
        <v>374</v>
      </c>
      <c r="I125">
        <v>14</v>
      </c>
      <c r="J125" t="s">
        <v>428</v>
      </c>
    </row>
    <row r="126" spans="1:10">
      <c r="A126">
        <v>2</v>
      </c>
      <c r="B126" t="s">
        <v>429</v>
      </c>
      <c r="C126" s="9">
        <v>52</v>
      </c>
      <c r="D126">
        <v>27</v>
      </c>
      <c r="E126" t="str">
        <f t="shared" ref="E126:E137" si="22">IF(C126&gt;D126,"T","F")</f>
        <v>T</v>
      </c>
      <c r="F126" t="s">
        <v>65</v>
      </c>
      <c r="G126">
        <v>526</v>
      </c>
      <c r="H126">
        <v>380</v>
      </c>
      <c r="I126">
        <v>12</v>
      </c>
      <c r="J126" t="s">
        <v>428</v>
      </c>
    </row>
    <row r="127" spans="1:10">
      <c r="A127">
        <v>3</v>
      </c>
      <c r="B127" t="s">
        <v>430</v>
      </c>
      <c r="C127" s="9">
        <v>41</v>
      </c>
      <c r="D127">
        <v>7</v>
      </c>
      <c r="E127" t="str">
        <f t="shared" si="22"/>
        <v>T</v>
      </c>
      <c r="F127" t="s">
        <v>65</v>
      </c>
      <c r="G127">
        <v>498</v>
      </c>
      <c r="H127">
        <v>352</v>
      </c>
      <c r="I127">
        <v>11</v>
      </c>
      <c r="J127" t="s">
        <v>428</v>
      </c>
    </row>
    <row r="128" spans="1:10">
      <c r="A128">
        <v>4</v>
      </c>
      <c r="B128" t="s">
        <v>431</v>
      </c>
      <c r="C128" s="9">
        <v>37</v>
      </c>
      <c r="D128">
        <v>49</v>
      </c>
      <c r="E128" t="str">
        <f t="shared" si="22"/>
        <v>F</v>
      </c>
      <c r="F128" t="s">
        <v>426</v>
      </c>
      <c r="G128">
        <v>426</v>
      </c>
      <c r="H128">
        <v>667</v>
      </c>
      <c r="I128">
        <v>10</v>
      </c>
      <c r="J128">
        <v>4</v>
      </c>
    </row>
    <row r="129" spans="1:10">
      <c r="A129">
        <v>5</v>
      </c>
      <c r="B129" t="s">
        <v>432</v>
      </c>
      <c r="C129" s="9">
        <v>45</v>
      </c>
      <c r="D129">
        <v>31</v>
      </c>
      <c r="E129" t="str">
        <f t="shared" si="22"/>
        <v>T</v>
      </c>
      <c r="F129" t="s">
        <v>426</v>
      </c>
      <c r="G129">
        <v>576</v>
      </c>
      <c r="H129">
        <v>420</v>
      </c>
      <c r="I129">
        <v>17</v>
      </c>
      <c r="J129" t="s">
        <v>428</v>
      </c>
    </row>
    <row r="130" spans="1:10">
      <c r="A130">
        <v>6</v>
      </c>
      <c r="B130" t="s">
        <v>433</v>
      </c>
      <c r="C130" s="9">
        <v>47</v>
      </c>
      <c r="D130">
        <v>31</v>
      </c>
      <c r="E130" t="str">
        <f t="shared" si="22"/>
        <v>T</v>
      </c>
      <c r="F130" t="s">
        <v>65</v>
      </c>
      <c r="G130">
        <v>601</v>
      </c>
      <c r="H130">
        <v>483</v>
      </c>
      <c r="I130">
        <v>15</v>
      </c>
      <c r="J130" t="s">
        <v>428</v>
      </c>
    </row>
    <row r="131" spans="1:10">
      <c r="A131">
        <v>7</v>
      </c>
      <c r="B131" t="s">
        <v>434</v>
      </c>
      <c r="C131" s="9">
        <v>38</v>
      </c>
      <c r="D131">
        <v>17</v>
      </c>
      <c r="E131" t="str">
        <f t="shared" si="22"/>
        <v>T</v>
      </c>
      <c r="F131" t="s">
        <v>65</v>
      </c>
      <c r="G131">
        <v>295</v>
      </c>
      <c r="H131">
        <v>406</v>
      </c>
      <c r="I131">
        <v>14</v>
      </c>
      <c r="J131" t="s">
        <v>428</v>
      </c>
    </row>
    <row r="132" spans="1:10">
      <c r="A132">
        <v>8</v>
      </c>
      <c r="B132" t="s">
        <v>435</v>
      </c>
      <c r="C132" s="9">
        <v>42</v>
      </c>
      <c r="D132">
        <v>13</v>
      </c>
      <c r="E132" t="str">
        <f t="shared" si="22"/>
        <v>T</v>
      </c>
      <c r="F132" t="s">
        <v>426</v>
      </c>
      <c r="G132">
        <v>534</v>
      </c>
      <c r="H132">
        <v>290</v>
      </c>
      <c r="I132">
        <v>14</v>
      </c>
      <c r="J132" t="s">
        <v>428</v>
      </c>
    </row>
    <row r="133" spans="1:10">
      <c r="A133">
        <v>9</v>
      </c>
      <c r="B133" t="s">
        <v>436</v>
      </c>
      <c r="C133" s="9">
        <v>56</v>
      </c>
      <c r="D133">
        <v>20</v>
      </c>
      <c r="E133" t="str">
        <f t="shared" si="22"/>
        <v>T</v>
      </c>
      <c r="F133" t="s">
        <v>426</v>
      </c>
      <c r="G133">
        <v>718</v>
      </c>
      <c r="H133">
        <v>342</v>
      </c>
      <c r="I133">
        <v>10</v>
      </c>
      <c r="J133" t="s">
        <v>428</v>
      </c>
    </row>
    <row r="134" spans="1:10">
      <c r="A134">
        <v>10</v>
      </c>
      <c r="B134" t="s">
        <v>437</v>
      </c>
      <c r="C134" s="9">
        <v>45</v>
      </c>
      <c r="D134">
        <v>10</v>
      </c>
      <c r="E134" t="str">
        <f t="shared" si="22"/>
        <v>T</v>
      </c>
      <c r="F134" t="s">
        <v>65</v>
      </c>
      <c r="G134">
        <v>436</v>
      </c>
      <c r="H134">
        <v>180</v>
      </c>
      <c r="I134">
        <v>10</v>
      </c>
      <c r="J134" t="s">
        <v>428</v>
      </c>
    </row>
    <row r="135" spans="1:10">
      <c r="A135">
        <v>11</v>
      </c>
      <c r="B135" t="s">
        <v>438</v>
      </c>
      <c r="C135" s="9">
        <v>62</v>
      </c>
      <c r="D135">
        <v>48</v>
      </c>
      <c r="E135" t="str">
        <f t="shared" si="22"/>
        <v>T</v>
      </c>
      <c r="F135" t="s">
        <v>65</v>
      </c>
      <c r="G135">
        <v>754</v>
      </c>
      <c r="H135">
        <v>596</v>
      </c>
      <c r="I135">
        <v>11</v>
      </c>
      <c r="J135" t="s">
        <v>428</v>
      </c>
    </row>
    <row r="136" spans="1:10">
      <c r="A136">
        <v>12</v>
      </c>
      <c r="B136" t="s">
        <v>439</v>
      </c>
      <c r="C136" s="9">
        <v>17</v>
      </c>
      <c r="D136">
        <v>27</v>
      </c>
      <c r="E136" t="str">
        <f t="shared" si="22"/>
        <v>F</v>
      </c>
      <c r="F136" t="s">
        <v>65</v>
      </c>
      <c r="G136">
        <v>328</v>
      </c>
      <c r="H136">
        <v>444</v>
      </c>
      <c r="I136">
        <v>12</v>
      </c>
      <c r="J136">
        <v>13</v>
      </c>
    </row>
    <row r="137" spans="1:10">
      <c r="A137">
        <v>13</v>
      </c>
      <c r="B137" t="s">
        <v>440</v>
      </c>
      <c r="C137" s="9">
        <v>25</v>
      </c>
      <c r="D137">
        <v>24</v>
      </c>
      <c r="E137" t="str">
        <f t="shared" si="22"/>
        <v>T</v>
      </c>
      <c r="F137" t="s">
        <v>66</v>
      </c>
      <c r="G137">
        <v>445</v>
      </c>
      <c r="H137">
        <v>219</v>
      </c>
      <c r="I137">
        <v>14</v>
      </c>
      <c r="J137">
        <v>9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2/player/147/1039097/index.html" xr:uid="{B91CC387-CCCE-4023-84CC-819BE6C7DACF}"/>
    <hyperlink ref="J5" r:id="rId2" display="http://www.cfbstats.com/2012/player/147/1031565/index.html" xr:uid="{6D3D034B-38A8-4BD1-9C87-1B91F54EC943}"/>
    <hyperlink ref="J7" r:id="rId3" display="http://www.cfbstats.com/2012/player/147/1031570/index.html" xr:uid="{3758CBA8-13A8-461F-927F-352BF6D3B996}"/>
    <hyperlink ref="J8" r:id="rId4" display="http://www.cfbstats.com/2012/player/147/1031553/index.html" xr:uid="{669129AD-6F65-4D26-BDA7-259ABADF6AC9}"/>
    <hyperlink ref="J9" r:id="rId5" display="http://www.cfbstats.com/2012/player/147/1015951/index.html" xr:uid="{86A7DDA3-031A-4F0B-940C-7BBC285DBBDD}"/>
    <hyperlink ref="J10" r:id="rId6" display="http://www.cfbstats.com/2012/player/147/1046830/index.html" xr:uid="{73EDD400-C2B1-4627-8184-043381AF27D1}"/>
    <hyperlink ref="J11" r:id="rId7" display="http://www.cfbstats.com/2012/player/147/1023603/index.html" xr:uid="{9C4E9A9F-9561-483D-B70B-1773412AF11E}"/>
    <hyperlink ref="J12" r:id="rId8" display="http://www.cfbstats.com/2012/player/147/1031545/index.html" xr:uid="{E26FE007-ACC5-4B9A-A037-1F6F2BFF2134}"/>
    <hyperlink ref="J13" r:id="rId9" display="http://www.cfbstats.com/2012/player/147/1015950/index.html" xr:uid="{2B0CBFEE-8790-4E45-B2B7-CD0F1809D547}"/>
    <hyperlink ref="J14" r:id="rId10" display="http://www.cfbstats.com/2012/player/147/1046833/index.html" xr:uid="{638EF24B-800B-4DAB-BDD1-36936AD8D573}"/>
    <hyperlink ref="J16" r:id="rId11" display="http://www.cfbstats.com/2012/player/147/1015966/index.html" xr:uid="{A99C37F1-E352-4ACF-941B-DF533F0D87AC}"/>
    <hyperlink ref="J17" r:id="rId12" display="http://www.cfbstats.com/2012/player/147/1039096/index.html" xr:uid="{B2484C65-C9CE-45E3-BA36-86B95747D968}"/>
    <hyperlink ref="J20" r:id="rId13" display="http://www.cfbstats.com/2012/player/147/1039128/index.html" xr:uid="{374F835E-04F2-488C-BEBC-94DD8AFC6A16}"/>
    <hyperlink ref="J21" r:id="rId14" display="http://www.cfbstats.com/2012/player/147/1031555/index.html" xr:uid="{DA25D20F-2DDF-42A0-B11B-6EDCD09E620F}"/>
    <hyperlink ref="J22" r:id="rId15" display="http://www.cfbstats.com/2012/player/147/1023609/index.html" xr:uid="{BD284143-2A85-4466-A23F-E4041BE03CF5}"/>
    <hyperlink ref="J23" r:id="rId16" display="http://www.cfbstats.com/2012/player/147/1031576/index.html" xr:uid="{3F607451-A590-45A9-BCA6-469A38E96C41}"/>
    <hyperlink ref="J24" r:id="rId17" display="http://www.cfbstats.com/2012/player/147/1039129/index.html" xr:uid="{B32A27E5-7430-42F3-BB03-EEE38F9F2E95}"/>
    <hyperlink ref="J25" r:id="rId18" display="http://www.cfbstats.com/2012/player/147/1053896/index.html" xr:uid="{7B217825-85BC-4861-A411-48C3958765C7}"/>
    <hyperlink ref="J26" r:id="rId19" display="http://www.cfbstats.com/2012/player/147/1039102/index.html" xr:uid="{1D20892A-59FD-4CE1-BC14-13C0C6D2FEF5}"/>
    <hyperlink ref="J29" r:id="rId20" display="http://www.cfbstats.com/2012/player/147/1046847/index.html" xr:uid="{B93BD464-525F-4BA4-9127-39376127D5B5}"/>
    <hyperlink ref="J30" r:id="rId21" display="http://www.cfbstats.com/2012/player/147/1015945/index.html" xr:uid="{E1FB2BF2-3907-465D-A415-A225F34CCCDD}"/>
    <hyperlink ref="J31" r:id="rId22" display="http://www.cfbstats.com/2012/player/147/1031561/index.html" xr:uid="{D4DA3D88-BB03-443C-8675-6D2ABE19D6D9}"/>
    <hyperlink ref="J33" r:id="rId23" display="http://www.cfbstats.com/2012/player/147/1015967/index.html" xr:uid="{C9A65889-5C1F-4840-B1B0-45DE3264A954}"/>
    <hyperlink ref="J37" r:id="rId24" display="http://www.cfbstats.com/2012/player/147/1023616/index.html" xr:uid="{C8313838-97F1-4444-B865-D539493D8028}"/>
    <hyperlink ref="J38" r:id="rId25" display="http://www.cfbstats.com/2012/player/147/1039109/index.html" xr:uid="{D141CC5F-4FAF-4843-92CF-B3E6BE21A9A1}"/>
    <hyperlink ref="J39" r:id="rId26" display="http://www.cfbstats.com/2012/player/147/1039119/index.html" xr:uid="{BD45FD17-A9FC-413E-BBC3-E23A23C56EDD}"/>
    <hyperlink ref="J41" r:id="rId27" display="http://www.cfbstats.com/2012/player/147/1015947/index.html" xr:uid="{34A548F6-A6E4-4001-8C6A-A828D9CFC5BB}"/>
    <hyperlink ref="J42" r:id="rId28" display="http://www.cfbstats.com/2012/player/147/1031566/index.html" xr:uid="{ACE019AD-07DF-409B-9F0C-03FD15B6BE9A}"/>
    <hyperlink ref="J44" r:id="rId29" display="http://www.cfbstats.com/2012/player/147/1031547/index.html" xr:uid="{E3991E93-EC0E-4709-8179-86CCCF2EAFB2}"/>
    <hyperlink ref="J45" r:id="rId30" display="http://www.cfbstats.com/2012/player/147/1039100/index.html" xr:uid="{D6D60978-37C9-4E25-BF1F-A22B0580B80E}"/>
    <hyperlink ref="J46" r:id="rId31" display="http://www.cfbstats.com/2012/player/147/1039114/index.html" xr:uid="{065E7134-320E-45BF-94AA-074577B3E585}"/>
    <hyperlink ref="J49" r:id="rId32" display="http://www.cfbstats.com/2012/player/147/1052876/index.html" xr:uid="{AF55AE4E-C226-4AED-B249-05BFE1CFE46B}"/>
    <hyperlink ref="J54" r:id="rId33" display="http://www.cfbstats.com/2012/player/147/1039107/index.html" xr:uid="{61F01ACC-79AC-4945-8EBD-861D8A061A7B}"/>
    <hyperlink ref="J57" r:id="rId34" display="http://www.cfbstats.com/2012/player/147/1046839/index.html" xr:uid="{FDA41094-3163-4848-92C8-880CE11E58E3}"/>
    <hyperlink ref="J60" r:id="rId35" display="http://www.cfbstats.com/2012/player/147/1023605/index.html" xr:uid="{5EBBB65D-B279-436F-8238-89B1D5A9C009}"/>
    <hyperlink ref="J61" r:id="rId36" display="http://www.cfbstats.com/2012/player/147/1031544/index.html" xr:uid="{CD4F467B-30D1-4A9D-BACE-CBC1DDA02602}"/>
    <hyperlink ref="J63" r:id="rId37" display="http://www.cfbstats.com/2012/player/147/1023604/index.html" xr:uid="{ACD1D1E0-68D2-4941-822D-DCA1537B5C16}"/>
    <hyperlink ref="J64" r:id="rId38" display="http://www.cfbstats.com/2012/player/147/1039117/index.html" xr:uid="{520305F4-9686-4406-B65C-B605563DB01C}"/>
    <hyperlink ref="J66" r:id="rId39" display="http://www.cfbstats.com/2012/player/147/1039108/index.html" xr:uid="{D8838144-8CED-409F-AA59-89C3AB38D6D3}"/>
    <hyperlink ref="J67" r:id="rId40" display="http://www.cfbstats.com/2012/player/147/1039101/index.html" xr:uid="{97246F4C-4F17-4996-BA9E-5E291DBBABC7}"/>
    <hyperlink ref="J68" r:id="rId41" display="http://www.cfbstats.com/2012/player/147/1031554/index.html" xr:uid="{2B127C41-E724-49D1-92C5-5D89F127EDB8}"/>
    <hyperlink ref="J69" r:id="rId42" display="http://www.cfbstats.com/2012/player/147/1046845/index.html" xr:uid="{54F4C619-004C-42BF-8D55-47C7DEBC862D}"/>
    <hyperlink ref="J70" r:id="rId43" display="http://www.cfbstats.com/2012/player/147/1039126/index.html" xr:uid="{D70870D2-D4D8-44D3-BBB5-5354C936E413}"/>
    <hyperlink ref="J71" r:id="rId44" display="http://www.cfbstats.com/2012/player/147/1046836/index.html" xr:uid="{2F6948E9-3182-49E9-9963-7DE032E9AA7C}"/>
    <hyperlink ref="J73" r:id="rId45" display="http://www.cfbstats.com/2012/player/147/1039099/index.html" xr:uid="{D3C71FE8-A803-41B4-B7E0-DCE94FD98338}"/>
    <hyperlink ref="J74" r:id="rId46" display="http://www.cfbstats.com/2012/player/147/1031546/index.html" xr:uid="{25E7A586-C7EE-4985-995A-BA6A4C1C82EF}"/>
    <hyperlink ref="J75" r:id="rId47" display="http://www.cfbstats.com/2012/player/147/1052133/index.html" xr:uid="{65D20A95-1BF8-48C3-A066-2E4B61D8BC68}"/>
    <hyperlink ref="J76" r:id="rId48" display="http://www.cfbstats.com/2012/player/147/1039125/index.html" xr:uid="{1852DBA6-C5D1-4B2C-A056-5DF16B6CF571}"/>
    <hyperlink ref="J77" r:id="rId49" display="http://www.cfbstats.com/2012/player/147/1023606/index.html" xr:uid="{646A7283-0A2F-4F49-A747-44C813233186}"/>
    <hyperlink ref="J78" r:id="rId50" display="http://www.cfbstats.com/2012/player/147/1023608/index.html" xr:uid="{2DD0163B-CCAA-48D7-B832-D9C1D8FDBFA4}"/>
    <hyperlink ref="J79" r:id="rId51" display="http://www.cfbstats.com/2012/player/147/1023613/index.html" xr:uid="{B7B39854-0C02-45DC-A0E9-9BC26FB2FD39}"/>
    <hyperlink ref="J80" r:id="rId52" display="http://www.cfbstats.com/2012/player/147/1039106/index.html" xr:uid="{43FDA71A-FB81-46A2-9109-F06F4E57A841}"/>
    <hyperlink ref="J82" r:id="rId53" display="http://www.cfbstats.com/2012/player/147/1039118/index.html" xr:uid="{A0860717-96CF-4BE0-9D28-F43F826B131C}"/>
    <hyperlink ref="J83" r:id="rId54" display="http://www.cfbstats.com/2012/player/147/1031559/index.html" xr:uid="{CEB0D00E-D242-484D-9837-B5EAE2CED7FF}"/>
    <hyperlink ref="J84" r:id="rId55" display="http://www.cfbstats.com/2012/player/147/1039124/index.html" xr:uid="{D7A70A8A-D422-4DA0-B2FB-6611B82EDF9F}"/>
    <hyperlink ref="J85" r:id="rId56" display="http://www.cfbstats.com/2012/player/147/1039130/index.html" xr:uid="{79928C5C-BFD3-47DC-87B4-0246CEC92CA6}"/>
    <hyperlink ref="J89" r:id="rId57" display="http://www.cfbstats.com/2012/player/147/1039104/index.html" xr:uid="{82161BF6-3325-4EBC-99D7-51A27C9E115D}"/>
    <hyperlink ref="J93" r:id="rId58" display="http://www.cfbstats.com/2012/player/147/1046846/index.html" xr:uid="{D80F8E91-4810-4B5D-B819-63039AB4D8C0}"/>
    <hyperlink ref="J94" r:id="rId59" display="http://www.cfbstats.com/2012/player/147/1039103/index.html" xr:uid="{631FDA5F-9CB6-4614-8DEF-A664B1E6E22D}"/>
    <hyperlink ref="J95" r:id="rId60" display="http://www.cfbstats.com/2012/player/147/1031578/index.html" xr:uid="{40793700-81F1-4F94-BF36-774A48DD400B}"/>
    <hyperlink ref="J96" r:id="rId61" display="http://www.cfbstats.com/2012/player/147/1046835/index.html" xr:uid="{4141B740-66C8-44B3-9E8D-1432A2480965}"/>
    <hyperlink ref="J97" r:id="rId62" display="http://www.cfbstats.com/2012/player/147/1031573/index.html" xr:uid="{BBD0EB67-24AD-4B8A-8A51-393FE37B135D}"/>
    <hyperlink ref="J98" r:id="rId63" display="http://www.cfbstats.com/2012/player/147/1015955/index.html" xr:uid="{EAC18187-3CC4-48FE-977D-78567FEE7500}"/>
    <hyperlink ref="J99" r:id="rId64" display="http://www.cfbstats.com/2012/player/147/1039132/index.html" xr:uid="{F6CC9D0A-C987-4570-8711-0C0C46458523}"/>
    <hyperlink ref="J102" r:id="rId65" display="http://www.cfbstats.com/2012/player/147/1023607/index.html" xr:uid="{60EFA9EA-ABB9-4A97-A964-38C94929FD6E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abSelected="1" topLeftCell="A73" workbookViewId="0">
      <selection activeCell="N93" sqref="N93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0</v>
      </c>
      <c r="I2" s="19" t="s">
        <v>8</v>
      </c>
      <c r="J2" s="19" t="s">
        <v>46</v>
      </c>
      <c r="K2" s="19" t="s">
        <v>35</v>
      </c>
      <c r="L2" s="19" t="s">
        <v>33</v>
      </c>
      <c r="M2" s="19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108</v>
      </c>
      <c r="B3" s="20" t="s">
        <v>346</v>
      </c>
      <c r="C3" s="1" t="e">
        <f t="shared" ref="C3:C8" si="0">VLOOKUP(B3,$O$4:$Y$11,3,FALSE)</f>
        <v>#N/A</v>
      </c>
      <c r="D3" s="1" t="e">
        <f t="shared" ref="D3:D8" si="1">VLOOKUP(B3,$O$4:$Y$11,4,FALSE)</f>
        <v>#N/A</v>
      </c>
      <c r="E3" s="1" t="e">
        <f t="shared" ref="E3:E8" si="2">VLOOKUP(B3,$O$4:$Y$11,5,FALSE)</f>
        <v>#N/A</v>
      </c>
      <c r="F3" s="1" t="e">
        <f t="shared" ref="F3:F8" si="3">VLOOKUP(B3,$O$4:$Y$11,6,FALSE)</f>
        <v>#N/A</v>
      </c>
      <c r="G3" s="1" t="e">
        <f t="shared" ref="G3:G8" si="4">VLOOKUP(B3,$O$4:$Y$11,7,FALSE)</f>
        <v>#N/A</v>
      </c>
      <c r="H3" t="e">
        <f t="shared" ref="H3:H8" si="5">VLOOKUP(B3,$O$4:$Y$11,9,FALSE)</f>
        <v>#N/A</v>
      </c>
      <c r="I3" s="1" t="e">
        <f t="shared" ref="I3:I8" si="6">VLOOKUP(B3,$O$4:$Y$11,10,FALSE)</f>
        <v>#N/A</v>
      </c>
      <c r="J3" s="1" t="e">
        <f t="shared" ref="J3:J8" si="7"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spans="1:70">
      <c r="A4" s="1" t="s">
        <v>108</v>
      </c>
      <c r="B4" s="20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9"/>
      <c r="P4" s="1"/>
      <c r="Q4" s="1"/>
      <c r="R4" s="1"/>
      <c r="S4" s="1"/>
      <c r="T4" s="1"/>
      <c r="U4" s="1"/>
      <c r="V4" s="1"/>
      <c r="W4" s="1"/>
      <c r="X4" s="1"/>
      <c r="Y4" s="1"/>
      <c r="AA4" s="1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9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19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5.5">
      <c r="A5" s="1" t="s">
        <v>108</v>
      </c>
      <c r="B5" s="20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9"/>
      <c r="P5" s="1"/>
      <c r="Q5" s="1"/>
      <c r="R5" s="1"/>
      <c r="S5" s="1"/>
      <c r="T5" s="1"/>
      <c r="U5" s="1"/>
      <c r="V5" s="1"/>
      <c r="W5" s="1"/>
      <c r="X5" s="1"/>
      <c r="Y5" s="1"/>
      <c r="AA5" s="19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9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19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108</v>
      </c>
      <c r="B6" s="20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9"/>
      <c r="P6" s="1"/>
      <c r="Q6" s="1"/>
      <c r="R6" s="1"/>
      <c r="S6" s="1"/>
      <c r="T6" s="1"/>
      <c r="U6" s="1"/>
      <c r="V6" s="1"/>
      <c r="W6" s="1"/>
      <c r="X6" s="1"/>
      <c r="Y6" s="1"/>
      <c r="AA6" s="19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19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19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108</v>
      </c>
      <c r="B7" s="20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9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 t="s">
        <v>108</v>
      </c>
      <c r="B8" s="20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19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19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19"/>
      <c r="P9" s="19"/>
      <c r="Q9" s="1"/>
      <c r="R9" s="1"/>
      <c r="S9" s="1"/>
      <c r="T9" s="1"/>
      <c r="U9" s="1"/>
      <c r="V9" s="1"/>
      <c r="W9" s="1"/>
      <c r="X9" s="1"/>
      <c r="AA9" s="19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19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19"/>
      <c r="O10" s="12"/>
      <c r="P10" s="19"/>
      <c r="Q10" s="1"/>
      <c r="R10" s="1"/>
      <c r="S10" s="1"/>
      <c r="T10" s="1"/>
      <c r="U10" s="1"/>
      <c r="V10" s="1"/>
      <c r="W10" s="1"/>
      <c r="X10" s="1"/>
      <c r="AA10" s="19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19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19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9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>
      <c r="A12" s="1" t="s">
        <v>119</v>
      </c>
      <c r="B12" s="20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P12" s="19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119</v>
      </c>
      <c r="B13" s="20" t="s">
        <v>353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9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>
      <c r="A14" s="1" t="s">
        <v>119</v>
      </c>
      <c r="B14" s="20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1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9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119</v>
      </c>
      <c r="B15" s="20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19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9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119</v>
      </c>
      <c r="B16" s="20" t="s">
        <v>356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1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9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1"/>
      <c r="B17" s="19"/>
      <c r="O17" s="19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9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19"/>
      <c r="O18" s="19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9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"/>
    </row>
    <row r="20" spans="1:57">
      <c r="A20" s="1"/>
      <c r="B20" s="19"/>
      <c r="O20" s="19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9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19"/>
      <c r="O21" s="19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9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19"/>
      <c r="AP22" s="19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19" t="s">
        <v>2</v>
      </c>
      <c r="C23" t="s">
        <v>30</v>
      </c>
      <c r="D23" t="s">
        <v>6</v>
      </c>
      <c r="E23" t="s">
        <v>28</v>
      </c>
      <c r="F23" t="s">
        <v>0</v>
      </c>
      <c r="AP23" s="19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126</v>
      </c>
      <c r="B24" s="20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AP24" s="19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126</v>
      </c>
      <c r="B25" s="20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AP25" s="19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126</v>
      </c>
      <c r="B26" s="20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AP26" s="19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126</v>
      </c>
      <c r="B27" s="20" t="s">
        <v>360</v>
      </c>
      <c r="C27" t="e">
        <f t="shared" si="11"/>
        <v>#N/A</v>
      </c>
      <c r="D27" t="e">
        <f t="shared" si="12"/>
        <v>#N/A</v>
      </c>
      <c r="E27" t="e">
        <f t="shared" si="13"/>
        <v>#N/A</v>
      </c>
      <c r="F27" t="e">
        <f t="shared" si="14"/>
        <v>#N/A</v>
      </c>
    </row>
    <row r="28" spans="1:57" ht="25.5">
      <c r="A28" s="1" t="s">
        <v>126</v>
      </c>
      <c r="B28" s="20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</row>
    <row r="29" spans="1:57" ht="25.5">
      <c r="A29" s="1" t="s">
        <v>126</v>
      </c>
      <c r="B29" s="20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</row>
    <row r="30" spans="1:57">
      <c r="A30" s="1" t="s">
        <v>126</v>
      </c>
      <c r="B30" s="20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20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20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20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20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20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20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20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>
      <c r="A38" s="1" t="s">
        <v>148</v>
      </c>
      <c r="B38" s="20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20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20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20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19"/>
    </row>
    <row r="43" spans="1:6">
      <c r="A43" s="1"/>
      <c r="B43" s="19"/>
    </row>
    <row r="44" spans="1:6">
      <c r="A44" s="1"/>
      <c r="B44" s="19"/>
    </row>
    <row r="45" spans="1:6">
      <c r="A45" s="1"/>
      <c r="B45" s="43"/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19"/>
    </row>
    <row r="50" spans="1:13">
      <c r="A50" s="1"/>
      <c r="B50" s="19"/>
    </row>
    <row r="51" spans="1:13" ht="23.25">
      <c r="A51" s="15" t="s">
        <v>47</v>
      </c>
      <c r="B51" s="19"/>
    </row>
    <row r="52" spans="1:13">
      <c r="A52" s="1" t="s">
        <v>1</v>
      </c>
      <c r="B52" s="19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20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20" t="s">
        <v>376</v>
      </c>
      <c r="C54" t="e">
        <f t="shared" ref="C54:C97" si="15">VLOOKUP(B54,$AP$4:$BE$56,3,FALSE)</f>
        <v>#N/A</v>
      </c>
      <c r="D54" t="e">
        <f t="shared" ref="D54:D97" si="16">VLOOKUP(B54,$AP$4:$BE$56,4,FALSE)</f>
        <v>#N/A</v>
      </c>
      <c r="E54" t="e">
        <f t="shared" ref="E54:E97" si="17">VLOOKUP(B54,$AP$4:$BE$256,5,FALSE)</f>
        <v>#N/A</v>
      </c>
      <c r="F54" t="e">
        <f t="shared" ref="F54:F97" si="18">VLOOKUP(B54,$AP$4:$BE$256,6,FALSE)</f>
        <v>#N/A</v>
      </c>
      <c r="G54" t="e">
        <f t="shared" ref="G54:G97" si="19">VLOOKUP(B54,$AP$4:$BE$256,7,FALSE)</f>
        <v>#N/A</v>
      </c>
      <c r="H54" t="e">
        <f t="shared" ref="H54:H97" si="20">VLOOKUP(B54,$AP$4:$BE$256,8,FALSE)</f>
        <v>#N/A</v>
      </c>
      <c r="I54" t="e">
        <f t="shared" ref="I54:I97" si="21">VLOOKUP(B54,$AP$4:$BE$256,12,FALSE)</f>
        <v>#N/A</v>
      </c>
      <c r="J54" t="e">
        <f t="shared" ref="J54:J97" si="22">VLOOKUP(B54,$AP$4:$BE$256,11,FALSE)</f>
        <v>#N/A</v>
      </c>
      <c r="K54" t="e">
        <f t="shared" ref="K54:K97" si="23">VLOOKUP(B54,$AP$4:$BE$256,13,FALSE)</f>
        <v>#N/A</v>
      </c>
      <c r="L54" t="e">
        <f t="shared" ref="L54:L97" si="24">VLOOKUP(B54,$AP$4:$BE$256,16,FALSE)</f>
        <v>#N/A</v>
      </c>
      <c r="M54" t="e">
        <f t="shared" ref="M54:M97" si="25">VLOOKUP(B54,$AP$4:$BE$256,15,FALSE)</f>
        <v>#N/A</v>
      </c>
    </row>
    <row r="55" spans="1:13">
      <c r="A55" s="1" t="s">
        <v>73</v>
      </c>
      <c r="B55" s="20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20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20" t="s">
        <v>379</v>
      </c>
      <c r="C57" t="e">
        <f t="shared" si="15"/>
        <v>#N/A</v>
      </c>
      <c r="D57" t="e">
        <f t="shared" si="16"/>
        <v>#N/A</v>
      </c>
      <c r="E57" t="e">
        <f t="shared" si="17"/>
        <v>#N/A</v>
      </c>
      <c r="F57" t="e">
        <f t="shared" si="18"/>
        <v>#N/A</v>
      </c>
      <c r="G57" t="e">
        <f t="shared" si="19"/>
        <v>#N/A</v>
      </c>
      <c r="H57" t="e">
        <f t="shared" si="20"/>
        <v>#N/A</v>
      </c>
      <c r="I57" t="e">
        <f t="shared" si="21"/>
        <v>#N/A</v>
      </c>
      <c r="J57" t="e">
        <f t="shared" si="22"/>
        <v>#N/A</v>
      </c>
      <c r="K57" t="e">
        <f t="shared" si="23"/>
        <v>#N/A</v>
      </c>
      <c r="L57" t="e">
        <f t="shared" si="24"/>
        <v>#N/A</v>
      </c>
      <c r="M57" t="e">
        <f t="shared" si="25"/>
        <v>#N/A</v>
      </c>
    </row>
    <row r="58" spans="1:13" ht="25.5">
      <c r="A58" s="1" t="s">
        <v>113</v>
      </c>
      <c r="B58" s="20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20" t="s">
        <v>381</v>
      </c>
      <c r="C59" t="e">
        <f t="shared" si="15"/>
        <v>#N/A</v>
      </c>
      <c r="D59" t="e">
        <f t="shared" si="16"/>
        <v>#N/A</v>
      </c>
      <c r="E59" t="e">
        <f t="shared" si="17"/>
        <v>#N/A</v>
      </c>
      <c r="F59" t="e">
        <f t="shared" si="18"/>
        <v>#N/A</v>
      </c>
      <c r="G59" t="e">
        <f t="shared" si="19"/>
        <v>#N/A</v>
      </c>
      <c r="H59" t="e">
        <f t="shared" si="20"/>
        <v>#N/A</v>
      </c>
      <c r="I59" t="e">
        <f t="shared" si="21"/>
        <v>#N/A</v>
      </c>
      <c r="J59" t="e">
        <f t="shared" si="22"/>
        <v>#N/A</v>
      </c>
      <c r="K59" t="e">
        <f t="shared" si="23"/>
        <v>#N/A</v>
      </c>
      <c r="L59" t="e">
        <f t="shared" si="24"/>
        <v>#N/A</v>
      </c>
      <c r="M59" t="e">
        <f t="shared" si="25"/>
        <v>#N/A</v>
      </c>
    </row>
    <row r="60" spans="1:13">
      <c r="A60" s="1" t="s">
        <v>123</v>
      </c>
      <c r="B60" s="20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20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20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20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20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25.5">
      <c r="A65" s="1" t="s">
        <v>73</v>
      </c>
      <c r="B65" s="20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>
      <c r="A66" s="1" t="s">
        <v>104</v>
      </c>
      <c r="B66" s="20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20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20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20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20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20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20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20" t="s">
        <v>395</v>
      </c>
      <c r="C73" t="e">
        <f t="shared" si="15"/>
        <v>#N/A</v>
      </c>
      <c r="D73" t="e">
        <f t="shared" si="16"/>
        <v>#N/A</v>
      </c>
      <c r="E73" t="e">
        <f t="shared" si="17"/>
        <v>#N/A</v>
      </c>
      <c r="F73" t="e">
        <f t="shared" si="18"/>
        <v>#N/A</v>
      </c>
      <c r="G73" t="e">
        <f t="shared" si="19"/>
        <v>#N/A</v>
      </c>
      <c r="H73" t="e">
        <f t="shared" si="20"/>
        <v>#N/A</v>
      </c>
      <c r="I73" t="e">
        <f t="shared" si="21"/>
        <v>#N/A</v>
      </c>
      <c r="J73" t="e">
        <f t="shared" si="22"/>
        <v>#N/A</v>
      </c>
      <c r="K73" t="e">
        <f t="shared" si="23"/>
        <v>#N/A</v>
      </c>
      <c r="L73" t="e">
        <f t="shared" si="24"/>
        <v>#N/A</v>
      </c>
      <c r="M73" t="e">
        <f t="shared" si="25"/>
        <v>#N/A</v>
      </c>
    </row>
    <row r="74" spans="1:13">
      <c r="A74" s="1" t="s">
        <v>137</v>
      </c>
      <c r="B74" s="20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>
      <c r="A75" s="1" t="s">
        <v>113</v>
      </c>
      <c r="B75" s="20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20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20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20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20" t="s">
        <v>401</v>
      </c>
      <c r="C79" t="e">
        <f t="shared" si="15"/>
        <v>#N/A</v>
      </c>
      <c r="D79" t="e">
        <f t="shared" si="16"/>
        <v>#N/A</v>
      </c>
      <c r="E79" t="e">
        <f t="shared" si="17"/>
        <v>#N/A</v>
      </c>
      <c r="F79" t="e">
        <f t="shared" si="18"/>
        <v>#N/A</v>
      </c>
      <c r="G79" t="e">
        <f t="shared" si="19"/>
        <v>#N/A</v>
      </c>
      <c r="H79" t="e">
        <f t="shared" si="20"/>
        <v>#N/A</v>
      </c>
      <c r="I79" t="e">
        <f t="shared" si="21"/>
        <v>#N/A</v>
      </c>
      <c r="J79" t="e">
        <f t="shared" si="22"/>
        <v>#N/A</v>
      </c>
      <c r="K79" t="e">
        <f t="shared" si="23"/>
        <v>#N/A</v>
      </c>
      <c r="L79" t="e">
        <f t="shared" si="24"/>
        <v>#N/A</v>
      </c>
      <c r="M79" t="e">
        <f t="shared" si="25"/>
        <v>#N/A</v>
      </c>
    </row>
    <row r="80" spans="1:13">
      <c r="A80" s="1" t="s">
        <v>81</v>
      </c>
      <c r="B80" s="20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20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20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20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20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>
      <c r="A85" s="1" t="s">
        <v>123</v>
      </c>
      <c r="B85" s="20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20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20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20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20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20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20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>
      <c r="A92" s="1" t="s">
        <v>123</v>
      </c>
      <c r="B92" s="20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20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25.5">
      <c r="A94" s="1" t="s">
        <v>137</v>
      </c>
      <c r="B94" s="20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25.5">
      <c r="A95" s="1" t="s">
        <v>113</v>
      </c>
      <c r="B95" s="20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20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>
      <c r="A97" s="1" t="s">
        <v>137</v>
      </c>
      <c r="B97" s="20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19"/>
    </row>
    <row r="99" spans="1:13">
      <c r="A99" s="1"/>
      <c r="B99" s="19"/>
    </row>
    <row r="100" spans="1:13">
      <c r="A100" s="1"/>
      <c r="B100" s="19"/>
    </row>
    <row r="101" spans="1:13">
      <c r="A101" s="1"/>
      <c r="B101" s="19"/>
    </row>
    <row r="102" spans="1:13">
      <c r="A102" s="1"/>
      <c r="B102" s="19"/>
    </row>
    <row r="103" spans="1:13">
      <c r="A103" s="1"/>
      <c r="B103" s="19"/>
    </row>
    <row r="104" spans="1:13">
      <c r="A104" s="1"/>
      <c r="B104" s="19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9"/>
    </row>
    <row r="111" spans="1:13" ht="23.25">
      <c r="A111" s="15" t="s">
        <v>40</v>
      </c>
      <c r="B111" s="19"/>
    </row>
    <row r="112" spans="1:13">
      <c r="A112" s="10" t="s">
        <v>1</v>
      </c>
      <c r="B112" s="19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20" t="s">
        <v>420</v>
      </c>
      <c r="C113" t="e">
        <f t="shared" ref="C113:C118" si="26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141</v>
      </c>
      <c r="B114" s="20" t="s">
        <v>421</v>
      </c>
      <c r="C114" t="e">
        <f t="shared" si="26"/>
        <v>#N/A</v>
      </c>
      <c r="D114" t="e">
        <f t="shared" ref="D114:D118" si="27">VLOOKUP(B114,$BG$4:$BR$6,4,FALSE)</f>
        <v>#N/A</v>
      </c>
      <c r="E114" t="e">
        <f t="shared" ref="E114:E118" si="28">VLOOKUP(B114,$BG$4:$BR$6,6,FALSE)</f>
        <v>#N/A</v>
      </c>
      <c r="F114" t="e">
        <f t="shared" ref="F114:F118" si="29">VLOOKUP(B114,$BG$4:$BR$6,7,FALSE)</f>
        <v>#N/A</v>
      </c>
      <c r="G114" t="e">
        <f t="shared" ref="G114:G118" si="30">VLOOKUP(B114,$BG$4:$BR$6,9,FALSE)</f>
        <v>#N/A</v>
      </c>
      <c r="H114" t="e">
        <f t="shared" ref="H114:H118" si="31">VLOOKUP(B114,$BG$4:$BR$6,10,FALSE)</f>
        <v>#N/A</v>
      </c>
      <c r="I114" t="e">
        <f t="shared" ref="I114:I118" si="32">VLOOKUP(B114,$BG$4:$BR$6,11,FALSE)</f>
        <v>#N/A</v>
      </c>
      <c r="J114" t="e">
        <f t="shared" ref="J114:J118" si="33">VLOOKUP(B114,$BG$4:$BR$6,12,FALSE)</f>
        <v>#N/A</v>
      </c>
    </row>
    <row r="115" spans="1:10">
      <c r="A115" s="1" t="s">
        <v>214</v>
      </c>
      <c r="B115" s="20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20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20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20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19"/>
    </row>
    <row r="120" spans="1:10">
      <c r="A120" s="1"/>
      <c r="B120" s="19"/>
    </row>
    <row r="121" spans="1:10">
      <c r="A121" s="1"/>
      <c r="B121" s="19"/>
    </row>
    <row r="122" spans="1:10">
      <c r="A122" s="1"/>
      <c r="B122" s="19"/>
    </row>
    <row r="123" spans="1:10">
      <c r="A123" s="1"/>
      <c r="B123" s="19"/>
    </row>
    <row r="124" spans="1:10">
      <c r="A124" s="1"/>
      <c r="B124" s="19"/>
    </row>
    <row r="125" spans="1:10">
      <c r="A125" s="1"/>
      <c r="B125" s="19"/>
    </row>
    <row r="126" spans="1:10">
      <c r="A126" s="1"/>
      <c r="B126" s="19"/>
    </row>
    <row r="127" spans="1:10">
      <c r="A127" s="1"/>
      <c r="B127" s="19"/>
    </row>
    <row r="128" spans="1:10">
      <c r="A128" s="1"/>
      <c r="B128" s="19"/>
    </row>
    <row r="129" spans="1:2">
      <c r="A129" s="1"/>
      <c r="B129" s="19"/>
    </row>
    <row r="130" spans="1:2">
      <c r="A130" s="1"/>
      <c r="B130" s="19"/>
    </row>
    <row r="131" spans="1:2">
      <c r="A131" s="1"/>
      <c r="B131" s="19"/>
    </row>
    <row r="132" spans="1:2">
      <c r="A132" s="1"/>
      <c r="B132" s="19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1:P11"/>
    <mergeCell ref="Q11:T11"/>
    <mergeCell ref="U11:X11"/>
    <mergeCell ref="Y11:AB11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2019-08-16T22:41:35Z</dcterms:modified>
</cp:coreProperties>
</file>