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4CDB4C94-3F0E-45CC-BA4A-637176BC740F}" xr6:coauthVersionLast="43" xr6:coauthVersionMax="43" xr10:uidLastSave="{00000000-0000-0000-0000-000000000000}"/>
  <bookViews>
    <workbookView xWindow="6045" yWindow="525" windowWidth="21450" windowHeight="14670" xr2:uid="{CC753E6D-A7ED-C14A-9FDA-6FF942EF45A5}"/>
  </bookViews>
  <sheets>
    <sheet name="Depth" sheetId="2" r:id="rId1"/>
    <sheet name="BLANK-GAME" sheetId="11" r:id="rId2"/>
  </sheets>
  <externalReferences>
    <externalReference r:id="rId3"/>
  </externalReferences>
  <definedNames>
    <definedName name="_xlnm._FilterDatabase" localSheetId="0" hidden="1">Depth!$A$1:$B$120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9" i="11" l="1"/>
  <c r="D109" i="11"/>
  <c r="E109" i="11"/>
  <c r="F109" i="11"/>
  <c r="G109" i="11"/>
  <c r="H109" i="11"/>
  <c r="I109" i="11"/>
  <c r="J109" i="11"/>
  <c r="C110" i="11"/>
  <c r="D110" i="11"/>
  <c r="E110" i="11"/>
  <c r="F110" i="11"/>
  <c r="G110" i="11"/>
  <c r="H110" i="11"/>
  <c r="I110" i="11"/>
  <c r="J110" i="11"/>
  <c r="C111" i="11"/>
  <c r="D111" i="11"/>
  <c r="E111" i="11"/>
  <c r="F111" i="11"/>
  <c r="G111" i="11"/>
  <c r="H111" i="11"/>
  <c r="I111" i="11"/>
  <c r="J111" i="11"/>
  <c r="C112" i="11"/>
  <c r="D112" i="11"/>
  <c r="E112" i="11"/>
  <c r="F112" i="11"/>
  <c r="G112" i="11"/>
  <c r="H112" i="11"/>
  <c r="I112" i="11"/>
  <c r="J112" i="11"/>
  <c r="C113" i="11"/>
  <c r="D113" i="11"/>
  <c r="E113" i="11"/>
  <c r="F113" i="11"/>
  <c r="G113" i="11"/>
  <c r="H113" i="11"/>
  <c r="I113" i="11"/>
  <c r="J113" i="11"/>
  <c r="C114" i="11"/>
  <c r="D114" i="11"/>
  <c r="E114" i="11"/>
  <c r="F114" i="11"/>
  <c r="G114" i="11"/>
  <c r="H114" i="11"/>
  <c r="I114" i="11"/>
  <c r="J114" i="11"/>
  <c r="C54" i="1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C25" i="1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C46" i="11"/>
  <c r="D46" i="11"/>
  <c r="E46" i="11"/>
  <c r="F46" i="11"/>
  <c r="C47" i="11"/>
  <c r="D47" i="11"/>
  <c r="E47" i="11"/>
  <c r="F47" i="11"/>
  <c r="C48" i="11"/>
  <c r="D48" i="11"/>
  <c r="E48" i="11"/>
  <c r="F48" i="11"/>
  <c r="C49" i="11"/>
  <c r="D49" i="11"/>
  <c r="E49" i="11"/>
  <c r="F49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4" i="11"/>
  <c r="D4" i="11"/>
  <c r="E4" i="11"/>
  <c r="F4" i="11"/>
  <c r="G4" i="11"/>
  <c r="H4" i="11"/>
  <c r="I4" i="11"/>
  <c r="J4" i="11"/>
  <c r="K4" i="11"/>
  <c r="L4" i="11"/>
  <c r="M4" i="11"/>
  <c r="C5" i="11"/>
  <c r="D5" i="11"/>
  <c r="E5" i="11"/>
  <c r="F5" i="11"/>
  <c r="G5" i="11"/>
  <c r="H5" i="11"/>
  <c r="I5" i="11"/>
  <c r="J5" i="11"/>
  <c r="K5" i="11"/>
  <c r="L5" i="11"/>
  <c r="M5" i="11"/>
  <c r="C6" i="11"/>
  <c r="D6" i="11"/>
  <c r="E6" i="11"/>
  <c r="F6" i="11"/>
  <c r="G6" i="11"/>
  <c r="H6" i="11"/>
  <c r="I6" i="11"/>
  <c r="J6" i="11"/>
  <c r="K6" i="11"/>
  <c r="L6" i="11"/>
  <c r="M6" i="11"/>
  <c r="C7" i="11"/>
  <c r="D7" i="11"/>
  <c r="E7" i="11"/>
  <c r="F7" i="11"/>
  <c r="G7" i="11"/>
  <c r="H7" i="11"/>
  <c r="I7" i="11"/>
  <c r="J7" i="11"/>
  <c r="K7" i="11"/>
  <c r="L7" i="11"/>
  <c r="M7" i="11"/>
  <c r="C8" i="11"/>
  <c r="D8" i="11"/>
  <c r="E8" i="11"/>
  <c r="F8" i="11"/>
  <c r="G8" i="11"/>
  <c r="H8" i="11"/>
  <c r="I8" i="11"/>
  <c r="J8" i="11"/>
  <c r="K8" i="11"/>
  <c r="L8" i="11"/>
  <c r="M8" i="11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Q114" i="2"/>
  <c r="C114" i="2" s="1"/>
  <c r="Q115" i="2"/>
  <c r="C115" i="2" s="1"/>
  <c r="Q116" i="2"/>
  <c r="Q117" i="2"/>
  <c r="C117" i="2" s="1"/>
  <c r="Q118" i="2"/>
  <c r="Q119" i="2"/>
  <c r="C119" i="2" s="1"/>
  <c r="Q120" i="2"/>
  <c r="C120" i="2" s="1"/>
  <c r="F115" i="2"/>
  <c r="F116" i="2"/>
  <c r="F117" i="2"/>
  <c r="F118" i="2"/>
  <c r="F119" i="2"/>
  <c r="F120" i="2"/>
  <c r="D113" i="2"/>
  <c r="D114" i="2"/>
  <c r="D115" i="2"/>
  <c r="D116" i="2"/>
  <c r="D117" i="2"/>
  <c r="D118" i="2"/>
  <c r="D119" i="2"/>
  <c r="D120" i="2"/>
  <c r="C116" i="2"/>
  <c r="C118" i="2"/>
  <c r="B113" i="2"/>
  <c r="E113" i="2" s="1"/>
  <c r="F113" i="2" s="1"/>
  <c r="B114" i="2"/>
  <c r="E114" i="2" s="1"/>
  <c r="F114" i="2" s="1"/>
  <c r="B115" i="2"/>
  <c r="B116" i="2"/>
  <c r="B117" i="2"/>
  <c r="B118" i="2"/>
  <c r="B119" i="2"/>
  <c r="B120" i="2"/>
  <c r="A113" i="2"/>
  <c r="A114" i="2"/>
  <c r="A115" i="2"/>
  <c r="A116" i="2"/>
  <c r="A117" i="2"/>
  <c r="A118" i="2"/>
  <c r="A119" i="2"/>
  <c r="A120" i="2"/>
  <c r="J108" i="11" l="1"/>
  <c r="I108" i="11"/>
  <c r="H108" i="11"/>
  <c r="G108" i="11"/>
  <c r="F108" i="11"/>
  <c r="E108" i="11"/>
  <c r="D108" i="11"/>
  <c r="C108" i="11"/>
  <c r="M53" i="11"/>
  <c r="L53" i="11"/>
  <c r="K53" i="11"/>
  <c r="J53" i="11"/>
  <c r="I53" i="11"/>
  <c r="H53" i="11"/>
  <c r="G53" i="11"/>
  <c r="F53" i="11"/>
  <c r="E53" i="11"/>
  <c r="D53" i="11"/>
  <c r="C53" i="11"/>
  <c r="F24" i="11"/>
  <c r="E24" i="11"/>
  <c r="D24" i="11"/>
  <c r="C24" i="11"/>
  <c r="I13" i="11"/>
  <c r="H13" i="11"/>
  <c r="G13" i="11"/>
  <c r="F13" i="11"/>
  <c r="E13" i="11"/>
  <c r="D13" i="11"/>
  <c r="C13" i="11"/>
  <c r="M3" i="11"/>
  <c r="L3" i="11"/>
  <c r="K3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F112" i="2" s="1"/>
  <c r="B3" i="2"/>
  <c r="E3" i="2" s="1"/>
  <c r="F3" i="2" s="1"/>
  <c r="B4" i="2"/>
  <c r="E4" i="2" s="1"/>
  <c r="F4" i="2" s="1"/>
  <c r="B5" i="2"/>
  <c r="E5" i="2" s="1"/>
  <c r="F5" i="2" s="1"/>
  <c r="B6" i="2"/>
  <c r="E6" i="2" s="1"/>
  <c r="F6" i="2" s="1"/>
  <c r="B7" i="2"/>
  <c r="E7" i="2" s="1"/>
  <c r="F7" i="2" s="1"/>
  <c r="B8" i="2"/>
  <c r="E8" i="2" s="1"/>
  <c r="F8" i="2" s="1"/>
  <c r="B9" i="2"/>
  <c r="E9" i="2" s="1"/>
  <c r="F9" i="2" s="1"/>
  <c r="B10" i="2"/>
  <c r="E10" i="2" s="1"/>
  <c r="F10" i="2" s="1"/>
  <c r="B11" i="2"/>
  <c r="E11" i="2" s="1"/>
  <c r="F11" i="2" s="1"/>
  <c r="B12" i="2"/>
  <c r="E12" i="2" s="1"/>
  <c r="F12" i="2" s="1"/>
  <c r="B13" i="2"/>
  <c r="E13" i="2" s="1"/>
  <c r="F13" i="2" s="1"/>
  <c r="B14" i="2"/>
  <c r="E14" i="2" s="1"/>
  <c r="F14" i="2" s="1"/>
  <c r="B15" i="2"/>
  <c r="E15" i="2" s="1"/>
  <c r="F15" i="2" s="1"/>
  <c r="B16" i="2"/>
  <c r="F16" i="2" s="1"/>
  <c r="B17" i="2"/>
  <c r="F17" i="2" s="1"/>
  <c r="B18" i="2"/>
  <c r="E18" i="2" s="1"/>
  <c r="F18" i="2" s="1"/>
  <c r="B19" i="2"/>
  <c r="F19" i="2" s="1"/>
  <c r="B20" i="2"/>
  <c r="E20" i="2" s="1"/>
  <c r="F20" i="2" s="1"/>
  <c r="B21" i="2"/>
  <c r="E21" i="2" s="1"/>
  <c r="F21" i="2" s="1"/>
  <c r="B22" i="2"/>
  <c r="E22" i="2" s="1"/>
  <c r="F22" i="2" s="1"/>
  <c r="B23" i="2"/>
  <c r="E23" i="2" s="1"/>
  <c r="F23" i="2" s="1"/>
  <c r="B24" i="2"/>
  <c r="F24" i="2" s="1"/>
  <c r="B25" i="2"/>
  <c r="F25" i="2" s="1"/>
  <c r="B26" i="2"/>
  <c r="E26" i="2" s="1"/>
  <c r="F26" i="2" s="1"/>
  <c r="B27" i="2"/>
  <c r="E27" i="2" s="1"/>
  <c r="F27" i="2" s="1"/>
  <c r="B28" i="2"/>
  <c r="E28" i="2" s="1"/>
  <c r="F28" i="2" s="1"/>
  <c r="B29" i="2"/>
  <c r="E29" i="2" s="1"/>
  <c r="F29" i="2" s="1"/>
  <c r="B30" i="2"/>
  <c r="E30" i="2" s="1"/>
  <c r="F30" i="2" s="1"/>
  <c r="B31" i="2"/>
  <c r="F31" i="2" s="1"/>
  <c r="B32" i="2"/>
  <c r="E32" i="2" s="1"/>
  <c r="F32" i="2" s="1"/>
  <c r="B33" i="2"/>
  <c r="E33" i="2" s="1"/>
  <c r="F33" i="2" s="1"/>
  <c r="B34" i="2"/>
  <c r="E34" i="2" s="1"/>
  <c r="F34" i="2" s="1"/>
  <c r="B35" i="2"/>
  <c r="E35" i="2" s="1"/>
  <c r="F35" i="2" s="1"/>
  <c r="B36" i="2"/>
  <c r="E36" i="2" s="1"/>
  <c r="F36" i="2" s="1"/>
  <c r="B37" i="2"/>
  <c r="E37" i="2" s="1"/>
  <c r="F37" i="2" s="1"/>
  <c r="B38" i="2"/>
  <c r="E38" i="2" s="1"/>
  <c r="F38" i="2" s="1"/>
  <c r="B39" i="2"/>
  <c r="E39" i="2" s="1"/>
  <c r="F39" i="2" s="1"/>
  <c r="B40" i="2"/>
  <c r="E40" i="2" s="1"/>
  <c r="F40" i="2" s="1"/>
  <c r="B41" i="2"/>
  <c r="E41" i="2" s="1"/>
  <c r="F41" i="2" s="1"/>
  <c r="B42" i="2"/>
  <c r="F42" i="2" s="1"/>
  <c r="B43" i="2"/>
  <c r="E43" i="2" s="1"/>
  <c r="F43" i="2" s="1"/>
  <c r="B44" i="2"/>
  <c r="E44" i="2" s="1"/>
  <c r="F44" i="2" s="1"/>
  <c r="B45" i="2"/>
  <c r="E45" i="2" s="1"/>
  <c r="F45" i="2" s="1"/>
  <c r="B46" i="2"/>
  <c r="E46" i="2" s="1"/>
  <c r="F46" i="2" s="1"/>
  <c r="B47" i="2"/>
  <c r="E47" i="2" s="1"/>
  <c r="F47" i="2" s="1"/>
  <c r="B48" i="2"/>
  <c r="E48" i="2" s="1"/>
  <c r="F48" i="2" s="1"/>
  <c r="B49" i="2"/>
  <c r="E49" i="2" s="1"/>
  <c r="F49" i="2" s="1"/>
  <c r="B50" i="2"/>
  <c r="F50" i="2" s="1"/>
  <c r="B51" i="2"/>
  <c r="E51" i="2" s="1"/>
  <c r="F51" i="2" s="1"/>
  <c r="B52" i="2"/>
  <c r="E52" i="2" s="1"/>
  <c r="F52" i="2" s="1"/>
  <c r="B53" i="2"/>
  <c r="E53" i="2" s="1"/>
  <c r="F53" i="2" s="1"/>
  <c r="B54" i="2"/>
  <c r="E54" i="2" s="1"/>
  <c r="F54" i="2" s="1"/>
  <c r="B55" i="2"/>
  <c r="F55" i="2" s="1"/>
  <c r="B56" i="2"/>
  <c r="F56" i="2" s="1"/>
  <c r="B57" i="2"/>
  <c r="F57" i="2" s="1"/>
  <c r="B58" i="2"/>
  <c r="F58" i="2" s="1"/>
  <c r="B59" i="2"/>
  <c r="E59" i="2" s="1"/>
  <c r="F59" i="2" s="1"/>
  <c r="B60" i="2"/>
  <c r="F60" i="2" s="1"/>
  <c r="B61" i="2"/>
  <c r="E61" i="2" s="1"/>
  <c r="F61" i="2" s="1"/>
  <c r="B62" i="2"/>
  <c r="E62" i="2" s="1"/>
  <c r="F62" i="2" s="1"/>
  <c r="B63" i="2"/>
  <c r="E63" i="2" s="1"/>
  <c r="F63" i="2" s="1"/>
  <c r="B64" i="2"/>
  <c r="E64" i="2" s="1"/>
  <c r="F64" i="2" s="1"/>
  <c r="B65" i="2"/>
  <c r="F65" i="2" s="1"/>
  <c r="B66" i="2"/>
  <c r="F66" i="2" s="1"/>
  <c r="B67" i="2"/>
  <c r="E67" i="2" s="1"/>
  <c r="F67" i="2" s="1"/>
  <c r="B68" i="2"/>
  <c r="E68" i="2" s="1"/>
  <c r="F68" i="2" s="1"/>
  <c r="B69" i="2"/>
  <c r="F69" i="2" s="1"/>
  <c r="B70" i="2"/>
  <c r="E70" i="2" s="1"/>
  <c r="F70" i="2" s="1"/>
  <c r="B71" i="2"/>
  <c r="E71" i="2" s="1"/>
  <c r="F71" i="2" s="1"/>
  <c r="B72" i="2"/>
  <c r="F72" i="2" s="1"/>
  <c r="B73" i="2"/>
  <c r="F73" i="2" s="1"/>
  <c r="B74" i="2"/>
  <c r="F74" i="2" s="1"/>
  <c r="B75" i="2"/>
  <c r="F75" i="2" s="1"/>
  <c r="B76" i="2"/>
  <c r="E76" i="2" s="1"/>
  <c r="F76" i="2" s="1"/>
  <c r="B77" i="2"/>
  <c r="F77" i="2" s="1"/>
  <c r="B78" i="2"/>
  <c r="F78" i="2" s="1"/>
  <c r="B79" i="2"/>
  <c r="E79" i="2" s="1"/>
  <c r="F79" i="2" s="1"/>
  <c r="B80" i="2"/>
  <c r="F80" i="2" s="1"/>
  <c r="B81" i="2"/>
  <c r="E81" i="2" s="1"/>
  <c r="F81" i="2" s="1"/>
  <c r="B82" i="2"/>
  <c r="E82" i="2" s="1"/>
  <c r="F82" i="2" s="1"/>
  <c r="B83" i="2"/>
  <c r="E83" i="2" s="1"/>
  <c r="F83" i="2" s="1"/>
  <c r="B84" i="2"/>
  <c r="F84" i="2" s="1"/>
  <c r="B85" i="2"/>
  <c r="E85" i="2" s="1"/>
  <c r="F85" i="2" s="1"/>
  <c r="B86" i="2"/>
  <c r="E86" i="2" s="1"/>
  <c r="F86" i="2" s="1"/>
  <c r="B87" i="2"/>
  <c r="E87" i="2" s="1"/>
  <c r="F87" i="2" s="1"/>
  <c r="B88" i="2"/>
  <c r="E88" i="2" s="1"/>
  <c r="F88" i="2" s="1"/>
  <c r="B89" i="2"/>
  <c r="F89" i="2" s="1"/>
  <c r="B90" i="2"/>
  <c r="F90" i="2" s="1"/>
  <c r="B91" i="2"/>
  <c r="F91" i="2" s="1"/>
  <c r="B92" i="2"/>
  <c r="F92" i="2" s="1"/>
  <c r="B93" i="2"/>
  <c r="E93" i="2" s="1"/>
  <c r="F93" i="2" s="1"/>
  <c r="B94" i="2"/>
  <c r="E94" i="2" s="1"/>
  <c r="F94" i="2" s="1"/>
  <c r="B95" i="2"/>
  <c r="F95" i="2" s="1"/>
  <c r="B96" i="2"/>
  <c r="E96" i="2" s="1"/>
  <c r="F96" i="2" s="1"/>
  <c r="B97" i="2"/>
  <c r="E97" i="2" s="1"/>
  <c r="F97" i="2" s="1"/>
  <c r="B98" i="2"/>
  <c r="E98" i="2" s="1"/>
  <c r="F98" i="2" s="1"/>
  <c r="B99" i="2"/>
  <c r="F99" i="2" s="1"/>
  <c r="B100" i="2"/>
  <c r="F100" i="2" s="1"/>
  <c r="B101" i="2"/>
  <c r="F101" i="2" s="1"/>
  <c r="B102" i="2"/>
  <c r="E102" i="2" s="1"/>
  <c r="F102" i="2" s="1"/>
  <c r="B103" i="2"/>
  <c r="E103" i="2" s="1"/>
  <c r="F103" i="2" s="1"/>
  <c r="B104" i="2"/>
  <c r="E104" i="2" s="1"/>
  <c r="F104" i="2" s="1"/>
  <c r="B105" i="2"/>
  <c r="E105" i="2" s="1"/>
  <c r="F105" i="2" s="1"/>
  <c r="B106" i="2"/>
  <c r="E106" i="2" s="1"/>
  <c r="F106" i="2" s="1"/>
  <c r="B107" i="2"/>
  <c r="E107" i="2" s="1"/>
  <c r="F107" i="2" s="1"/>
  <c r="B108" i="2"/>
  <c r="E108" i="2" s="1"/>
  <c r="F108" i="2" s="1"/>
  <c r="B109" i="2"/>
  <c r="F109" i="2" s="1"/>
  <c r="B110" i="2"/>
  <c r="F110" i="2" s="1"/>
  <c r="B111" i="2"/>
  <c r="F111" i="2" s="1"/>
  <c r="B2" i="2"/>
  <c r="F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<sst xmlns="http://schemas.openxmlformats.org/spreadsheetml/2006/main" count="876" uniqueCount="501">
  <si>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</si>
  <si>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</si>
  <si>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</si>
  <si>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</si>
  <si>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</si>
  <si>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</si>
  <si>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</si>
  <si>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</si>
  <si>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</si>
  <si>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</si>
  <si>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</si>
  <si>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</si>
  <si>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</si>
  <si>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</si>
  <si>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</si>
  <si>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</si>
  <si>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</si>
  <si>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</si>
  <si>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</si>
  <si>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</si>
  <si>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</si>
  <si>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</si>
  <si>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</si>
  <si>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</si>
  <si>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</si>
  <si>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</si>
  <si>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</si>
  <si>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</si>
  <si>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</si>
  <si>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</si>
  <si>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</si>
  <si>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</si>
  <si>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</si>
  <si>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</si>
  <si>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</si>
  <si>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</si>
  <si>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</si>
  <si>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</si>
  <si>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</si>
  <si>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</si>
  <si>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</si>
  <si>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</si>
  <si>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</si>
  <si>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</si>
  <si>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</si>
  <si>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</si>
  <si>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</si>
  <si>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</si>
  <si>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</si>
  <si>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</si>
  <si>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</si>
  <si>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</si>
  <si>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</si>
  <si>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</si>
  <si>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</si>
  <si>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</si>
  <si>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</si>
  <si>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</si>
  <si>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</si>
  <si>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</si>
  <si>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</si>
  <si>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</si>
  <si>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</si>
  <si>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</si>
  <si>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</si>
  <si>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</si>
  <si>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</si>
  <si>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</si>
  <si>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</si>
  <si>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</si>
  <si>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</si>
  <si>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</si>
  <si>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</si>
  <si>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Anchrum, Tremayne</t>
  </si>
  <si>
    <t>OT</t>
  </si>
  <si>
    <t>Powder Springs, GA</t>
  </si>
  <si>
    <t>McEachern HS</t>
  </si>
  <si>
    <t>Baker, Adrian</t>
  </si>
  <si>
    <t>CB</t>
  </si>
  <si>
    <t>JR</t>
  </si>
  <si>
    <t>Hallandale, FL</t>
  </si>
  <si>
    <t>Chaminade-Madonna College Preparatory</t>
  </si>
  <si>
    <t>Barnes, James</t>
  </si>
  <si>
    <t>QB</t>
  </si>
  <si>
    <t>Sumter, SC</t>
  </si>
  <si>
    <t>Sumter HS</t>
  </si>
  <si>
    <t>Batson, Michael</t>
  </si>
  <si>
    <t>P</t>
  </si>
  <si>
    <t>Central, SC</t>
  </si>
  <si>
    <t>Christ Church Episcopal School</t>
  </si>
  <si>
    <t>Bell, Shadell</t>
  </si>
  <si>
    <t>TE</t>
  </si>
  <si>
    <t>Decatur, GA</t>
  </si>
  <si>
    <t>Columbia HS</t>
  </si>
  <si>
    <t>Bevelle, Kaleb</t>
  </si>
  <si>
    <t>OL</t>
  </si>
  <si>
    <t>Apopka, FL</t>
  </si>
  <si>
    <t>Apopka HS</t>
  </si>
  <si>
    <t>Bevelle, Kelby</t>
  </si>
  <si>
    <t>Boulware, Ben</t>
  </si>
  <si>
    <t>LB</t>
  </si>
  <si>
    <t>SR</t>
  </si>
  <si>
    <t>Anderson, SC</t>
  </si>
  <si>
    <t>T.L. Hanna HS</t>
  </si>
  <si>
    <t>Brice, Jaquarius</t>
  </si>
  <si>
    <t>DE</t>
  </si>
  <si>
    <t>Lancaster, SC</t>
  </si>
  <si>
    <t>Lancaster HS</t>
  </si>
  <si>
    <t>Bryant, Austin</t>
  </si>
  <si>
    <t>SO</t>
  </si>
  <si>
    <t>Pavo, GA</t>
  </si>
  <si>
    <t>Thomas County Central HS</t>
  </si>
  <si>
    <t>Bryant, Kelly</t>
  </si>
  <si>
    <t>Calhoun Falls, SC</t>
  </si>
  <si>
    <t>Wren HS</t>
  </si>
  <si>
    <t>Cain, Deon</t>
  </si>
  <si>
    <t>WR</t>
  </si>
  <si>
    <t>Tampa, FL</t>
  </si>
  <si>
    <t>Tampa Bay Technical HS</t>
  </si>
  <si>
    <t>Carter, Ryan</t>
  </si>
  <si>
    <t>DB</t>
  </si>
  <si>
    <t>Grayson, GA</t>
  </si>
  <si>
    <t>Grayson HS</t>
  </si>
  <si>
    <t>Cervenka, Gage</t>
  </si>
  <si>
    <t>Greenwood, SC</t>
  </si>
  <si>
    <t>Emerald HS</t>
  </si>
  <si>
    <t>Chalk, J.C.</t>
  </si>
  <si>
    <t>Argyle, TX</t>
  </si>
  <si>
    <t>Argyle HS</t>
  </si>
  <si>
    <t>Chase, T.J.</t>
  </si>
  <si>
    <t>Plant City, FL</t>
  </si>
  <si>
    <t>Plant City HS</t>
  </si>
  <si>
    <t>Choice, Adam</t>
  </si>
  <si>
    <t>RB</t>
  </si>
  <si>
    <t>Thomasville, GA</t>
  </si>
  <si>
    <t>Cooper, Zerrick</t>
  </si>
  <si>
    <t>Jonesboro, GA</t>
  </si>
  <si>
    <t>Jonesboro HS</t>
  </si>
  <si>
    <t>Cote, Kyle</t>
  </si>
  <si>
    <t>S</t>
  </si>
  <si>
    <t>Six Mile, SC</t>
  </si>
  <si>
    <t>Daniel HS</t>
  </si>
  <si>
    <t>Crowder, Tyrone</t>
  </si>
  <si>
    <t>OG</t>
  </si>
  <si>
    <t>Marston, NC</t>
  </si>
  <si>
    <t>Richmond Senior HS</t>
  </si>
  <si>
    <t>Davis, J.D.</t>
  </si>
  <si>
    <t>Clemson, SC</t>
  </si>
  <si>
    <t>Davis, Judah</t>
  </si>
  <si>
    <t>Davis, Lasamuel</t>
  </si>
  <si>
    <t>Bamberg, SC</t>
  </si>
  <si>
    <t>Bamberg-Ehrhardt HS</t>
  </si>
  <si>
    <t>Dawkins Jr., Brian</t>
  </si>
  <si>
    <t>Parker, CO</t>
  </si>
  <si>
    <t>Valor Christian HS</t>
  </si>
  <si>
    <t>Dunn, Adrien</t>
  </si>
  <si>
    <t>Dye, Tyshon</t>
  </si>
  <si>
    <t>Elberton, GA</t>
  </si>
  <si>
    <t>Elbert County Comprehensive HS</t>
  </si>
  <si>
    <t>Edmond, Marcus</t>
  </si>
  <si>
    <t>Hopkins, SC</t>
  </si>
  <si>
    <t>Lower Richland HS</t>
  </si>
  <si>
    <t>Estes, David</t>
  </si>
  <si>
    <t>LS</t>
  </si>
  <si>
    <t>Mauldin, SC</t>
  </si>
  <si>
    <t>St. Joseph's Catholic School</t>
  </si>
  <si>
    <t>Falcinelli, Justin</t>
  </si>
  <si>
    <t>Middletown, MD</t>
  </si>
  <si>
    <t>Middletown HS</t>
  </si>
  <si>
    <t>Feaster, Tavien</t>
  </si>
  <si>
    <t>Spartanburg, SC</t>
  </si>
  <si>
    <t>Spartanburg HS</t>
  </si>
  <si>
    <t>Ferrell, Clelin</t>
  </si>
  <si>
    <t>Richmond, VA</t>
  </si>
  <si>
    <t>Benedictine HS</t>
  </si>
  <si>
    <t>Fields, Mark</t>
  </si>
  <si>
    <t>Charlotte, NC</t>
  </si>
  <si>
    <t>William Amos Hough HS</t>
  </si>
  <si>
    <t>Fisher, Jesse</t>
  </si>
  <si>
    <t>Travelers Rest, SC</t>
  </si>
  <si>
    <t>-</t>
  </si>
  <si>
    <t>Fruhmorgen, Jake</t>
  </si>
  <si>
    <t>Plant HS</t>
  </si>
  <si>
    <t>Fuller, C.J.</t>
  </si>
  <si>
    <t>Easley, SC</t>
  </si>
  <si>
    <t>Easley HS</t>
  </si>
  <si>
    <t>Gallman, Wayne</t>
  </si>
  <si>
    <t>Loganville, GA</t>
  </si>
  <si>
    <t>Giella, Zach</t>
  </si>
  <si>
    <t>Lincolnton, GA</t>
  </si>
  <si>
    <t>Augusta Christian Schools</t>
  </si>
  <si>
    <t>Godfrey, Pat</t>
  </si>
  <si>
    <t>Greenlawn, NY</t>
  </si>
  <si>
    <t>Harborfields HS</t>
  </si>
  <si>
    <t>Green, Noah</t>
  </si>
  <si>
    <t>Boiling Springs, SC</t>
  </si>
  <si>
    <t>Boiling Springs HS</t>
  </si>
  <si>
    <t>Greenlee, D.J.</t>
  </si>
  <si>
    <t>Groomes, Carter</t>
  </si>
  <si>
    <t>Groomes, Christian</t>
  </si>
  <si>
    <t>PK</t>
  </si>
  <si>
    <t>Guillermo, Jay</t>
  </si>
  <si>
    <t>Maryville, TN</t>
  </si>
  <si>
    <t>Maryville HS</t>
  </si>
  <si>
    <t>Hearn, Taylor</t>
  </si>
  <si>
    <t>Williston, SC</t>
  </si>
  <si>
    <t>Williston-Elko HS</t>
  </si>
  <si>
    <t>Huegel, Greg</t>
  </si>
  <si>
    <t>Blythewood, SC</t>
  </si>
  <si>
    <t>Blythewood HS</t>
  </si>
  <si>
    <t>Huggins, Albert</t>
  </si>
  <si>
    <t>DT</t>
  </si>
  <si>
    <t>Orangeburg, SC</t>
  </si>
  <si>
    <t>Orangeburg-Wilkinson HS</t>
  </si>
  <si>
    <t>Hyatt, Mitch</t>
  </si>
  <si>
    <t>Suwanee, GA</t>
  </si>
  <si>
    <t>North Gwinnett HS</t>
  </si>
  <si>
    <t>Israel, Tucker</t>
  </si>
  <si>
    <t>Orlando, FL</t>
  </si>
  <si>
    <t>Lake Nona HS</t>
  </si>
  <si>
    <t>Jackson, Austin</t>
  </si>
  <si>
    <t>Cary, NC</t>
  </si>
  <si>
    <t>Green Hope HS</t>
  </si>
  <si>
    <t>Johnson, Denzel</t>
  </si>
  <si>
    <t>Columbia, SC</t>
  </si>
  <si>
    <t>A.C. Flora HS</t>
  </si>
  <si>
    <t>Johnson, Jadar</t>
  </si>
  <si>
    <t>Johnson, Sterling</t>
  </si>
  <si>
    <t>Clayton, NC</t>
  </si>
  <si>
    <t>Cleveland HS</t>
  </si>
  <si>
    <t>Joseph, Kendall</t>
  </si>
  <si>
    <t>Belton, SC</t>
  </si>
  <si>
    <t>Belton-Honea Path HS</t>
  </si>
  <si>
    <t>Kelly, Xavier</t>
  </si>
  <si>
    <t>Wichita, KS</t>
  </si>
  <si>
    <t>East HS</t>
  </si>
  <si>
    <t>King, Carson</t>
  </si>
  <si>
    <t>Nashville, TN</t>
  </si>
  <si>
    <t>Brentwood Academy</t>
  </si>
  <si>
    <t>Lamar, Tre</t>
  </si>
  <si>
    <t>Roswell, GA</t>
  </si>
  <si>
    <t>Roswell HS</t>
  </si>
  <si>
    <t>Lawrence, Dexter</t>
  </si>
  <si>
    <t>Wake Forest, NC</t>
  </si>
  <si>
    <t>Wake Forest HS</t>
  </si>
  <si>
    <t>Leggett, Jordan</t>
  </si>
  <si>
    <t>Navarre, FL</t>
  </si>
  <si>
    <t>Navarre HS</t>
  </si>
  <si>
    <t>Mac Lain, Ryan</t>
  </si>
  <si>
    <t>Plymouth, IN</t>
  </si>
  <si>
    <t>Plymouth HS</t>
  </si>
  <si>
    <t>Mac Lain, Sean</t>
  </si>
  <si>
    <t>Hope Mills, NC</t>
  </si>
  <si>
    <t>Jack Britt HS</t>
  </si>
  <si>
    <t>Magwood, Jarvis</t>
  </si>
  <si>
    <t>Greenville, SC</t>
  </si>
  <si>
    <t>James F. Byrnes HS</t>
  </si>
  <si>
    <t>McCloud, Ray-Ray</t>
  </si>
  <si>
    <t>Sickles HS</t>
  </si>
  <si>
    <t>Morris, Maverick</t>
  </si>
  <si>
    <t>Broxton, GA</t>
  </si>
  <si>
    <t>Coffee HS</t>
  </si>
  <si>
    <t>Morton, Hall</t>
  </si>
  <si>
    <t>Birmingham, AL</t>
  </si>
  <si>
    <t>Oak Mountain HS</t>
  </si>
  <si>
    <t>Mullen, Trayvon</t>
  </si>
  <si>
    <t>Fort Lauderdale, FL</t>
  </si>
  <si>
    <t>Coconut Creek HS</t>
  </si>
  <si>
    <t>Muse, Tanner</t>
  </si>
  <si>
    <t>Belmont, NC</t>
  </si>
  <si>
    <t>South Point HS</t>
  </si>
  <si>
    <t>O'Daniel, Dorian</t>
  </si>
  <si>
    <t>Olney, MD</t>
  </si>
  <si>
    <t>Our Lady of Good Counsel HS</t>
  </si>
  <si>
    <t>Overton, Diondre</t>
  </si>
  <si>
    <t>Greensboro, NC</t>
  </si>
  <si>
    <t>Walter Hines Page HS</t>
  </si>
  <si>
    <t>Pagano, Scott</t>
  </si>
  <si>
    <t>Honolulu, HI</t>
  </si>
  <si>
    <t>Moanalua HS</t>
  </si>
  <si>
    <t>Penner, Seth</t>
  </si>
  <si>
    <t>Naples, FL</t>
  </si>
  <si>
    <t>First Baptist Academy</t>
  </si>
  <si>
    <t>Phibbs, Patrick</t>
  </si>
  <si>
    <t>Pittsburgh, PA</t>
  </si>
  <si>
    <t>Central Catholic HS</t>
  </si>
  <si>
    <t>Pinckney, Nyles</t>
  </si>
  <si>
    <t>Beaufort, SC</t>
  </si>
  <si>
    <t>Whale Branch Early College HS</t>
  </si>
  <si>
    <t>Pollard, Sean</t>
  </si>
  <si>
    <t>Jackson Springs, NC</t>
  </si>
  <si>
    <t>Pinecrest HS</t>
  </si>
  <si>
    <t>Powell, Cornell</t>
  </si>
  <si>
    <t>Greenville, NC</t>
  </si>
  <si>
    <t>J.H. Rose HS</t>
  </si>
  <si>
    <t>Prevost, Connor</t>
  </si>
  <si>
    <t>Raleigh, NC</t>
  </si>
  <si>
    <t>Cardinal Gibbons HS</t>
  </si>
  <si>
    <t>Radakovich, Grant</t>
  </si>
  <si>
    <t>Marietta, GA</t>
  </si>
  <si>
    <t>Walton HS</t>
  </si>
  <si>
    <t>Reeves, Chandler</t>
  </si>
  <si>
    <t>McDonough, GA</t>
  </si>
  <si>
    <t>Eagle's Landing Christian Academy</t>
  </si>
  <si>
    <t>Register, Chris</t>
  </si>
  <si>
    <t>Browns Summit, NC</t>
  </si>
  <si>
    <t>Dudley HS</t>
  </si>
  <si>
    <t>Rencher, Darien</t>
  </si>
  <si>
    <t>Renfrow, Hunter</t>
  </si>
  <si>
    <t>Myrtle Beach, SC</t>
  </si>
  <si>
    <t>Socastee HS</t>
  </si>
  <si>
    <t>Richard, Milan</t>
  </si>
  <si>
    <t>Savannah, GA</t>
  </si>
  <si>
    <t>Calvary Day School</t>
  </si>
  <si>
    <t>Robinson, Jabril</t>
  </si>
  <si>
    <t>DL</t>
  </si>
  <si>
    <t>Leland, NC</t>
  </si>
  <si>
    <t>North Brunswick HS</t>
  </si>
  <si>
    <t>Ryan, Matthew</t>
  </si>
  <si>
    <t>New Orleans, LA</t>
  </si>
  <si>
    <t>Isidore Newman School</t>
  </si>
  <si>
    <t>Ryan, Seth</t>
  </si>
  <si>
    <t>Summit, NJ</t>
  </si>
  <si>
    <t>Summit HS</t>
  </si>
  <si>
    <t>Schuessler, Nick</t>
  </si>
  <si>
    <t>Scott, Artavis</t>
  </si>
  <si>
    <t>Clearwater, FL</t>
  </si>
  <si>
    <t>East Lake HS</t>
  </si>
  <si>
    <t>Scott, Cameron</t>
  </si>
  <si>
    <t>Florence, SC</t>
  </si>
  <si>
    <t>Wilson HS</t>
  </si>
  <si>
    <t>Sekas, Connor</t>
  </si>
  <si>
    <t>Vienna, VA</t>
  </si>
  <si>
    <t>James Madison HS</t>
  </si>
  <si>
    <t>Simmons, Isaiah</t>
  </si>
  <si>
    <t>Olathe, KS</t>
  </si>
  <si>
    <t>Olathe North HS</t>
  </si>
  <si>
    <t>Simpson, John</t>
  </si>
  <si>
    <t>North Charleston, SC</t>
  </si>
  <si>
    <t>Fort Dorchester HS</t>
  </si>
  <si>
    <t>Skalski, James</t>
  </si>
  <si>
    <t>Sharpsburg, GA</t>
  </si>
  <si>
    <t>Northgate HS</t>
  </si>
  <si>
    <t>Smith, Cannon</t>
  </si>
  <si>
    <t>Hammond School HS</t>
  </si>
  <si>
    <t>Smith, Chad</t>
  </si>
  <si>
    <t>Sterling, VA</t>
  </si>
  <si>
    <t>Dominion HS</t>
  </si>
  <si>
    <t>Smith, Shaq</t>
  </si>
  <si>
    <t>Baltimore, MD</t>
  </si>
  <si>
    <t>IMG (Fla.) Academy</t>
  </si>
  <si>
    <t>Smith, Van</t>
  </si>
  <si>
    <t>Spence, Alex</t>
  </si>
  <si>
    <t>West Florence HS</t>
  </si>
  <si>
    <t>Spence, Austin</t>
  </si>
  <si>
    <t>Spiers, Will</t>
  </si>
  <si>
    <t>Cameron, SC</t>
  </si>
  <si>
    <t>Calhoun Academy</t>
  </si>
  <si>
    <t>Stewart, Cade</t>
  </si>
  <si>
    <t>Swinney, Jack</t>
  </si>
  <si>
    <t>Lawrenceville, GA</t>
  </si>
  <si>
    <t>Brookwood HS</t>
  </si>
  <si>
    <t>Tankersley, Cordrea</t>
  </si>
  <si>
    <t>Beech Island, SC</t>
  </si>
  <si>
    <t>Silver Bluff HS</t>
  </si>
  <si>
    <t>Tatko, Bradley</t>
  </si>
  <si>
    <t>Greenwood HS</t>
  </si>
  <si>
    <t>Teasdall, Andy</t>
  </si>
  <si>
    <t>Winston-Salem, NC</t>
  </si>
  <si>
    <t>R.J. Reynolds HS</t>
  </si>
  <si>
    <t>Thomason, Ty</t>
  </si>
  <si>
    <t>Eastside HS</t>
  </si>
  <si>
    <t>Thompson, Trevion</t>
  </si>
  <si>
    <t>Durham, NC</t>
  </si>
  <si>
    <t>Hillside HS</t>
  </si>
  <si>
    <t>Tisch, Logan</t>
  </si>
  <si>
    <t>Chapel Hill, NC</t>
  </si>
  <si>
    <t>Chapel Hill HS</t>
  </si>
  <si>
    <t>Trapp, Amir</t>
  </si>
  <si>
    <t>Turner, Nolan</t>
  </si>
  <si>
    <t>Vestavia Hills, AL</t>
  </si>
  <si>
    <t>Vestavia Hills HS</t>
  </si>
  <si>
    <t>Tuttle, Kanyon</t>
  </si>
  <si>
    <t>Charlotte Latin School</t>
  </si>
  <si>
    <t>Upshaw, Regan</t>
  </si>
  <si>
    <t>Bradenton, FL</t>
  </si>
  <si>
    <t>Wallace, K'Von</t>
  </si>
  <si>
    <t>Highland Springs HS</t>
  </si>
  <si>
    <t>Watkins, Carlos</t>
  </si>
  <si>
    <t>Mooresboro, NC</t>
  </si>
  <si>
    <t>Chase HS</t>
  </si>
  <si>
    <t>Watson, Deshaun</t>
  </si>
  <si>
    <t>Gainesville, GA</t>
  </si>
  <si>
    <t>Gainesville HS</t>
  </si>
  <si>
    <t>Wiggins, Korrin</t>
  </si>
  <si>
    <t>Wilkins, Christian</t>
  </si>
  <si>
    <t>Springfield, MA</t>
  </si>
  <si>
    <t>Suffield (Conn.) Academy</t>
  </si>
  <si>
    <t>Williams, Garrett</t>
  </si>
  <si>
    <t>The First Academy</t>
  </si>
  <si>
    <t>Williams, Jalen</t>
  </si>
  <si>
    <t>Williams, Mike</t>
  </si>
  <si>
    <t>Vance, SC</t>
  </si>
  <si>
    <t>Lake Marion HS</t>
  </si>
  <si>
    <t>Yeargin, Richard</t>
  </si>
  <si>
    <t>Lauderdale Lakes, FL</t>
  </si>
  <si>
    <t>University School of Nova Southeastern University</t>
  </si>
  <si>
    <t>James Barnes</t>
  </si>
  <si>
    <t>Kelly Bryant</t>
  </si>
  <si>
    <t>Zerrick Cooper</t>
  </si>
  <si>
    <t>Tucker Israel</t>
  </si>
  <si>
    <t>Nick Schuessler</t>
  </si>
  <si>
    <t>Deshaun Watson</t>
  </si>
  <si>
    <t>Adam Choice</t>
  </si>
  <si>
    <t>Tyshon Dye</t>
  </si>
  <si>
    <t>Tavien Feaster</t>
  </si>
  <si>
    <t>C.J. Fuller</t>
  </si>
  <si>
    <t>Wayne Gallman</t>
  </si>
  <si>
    <t>Darien Rencher</t>
  </si>
  <si>
    <t>Deon Cain</t>
  </si>
  <si>
    <t>T.J. Chase</t>
  </si>
  <si>
    <t>Adrien Dunn</t>
  </si>
  <si>
    <t>Carter Groomes</t>
  </si>
  <si>
    <t>Ryan Mac Lain</t>
  </si>
  <si>
    <t>Sean Mac Lain</t>
  </si>
  <si>
    <t>Ray-Ray McCloud</t>
  </si>
  <si>
    <t>Diondre Overton</t>
  </si>
  <si>
    <t>Cornell Powell</t>
  </si>
  <si>
    <t>Hunter Renfrow</t>
  </si>
  <si>
    <t>Seth Ryan</t>
  </si>
  <si>
    <t>Artavis Scott</t>
  </si>
  <si>
    <t>Jack Swinney</t>
  </si>
  <si>
    <t>Ty Thomason</t>
  </si>
  <si>
    <t>Trevion Thompson</t>
  </si>
  <si>
    <t>Kanyon Tuttle</t>
  </si>
  <si>
    <t>Mike Williams</t>
  </si>
  <si>
    <t>Shadell Bell</t>
  </si>
  <si>
    <t>J.C. Chalk</t>
  </si>
  <si>
    <t>Jesse Fisher</t>
  </si>
  <si>
    <t>D.J. Greenlee</t>
  </si>
  <si>
    <t>Jordan Leggett</t>
  </si>
  <si>
    <t>Grant Radakovich</t>
  </si>
  <si>
    <t>Milan Richard</t>
  </si>
  <si>
    <t>Cannon Smith</t>
  </si>
  <si>
    <t>Garrett Williams</t>
  </si>
  <si>
    <t>Adrian Baker</t>
  </si>
  <si>
    <t>Ben Boulware</t>
  </si>
  <si>
    <t>Jaquarius Brice</t>
  </si>
  <si>
    <t>Austin Bryant</t>
  </si>
  <si>
    <t>Ryan Carter</t>
  </si>
  <si>
    <t>Kyle Cote</t>
  </si>
  <si>
    <t>J.D. Davis</t>
  </si>
  <si>
    <t>Judah Davis</t>
  </si>
  <si>
    <t>Lasamuel Davis</t>
  </si>
  <si>
    <t>Brian Dawkins Jr.</t>
  </si>
  <si>
    <t>Marcus Edmond</t>
  </si>
  <si>
    <t>Clelin Ferrell</t>
  </si>
  <si>
    <t>Mark Fields</t>
  </si>
  <si>
    <t>Albert Huggins</t>
  </si>
  <si>
    <t>Austin Jackson</t>
  </si>
  <si>
    <t>Denzel Johnson</t>
  </si>
  <si>
    <t>Jadar Johnson</t>
  </si>
  <si>
    <t>Sterling Johnson</t>
  </si>
  <si>
    <t>Kendall Joseph</t>
  </si>
  <si>
    <t>Xavier Kelly</t>
  </si>
  <si>
    <t>Tre Lamar</t>
  </si>
  <si>
    <t>Dexter Lawrence</t>
  </si>
  <si>
    <t>Jarvis Magwood</t>
  </si>
  <si>
    <t>Hall Morton</t>
  </si>
  <si>
    <t>Trayvon Mullen</t>
  </si>
  <si>
    <t>Tanner Muse</t>
  </si>
  <si>
    <t>Dorian O'Daniel</t>
  </si>
  <si>
    <t>Scott Pagano</t>
  </si>
  <si>
    <t>Nyles Pinckney</t>
  </si>
  <si>
    <t>Connor Prevost</t>
  </si>
  <si>
    <t>Chris Register</t>
  </si>
  <si>
    <t>Jabril Robinson</t>
  </si>
  <si>
    <t>Cameron Scott</t>
  </si>
  <si>
    <t>Connor Sekas</t>
  </si>
  <si>
    <t>Isaiah Simmons</t>
  </si>
  <si>
    <t>James Skalski</t>
  </si>
  <si>
    <t>Chad Smith</t>
  </si>
  <si>
    <t>Shaq Smith</t>
  </si>
  <si>
    <t>Van Smith</t>
  </si>
  <si>
    <t>Cordrea Tankersley</t>
  </si>
  <si>
    <t>Amir Trapp</t>
  </si>
  <si>
    <t>Nolan Turner</t>
  </si>
  <si>
    <t>Regan Upshaw</t>
  </si>
  <si>
    <t>K'Von Wallace</t>
  </si>
  <si>
    <t>Carlos Watkins</t>
  </si>
  <si>
    <t>Korrin Wiggins</t>
  </si>
  <si>
    <t>Christian Wilkins</t>
  </si>
  <si>
    <t>Jalen Williams</t>
  </si>
  <si>
    <t>Richard Yeargin</t>
  </si>
  <si>
    <t>Michael Batson</t>
  </si>
  <si>
    <t>Christian Groomes</t>
  </si>
  <si>
    <t>Greg Huegel</t>
  </si>
  <si>
    <t>Carson King</t>
  </si>
  <si>
    <t>Alex Spence</t>
  </si>
  <si>
    <t>Will Spiers</t>
  </si>
  <si>
    <t>Andy Teasdall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</si>
</sst>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16" fontId="13" fillId="2" borderId="0" xfId="0" applyNumberFormat="1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left" vertical="center" wrapText="1"/>
    </xf>
    <xf numFmtId="16" fontId="13" fillId="4" borderId="0" xfId="0" applyNumberFormat="1" applyFont="1" applyFill="1" applyAlignment="1">
      <alignment horizontal="center" vertical="center" wrapText="1"/>
    </xf>
    <xf numFmtId="0" fontId="3" fillId="2" borderId="0" xfId="1" applyFill="1" applyAlignment="1">
      <alignment horizontal="left" vertical="center" wrapText="1"/>
    </xf>
    <xf numFmtId="0" fontId="3" fillId="4" borderId="0" xfId="1" applyFill="1" applyAlignment="1">
      <alignment horizontal="left" vertical="center" wrapText="1"/>
    </xf>
    <xf numFmtId="17" fontId="13" fillId="4" borderId="0" xfId="0" applyNumberFormat="1" applyFont="1" applyFill="1" applyAlignment="1">
      <alignment horizontal="center" vertical="center" wrapText="1"/>
    </xf>
    <xf numFmtId="17" fontId="13" fillId="2" borderId="0" xfId="0" applyNumberFormat="1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16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3" fillId="2" borderId="0" xfId="1" applyFill="1" applyBorder="1" applyAlignment="1">
      <alignment horizontal="left" vertical="center" wrapText="1"/>
    </xf>
    <xf numFmtId="16" fontId="13" fillId="2" borderId="0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BLANK-GAME"/>
    </sheetNames>
    <sheetDataSet>
      <sheetData sheetId="0">
        <row r="2">
          <cell r="B2" t="str">
            <v>Martin Aiken</v>
          </cell>
          <cell r="C2">
            <v>74</v>
          </cell>
          <cell r="D2">
            <v>225</v>
          </cell>
          <cell r="E2">
            <v>0.90690000000000004</v>
          </cell>
        </row>
        <row r="3">
          <cell r="B3" t="str">
            <v>Mackensie Alexander</v>
          </cell>
          <cell r="C3">
            <v>71</v>
          </cell>
          <cell r="D3">
            <v>195</v>
          </cell>
          <cell r="E3">
            <v>0.98529999999999995</v>
          </cell>
        </row>
        <row r="4">
          <cell r="B4" t="str">
            <v>Adrian Baker</v>
          </cell>
          <cell r="C4">
            <v>73</v>
          </cell>
          <cell r="D4">
            <v>180</v>
          </cell>
          <cell r="E4">
            <v>0.88139999999999996</v>
          </cell>
        </row>
        <row r="5">
          <cell r="B5" t="str">
            <v>James Barnes</v>
          </cell>
          <cell r="C5">
            <v>73</v>
          </cell>
          <cell r="D5">
            <v>175</v>
          </cell>
          <cell r="E5">
            <v>0.5</v>
          </cell>
        </row>
        <row r="6">
          <cell r="B6" t="str">
            <v>Michael Batson</v>
          </cell>
          <cell r="C6">
            <v>70</v>
          </cell>
          <cell r="D6">
            <v>200</v>
          </cell>
          <cell r="E6">
            <v>0.5</v>
          </cell>
        </row>
        <row r="7">
          <cell r="B7" t="str">
            <v>Shadell Bell</v>
          </cell>
          <cell r="C7">
            <v>74</v>
          </cell>
          <cell r="D7">
            <v>200</v>
          </cell>
          <cell r="E7">
            <v>0.87209999999999999</v>
          </cell>
        </row>
        <row r="8">
          <cell r="B8" t="str">
            <v>Kaleb Bevelle</v>
          </cell>
          <cell r="C8">
            <v>76</v>
          </cell>
          <cell r="D8">
            <v>255</v>
          </cell>
          <cell r="E8">
            <v>0.5</v>
          </cell>
        </row>
        <row r="9">
          <cell r="B9" t="str">
            <v>Kelby Bevelle</v>
          </cell>
          <cell r="C9">
            <v>76</v>
          </cell>
          <cell r="D9">
            <v>260</v>
          </cell>
          <cell r="E9">
            <v>0.5</v>
          </cell>
        </row>
        <row r="10">
          <cell r="B10" t="str">
            <v>Jordan Bianchi</v>
          </cell>
          <cell r="C10">
            <v>78</v>
          </cell>
          <cell r="D10">
            <v>215</v>
          </cell>
          <cell r="E10">
            <v>0.5</v>
          </cell>
        </row>
        <row r="11">
          <cell r="B11" t="str">
            <v>Travis Blanks</v>
          </cell>
          <cell r="C11">
            <v>73</v>
          </cell>
          <cell r="D11">
            <v>210</v>
          </cell>
          <cell r="E11">
            <v>0.95930000000000004</v>
          </cell>
        </row>
        <row r="12">
          <cell r="B12" t="str">
            <v>Ben Boulware</v>
          </cell>
          <cell r="C12">
            <v>73</v>
          </cell>
          <cell r="D12">
            <v>240</v>
          </cell>
          <cell r="E12">
            <v>0.92290000000000005</v>
          </cell>
        </row>
        <row r="13">
          <cell r="B13" t="str">
            <v>Jaquarius Brice</v>
          </cell>
          <cell r="C13">
            <v>73</v>
          </cell>
          <cell r="D13">
            <v>215</v>
          </cell>
          <cell r="E13">
            <v>0.5</v>
          </cell>
        </row>
        <row r="14">
          <cell r="B14" t="str">
            <v>Zac Brooks</v>
          </cell>
          <cell r="C14">
            <v>73</v>
          </cell>
          <cell r="D14">
            <v>200</v>
          </cell>
          <cell r="E14">
            <v>0.91830000000000001</v>
          </cell>
        </row>
        <row r="15">
          <cell r="B15" t="str">
            <v>Beau Brown</v>
          </cell>
          <cell r="C15">
            <v>73</v>
          </cell>
          <cell r="D15">
            <v>195</v>
          </cell>
          <cell r="E15">
            <v>0.5</v>
          </cell>
        </row>
        <row r="16">
          <cell r="B16" t="str">
            <v>Jim Brown</v>
          </cell>
          <cell r="C16">
            <v>76</v>
          </cell>
          <cell r="D16">
            <v>235</v>
          </cell>
          <cell r="E16">
            <v>0.5</v>
          </cell>
        </row>
        <row r="17">
          <cell r="B17" t="str">
            <v>Austin Bryant</v>
          </cell>
          <cell r="C17">
            <v>76</v>
          </cell>
          <cell r="D17">
            <v>265</v>
          </cell>
          <cell r="E17">
            <v>0.91900000000000004</v>
          </cell>
        </row>
        <row r="18">
          <cell r="B18" t="str">
            <v>Kelly Bryant</v>
          </cell>
          <cell r="C18">
            <v>75</v>
          </cell>
          <cell r="D18">
            <v>215</v>
          </cell>
          <cell r="E18">
            <v>0.87770000000000004</v>
          </cell>
        </row>
        <row r="19">
          <cell r="B19" t="str">
            <v>T.J. Burrell</v>
          </cell>
          <cell r="C19">
            <v>73</v>
          </cell>
          <cell r="D19">
            <v>215</v>
          </cell>
          <cell r="E19">
            <v>0.84279999999999999</v>
          </cell>
        </row>
        <row r="20">
          <cell r="B20" t="str">
            <v>Roderick Byers</v>
          </cell>
          <cell r="C20">
            <v>76</v>
          </cell>
          <cell r="D20">
            <v>295</v>
          </cell>
          <cell r="E20">
            <v>0.85250000000000004</v>
          </cell>
        </row>
        <row r="21">
          <cell r="B21" t="str">
            <v>Deon Cain</v>
          </cell>
          <cell r="C21">
            <v>74</v>
          </cell>
          <cell r="D21">
            <v>200</v>
          </cell>
          <cell r="E21">
            <v>0.99060000000000004</v>
          </cell>
        </row>
        <row r="22">
          <cell r="B22" t="str">
            <v>Ryan Carter</v>
          </cell>
          <cell r="C22">
            <v>69</v>
          </cell>
          <cell r="D22">
            <v>175</v>
          </cell>
          <cell r="E22">
            <v>0.7631</v>
          </cell>
        </row>
        <row r="23">
          <cell r="B23" t="str">
            <v>Gage Cervenka</v>
          </cell>
          <cell r="C23">
            <v>75</v>
          </cell>
          <cell r="D23">
            <v>305</v>
          </cell>
          <cell r="E23">
            <v>0.84950000000000003</v>
          </cell>
        </row>
        <row r="24">
          <cell r="B24" t="str">
            <v>Kaleb Chalmers</v>
          </cell>
          <cell r="C24">
            <v>71</v>
          </cell>
          <cell r="D24">
            <v>180</v>
          </cell>
          <cell r="E24">
            <v>0.87309999999999999</v>
          </cell>
        </row>
        <row r="25">
          <cell r="B25" t="str">
            <v>Adam Choice</v>
          </cell>
          <cell r="C25">
            <v>69</v>
          </cell>
          <cell r="D25">
            <v>215</v>
          </cell>
          <cell r="E25">
            <v>0.90149999999999997</v>
          </cell>
        </row>
        <row r="26">
          <cell r="B26" t="str">
            <v>William Cockerill</v>
          </cell>
          <cell r="C26">
            <v>78</v>
          </cell>
          <cell r="D26">
            <v>270</v>
          </cell>
          <cell r="E26">
            <v>0.5</v>
          </cell>
        </row>
        <row r="27">
          <cell r="B27" t="str">
            <v>Kyle Cote</v>
          </cell>
          <cell r="C27">
            <v>70</v>
          </cell>
          <cell r="D27">
            <v>175</v>
          </cell>
          <cell r="E27">
            <v>0.5</v>
          </cell>
        </row>
        <row r="28">
          <cell r="B28" t="str">
            <v>Tyrone Crowder</v>
          </cell>
          <cell r="C28">
            <v>74</v>
          </cell>
          <cell r="D28">
            <v>330</v>
          </cell>
          <cell r="E28">
            <v>0.94650000000000001</v>
          </cell>
        </row>
        <row r="29">
          <cell r="B29" t="str">
            <v>C.J. Davidson</v>
          </cell>
          <cell r="C29">
            <v>70</v>
          </cell>
          <cell r="D29">
            <v>200</v>
          </cell>
          <cell r="E29">
            <v>0.5</v>
          </cell>
        </row>
        <row r="30">
          <cell r="B30" t="str">
            <v>J.D. Davis</v>
          </cell>
          <cell r="C30">
            <v>73</v>
          </cell>
          <cell r="D30">
            <v>225</v>
          </cell>
          <cell r="E30">
            <v>0.76639999999999997</v>
          </cell>
        </row>
        <row r="31">
          <cell r="B31" t="str">
            <v>Judah Davis</v>
          </cell>
          <cell r="C31">
            <v>73</v>
          </cell>
          <cell r="D31">
            <v>230</v>
          </cell>
          <cell r="E31">
            <v>0.76639999999999997</v>
          </cell>
        </row>
        <row r="32">
          <cell r="B32" t="str">
            <v>Kevin Dodd</v>
          </cell>
          <cell r="C32">
            <v>77</v>
          </cell>
          <cell r="D32">
            <v>275</v>
          </cell>
          <cell r="E32">
            <v>0.83779999999999999</v>
          </cell>
        </row>
        <row r="33">
          <cell r="B33" t="str">
            <v>Adrien Dunn</v>
          </cell>
          <cell r="C33">
            <v>67</v>
          </cell>
          <cell r="D33">
            <v>175</v>
          </cell>
          <cell r="E33">
            <v>0.5</v>
          </cell>
        </row>
        <row r="34">
          <cell r="B34" t="str">
            <v>Tyshon Dye</v>
          </cell>
          <cell r="C34">
            <v>73</v>
          </cell>
          <cell r="D34">
            <v>215</v>
          </cell>
          <cell r="E34">
            <v>0.92949999999999999</v>
          </cell>
        </row>
        <row r="35">
          <cell r="B35" t="str">
            <v>Marcus Edmond</v>
          </cell>
          <cell r="C35">
            <v>73</v>
          </cell>
          <cell r="D35">
            <v>170</v>
          </cell>
          <cell r="E35">
            <v>0.81740000000000002</v>
          </cell>
        </row>
        <row r="36">
          <cell r="B36" t="str">
            <v>David Estes</v>
          </cell>
          <cell r="C36">
            <v>73</v>
          </cell>
          <cell r="D36">
            <v>200</v>
          </cell>
          <cell r="E36">
            <v>0.5</v>
          </cell>
        </row>
        <row r="37">
          <cell r="B37" t="str">
            <v>Justin Falcinelli</v>
          </cell>
          <cell r="C37">
            <v>75</v>
          </cell>
          <cell r="D37">
            <v>305</v>
          </cell>
          <cell r="E37">
            <v>0.86560000000000004</v>
          </cell>
        </row>
        <row r="38">
          <cell r="B38" t="str">
            <v>Clelin Ferrell</v>
          </cell>
          <cell r="C38">
            <v>77</v>
          </cell>
          <cell r="D38">
            <v>255</v>
          </cell>
          <cell r="E38">
            <v>0.94679999999999997</v>
          </cell>
        </row>
        <row r="39">
          <cell r="B39" t="str">
            <v>Mark Fields</v>
          </cell>
          <cell r="C39">
            <v>70</v>
          </cell>
          <cell r="D39">
            <v>195</v>
          </cell>
          <cell r="E39">
            <v>0.95650000000000002</v>
          </cell>
        </row>
        <row r="40">
          <cell r="B40" t="str">
            <v>Jesse Fisher</v>
          </cell>
          <cell r="C40">
            <v>76</v>
          </cell>
          <cell r="D40">
            <v>215</v>
          </cell>
          <cell r="E40">
            <v>0.5</v>
          </cell>
        </row>
        <row r="41">
          <cell r="B41" t="str">
            <v>Jake Fruhmorgen</v>
          </cell>
          <cell r="C41">
            <v>78</v>
          </cell>
          <cell r="D41">
            <v>280</v>
          </cell>
          <cell r="E41">
            <v>0.94499999999999995</v>
          </cell>
        </row>
        <row r="42">
          <cell r="B42" t="str">
            <v>C.J. Fuller</v>
          </cell>
          <cell r="C42">
            <v>70</v>
          </cell>
          <cell r="D42">
            <v>210</v>
          </cell>
          <cell r="E42">
            <v>0.85899999999999999</v>
          </cell>
        </row>
        <row r="43">
          <cell r="B43" t="str">
            <v>Wayne Gallman</v>
          </cell>
          <cell r="C43">
            <v>73</v>
          </cell>
          <cell r="D43">
            <v>215</v>
          </cell>
          <cell r="E43">
            <v>0.89380000000000004</v>
          </cell>
        </row>
        <row r="44">
          <cell r="B44" t="str">
            <v>Jefferie Gibson</v>
          </cell>
          <cell r="C44">
            <v>76</v>
          </cell>
          <cell r="D44">
            <v>200</v>
          </cell>
          <cell r="E44">
            <v>0.5</v>
          </cell>
        </row>
        <row r="45">
          <cell r="B45" t="str">
            <v>Zach Giella</v>
          </cell>
          <cell r="C45">
            <v>77</v>
          </cell>
          <cell r="D45">
            <v>295</v>
          </cell>
          <cell r="E45">
            <v>0.86209999999999998</v>
          </cell>
        </row>
        <row r="46">
          <cell r="B46" t="str">
            <v>Pat Godfrey</v>
          </cell>
          <cell r="C46">
            <v>75</v>
          </cell>
          <cell r="D46">
            <v>260</v>
          </cell>
          <cell r="E46">
            <v>0.5</v>
          </cell>
        </row>
        <row r="47">
          <cell r="B47" t="str">
            <v>Brennan Goodnature</v>
          </cell>
          <cell r="C47">
            <v>71</v>
          </cell>
          <cell r="D47">
            <v>205</v>
          </cell>
          <cell r="E47">
            <v>0.5</v>
          </cell>
        </row>
        <row r="48">
          <cell r="B48" t="str">
            <v>B.J. Goodson</v>
          </cell>
          <cell r="C48">
            <v>73</v>
          </cell>
          <cell r="D48">
            <v>250</v>
          </cell>
          <cell r="E48">
            <v>0.82579999999999998</v>
          </cell>
        </row>
        <row r="49">
          <cell r="B49" t="str">
            <v>Joe Gore</v>
          </cell>
          <cell r="C49">
            <v>78</v>
          </cell>
          <cell r="D49">
            <v>300</v>
          </cell>
          <cell r="E49">
            <v>0.87219999999999998</v>
          </cell>
        </row>
        <row r="50">
          <cell r="B50" t="str">
            <v>Noah Green</v>
          </cell>
          <cell r="C50">
            <v>77</v>
          </cell>
          <cell r="D50">
            <v>285</v>
          </cell>
          <cell r="E50">
            <v>0.8831</v>
          </cell>
        </row>
        <row r="51">
          <cell r="B51" t="str">
            <v>T.J. Green</v>
          </cell>
          <cell r="C51">
            <v>75</v>
          </cell>
          <cell r="D51">
            <v>205</v>
          </cell>
          <cell r="E51">
            <v>0.85019999999999996</v>
          </cell>
        </row>
        <row r="52">
          <cell r="B52" t="str">
            <v>D.J. Greenlee</v>
          </cell>
          <cell r="C52">
            <v>74</v>
          </cell>
          <cell r="D52">
            <v>245</v>
          </cell>
          <cell r="E52">
            <v>0.80130000000000001</v>
          </cell>
        </row>
        <row r="53">
          <cell r="B53" t="str">
            <v>Christian Groomes</v>
          </cell>
          <cell r="C53">
            <v>70</v>
          </cell>
          <cell r="D53">
            <v>185</v>
          </cell>
          <cell r="E53">
            <v>0.5</v>
          </cell>
        </row>
        <row r="54">
          <cell r="B54" t="str">
            <v>Jay Guillermo</v>
          </cell>
          <cell r="C54">
            <v>75</v>
          </cell>
          <cell r="D54">
            <v>325</v>
          </cell>
          <cell r="E54">
            <v>0.87980000000000003</v>
          </cell>
        </row>
        <row r="55">
          <cell r="B55" t="str">
            <v>Quintin Hall</v>
          </cell>
          <cell r="C55">
            <v>73</v>
          </cell>
          <cell r="D55">
            <v>225</v>
          </cell>
          <cell r="E55">
            <v>0.5</v>
          </cell>
        </row>
        <row r="56">
          <cell r="B56" t="str">
            <v>Taylor Hearn</v>
          </cell>
          <cell r="C56">
            <v>77</v>
          </cell>
          <cell r="D56">
            <v>330</v>
          </cell>
          <cell r="E56">
            <v>0.85089999999999999</v>
          </cell>
        </row>
        <row r="57">
          <cell r="B57" t="str">
            <v>Germone Hopper</v>
          </cell>
          <cell r="C57">
            <v>73</v>
          </cell>
          <cell r="D57">
            <v>180</v>
          </cell>
          <cell r="E57">
            <v>0.96509999999999996</v>
          </cell>
        </row>
        <row r="58">
          <cell r="B58" t="str">
            <v>Greg Huegel</v>
          </cell>
          <cell r="C58">
            <v>71</v>
          </cell>
          <cell r="D58">
            <v>185</v>
          </cell>
          <cell r="E58">
            <v>0.5</v>
          </cell>
        </row>
        <row r="59">
          <cell r="B59" t="str">
            <v>Albert Huggins</v>
          </cell>
          <cell r="C59">
            <v>76</v>
          </cell>
          <cell r="D59">
            <v>295</v>
          </cell>
          <cell r="E59">
            <v>0.95830000000000004</v>
          </cell>
        </row>
        <row r="60">
          <cell r="B60" t="str">
            <v>Mitch Hyatt</v>
          </cell>
          <cell r="C60">
            <v>77</v>
          </cell>
          <cell r="D60">
            <v>295</v>
          </cell>
          <cell r="E60">
            <v>0.98970000000000002</v>
          </cell>
        </row>
        <row r="61">
          <cell r="B61" t="str">
            <v>Tucker Israel</v>
          </cell>
          <cell r="C61">
            <v>71</v>
          </cell>
          <cell r="D61">
            <v>195</v>
          </cell>
          <cell r="E61">
            <v>0.85350000000000004</v>
          </cell>
        </row>
        <row r="62">
          <cell r="B62" t="str">
            <v>Denzel Johnson</v>
          </cell>
          <cell r="C62">
            <v>73</v>
          </cell>
          <cell r="D62">
            <v>200</v>
          </cell>
          <cell r="E62">
            <v>0.83330000000000004</v>
          </cell>
        </row>
        <row r="63">
          <cell r="B63" t="str">
            <v>Jadar Johnson</v>
          </cell>
          <cell r="C63">
            <v>73</v>
          </cell>
          <cell r="D63">
            <v>205</v>
          </cell>
          <cell r="E63">
            <v>0.8518</v>
          </cell>
        </row>
        <row r="64">
          <cell r="B64" t="str">
            <v>Sterling Johnson</v>
          </cell>
          <cell r="C64">
            <v>76</v>
          </cell>
          <cell r="D64">
            <v>295</v>
          </cell>
          <cell r="E64">
            <v>0.87070000000000003</v>
          </cell>
        </row>
        <row r="65">
          <cell r="B65" t="str">
            <v>Kendall Joseph</v>
          </cell>
          <cell r="C65">
            <v>73</v>
          </cell>
          <cell r="D65">
            <v>230</v>
          </cell>
          <cell r="E65">
            <v>0.86099999999999999</v>
          </cell>
        </row>
        <row r="66">
          <cell r="B66" t="str">
            <v>Jayron Kearse</v>
          </cell>
          <cell r="C66">
            <v>77</v>
          </cell>
          <cell r="D66">
            <v>220</v>
          </cell>
          <cell r="E66">
            <v>0.91269999999999996</v>
          </cell>
        </row>
        <row r="67">
          <cell r="B67" t="str">
            <v>Ammon Lakip</v>
          </cell>
          <cell r="C67">
            <v>70</v>
          </cell>
          <cell r="D67">
            <v>200</v>
          </cell>
          <cell r="E67">
            <v>0.81720000000000004</v>
          </cell>
        </row>
        <row r="68">
          <cell r="B68" t="str">
            <v>Shaq Lawson</v>
          </cell>
          <cell r="C68">
            <v>75</v>
          </cell>
          <cell r="D68">
            <v>270</v>
          </cell>
          <cell r="E68">
            <v>0.89439999999999997</v>
          </cell>
        </row>
        <row r="69">
          <cell r="B69" t="str">
            <v>Jordan Leggett</v>
          </cell>
          <cell r="C69">
            <v>77</v>
          </cell>
          <cell r="D69">
            <v>255</v>
          </cell>
          <cell r="E69">
            <v>0.87119999999999997</v>
          </cell>
        </row>
        <row r="70">
          <cell r="B70" t="str">
            <v>Eric Mac Lain</v>
          </cell>
          <cell r="C70">
            <v>77</v>
          </cell>
          <cell r="D70">
            <v>315</v>
          </cell>
          <cell r="E70">
            <v>0.91659999999999997</v>
          </cell>
        </row>
        <row r="71">
          <cell r="B71" t="str">
            <v>Sean Mac Lain</v>
          </cell>
          <cell r="C71">
            <v>76</v>
          </cell>
          <cell r="D71">
            <v>210</v>
          </cell>
          <cell r="E71">
            <v>0.5</v>
          </cell>
        </row>
        <row r="72">
          <cell r="B72" t="str">
            <v>Jarvis Magwood</v>
          </cell>
          <cell r="C72">
            <v>73</v>
          </cell>
          <cell r="D72">
            <v>215</v>
          </cell>
          <cell r="E72">
            <v>0.5</v>
          </cell>
        </row>
        <row r="73">
          <cell r="B73" t="str">
            <v>Collins Mauldin</v>
          </cell>
          <cell r="C73">
            <v>73</v>
          </cell>
          <cell r="D73">
            <v>240</v>
          </cell>
          <cell r="E73">
            <v>0.5</v>
          </cell>
        </row>
        <row r="74">
          <cell r="B74" t="str">
            <v>Ray-Ray McCloud</v>
          </cell>
          <cell r="C74">
            <v>70</v>
          </cell>
          <cell r="D74">
            <v>180</v>
          </cell>
          <cell r="E74">
            <v>0.96209999999999996</v>
          </cell>
        </row>
        <row r="75">
          <cell r="B75" t="str">
            <v>Jay Jay McCullough</v>
          </cell>
          <cell r="C75">
            <v>75</v>
          </cell>
          <cell r="D75">
            <v>255</v>
          </cell>
          <cell r="E75">
            <v>0.84789999999999999</v>
          </cell>
        </row>
        <row r="76">
          <cell r="B76" t="str">
            <v>Maverick Morris</v>
          </cell>
          <cell r="C76">
            <v>77</v>
          </cell>
          <cell r="D76">
            <v>300</v>
          </cell>
          <cell r="E76">
            <v>0.85440000000000005</v>
          </cell>
        </row>
        <row r="77">
          <cell r="B77" t="str">
            <v>Tanner Muse</v>
          </cell>
          <cell r="C77">
            <v>74</v>
          </cell>
          <cell r="D77">
            <v>230</v>
          </cell>
          <cell r="E77">
            <v>0.85740000000000005</v>
          </cell>
        </row>
        <row r="78">
          <cell r="B78" t="str">
            <v>Ryan Norton</v>
          </cell>
          <cell r="C78">
            <v>75</v>
          </cell>
          <cell r="D78">
            <v>285</v>
          </cell>
          <cell r="E78">
            <v>0.85340000000000005</v>
          </cell>
        </row>
        <row r="79">
          <cell r="B79" t="str">
            <v>Dorian O'Daniel</v>
          </cell>
          <cell r="C79">
            <v>73</v>
          </cell>
          <cell r="D79">
            <v>215</v>
          </cell>
          <cell r="E79">
            <v>0.95409999999999995</v>
          </cell>
        </row>
        <row r="80">
          <cell r="B80" t="str">
            <v>Scott Pagano</v>
          </cell>
          <cell r="C80">
            <v>75</v>
          </cell>
          <cell r="D80">
            <v>295</v>
          </cell>
          <cell r="E80">
            <v>0.90059999999999996</v>
          </cell>
        </row>
        <row r="81">
          <cell r="B81" t="str">
            <v>Charone Peake</v>
          </cell>
          <cell r="C81">
            <v>75</v>
          </cell>
          <cell r="D81">
            <v>215</v>
          </cell>
          <cell r="E81">
            <v>0.97860000000000003</v>
          </cell>
        </row>
        <row r="82">
          <cell r="B82" t="str">
            <v>Seth Penner</v>
          </cell>
          <cell r="C82">
            <v>75</v>
          </cell>
          <cell r="D82">
            <v>320</v>
          </cell>
          <cell r="E82">
            <v>0.5</v>
          </cell>
        </row>
        <row r="83">
          <cell r="B83" t="str">
            <v>Connor Prevost</v>
          </cell>
          <cell r="C83">
            <v>73</v>
          </cell>
          <cell r="D83">
            <v>220</v>
          </cell>
          <cell r="E83">
            <v>0.5</v>
          </cell>
        </row>
        <row r="84">
          <cell r="B84" t="str">
            <v>D.J. Reader</v>
          </cell>
          <cell r="C84">
            <v>75</v>
          </cell>
          <cell r="D84">
            <v>325</v>
          </cell>
          <cell r="E84">
            <v>0.89029999999999998</v>
          </cell>
        </row>
        <row r="85">
          <cell r="B85" t="str">
            <v>Chris Register</v>
          </cell>
          <cell r="C85">
            <v>74</v>
          </cell>
          <cell r="D85">
            <v>245</v>
          </cell>
          <cell r="E85">
            <v>0.89290000000000003</v>
          </cell>
        </row>
        <row r="86">
          <cell r="B86" t="str">
            <v>Hunter Renfrow</v>
          </cell>
          <cell r="C86">
            <v>70</v>
          </cell>
          <cell r="D86">
            <v>175</v>
          </cell>
          <cell r="E86">
            <v>0.5</v>
          </cell>
        </row>
        <row r="87">
          <cell r="B87" t="str">
            <v>Milan Richard</v>
          </cell>
          <cell r="C87">
            <v>74</v>
          </cell>
          <cell r="D87">
            <v>250</v>
          </cell>
          <cell r="E87">
            <v>0.89300000000000002</v>
          </cell>
        </row>
        <row r="88">
          <cell r="B88" t="str">
            <v>Zach Riggs</v>
          </cell>
          <cell r="C88">
            <v>77</v>
          </cell>
          <cell r="D88">
            <v>275</v>
          </cell>
          <cell r="E88">
            <v>0.5</v>
          </cell>
        </row>
        <row r="89">
          <cell r="B89" t="str">
            <v>Jabril Robinson</v>
          </cell>
          <cell r="C89">
            <v>74</v>
          </cell>
          <cell r="D89">
            <v>280</v>
          </cell>
          <cell r="E89">
            <v>0.82250000000000001</v>
          </cell>
        </row>
        <row r="90">
          <cell r="B90" t="str">
            <v>Dane Rogers</v>
          </cell>
          <cell r="C90">
            <v>75</v>
          </cell>
          <cell r="D90">
            <v>275</v>
          </cell>
          <cell r="E90">
            <v>0.86560000000000004</v>
          </cell>
        </row>
        <row r="91">
          <cell r="B91" t="str">
            <v>Korie Rogers</v>
          </cell>
          <cell r="C91">
            <v>74</v>
          </cell>
          <cell r="D91">
            <v>240</v>
          </cell>
          <cell r="E91">
            <v>0.93720000000000003</v>
          </cell>
        </row>
        <row r="92">
          <cell r="B92" t="str">
            <v>Seth Ryan</v>
          </cell>
          <cell r="C92">
            <v>73</v>
          </cell>
          <cell r="D92">
            <v>175</v>
          </cell>
          <cell r="E92">
            <v>0.5</v>
          </cell>
        </row>
        <row r="93">
          <cell r="B93" t="str">
            <v>Nick Schuessler</v>
          </cell>
          <cell r="C93">
            <v>75</v>
          </cell>
          <cell r="D93">
            <v>200</v>
          </cell>
          <cell r="E93">
            <v>0.80969999999999998</v>
          </cell>
        </row>
        <row r="94">
          <cell r="B94" t="str">
            <v>Artavis Scott</v>
          </cell>
          <cell r="C94">
            <v>71</v>
          </cell>
          <cell r="D94">
            <v>190</v>
          </cell>
          <cell r="E94">
            <v>0.96750000000000003</v>
          </cell>
        </row>
        <row r="95">
          <cell r="B95" t="str">
            <v>Cameron Scott</v>
          </cell>
          <cell r="C95">
            <v>70</v>
          </cell>
          <cell r="D95">
            <v>205</v>
          </cell>
          <cell r="E95">
            <v>0.5</v>
          </cell>
        </row>
        <row r="96">
          <cell r="B96" t="str">
            <v>Stanton Seckinger</v>
          </cell>
          <cell r="C96">
            <v>77</v>
          </cell>
          <cell r="D96">
            <v>235</v>
          </cell>
          <cell r="E96">
            <v>0.80079999999999996</v>
          </cell>
        </row>
        <row r="97">
          <cell r="B97" t="str">
            <v>Cannon Smith</v>
          </cell>
          <cell r="C97">
            <v>77</v>
          </cell>
          <cell r="D97">
            <v>260</v>
          </cell>
          <cell r="E97">
            <v>0.89870000000000005</v>
          </cell>
        </row>
        <row r="98">
          <cell r="B98" t="str">
            <v>Chad Smith</v>
          </cell>
          <cell r="C98">
            <v>76</v>
          </cell>
          <cell r="D98">
            <v>235</v>
          </cell>
          <cell r="E98">
            <v>0.91039999999999999</v>
          </cell>
        </row>
        <row r="99">
          <cell r="B99" t="str">
            <v>Van Smith</v>
          </cell>
          <cell r="C99">
            <v>73</v>
          </cell>
          <cell r="D99">
            <v>190</v>
          </cell>
          <cell r="E99">
            <v>0.89380000000000004</v>
          </cell>
        </row>
        <row r="100">
          <cell r="B100" t="str">
            <v>Alex Spence</v>
          </cell>
          <cell r="C100">
            <v>73</v>
          </cell>
          <cell r="D100">
            <v>190</v>
          </cell>
          <cell r="E100">
            <v>0.8256</v>
          </cell>
        </row>
        <row r="101">
          <cell r="B101" t="str">
            <v>Austin Spence</v>
          </cell>
          <cell r="C101">
            <v>74</v>
          </cell>
          <cell r="D101">
            <v>195</v>
          </cell>
          <cell r="E101">
            <v>0.5</v>
          </cell>
        </row>
        <row r="102">
          <cell r="B102" t="str">
            <v>Daniel Stone</v>
          </cell>
          <cell r="C102">
            <v>77</v>
          </cell>
          <cell r="D102">
            <v>285</v>
          </cell>
          <cell r="E102">
            <v>0.5</v>
          </cell>
        </row>
        <row r="103">
          <cell r="B103" t="str">
            <v>Cordrea Tankersley</v>
          </cell>
          <cell r="C103">
            <v>73</v>
          </cell>
          <cell r="D103">
            <v>195</v>
          </cell>
          <cell r="E103">
            <v>0.90900000000000003</v>
          </cell>
        </row>
        <row r="104">
          <cell r="B104" t="str">
            <v>Bradley Tatko</v>
          </cell>
          <cell r="C104">
            <v>73</v>
          </cell>
          <cell r="D104">
            <v>225</v>
          </cell>
          <cell r="E104">
            <v>0.5</v>
          </cell>
        </row>
        <row r="105">
          <cell r="B105" t="str">
            <v>Andy Teasdall</v>
          </cell>
          <cell r="C105">
            <v>71</v>
          </cell>
          <cell r="D105">
            <v>190</v>
          </cell>
          <cell r="E105">
            <v>0.5</v>
          </cell>
        </row>
        <row r="106">
          <cell r="B106" t="str">
            <v>Ty Thomason</v>
          </cell>
          <cell r="C106">
            <v>70</v>
          </cell>
          <cell r="D106">
            <v>210</v>
          </cell>
          <cell r="E106">
            <v>0.5</v>
          </cell>
        </row>
        <row r="107">
          <cell r="B107" t="str">
            <v>Trevion Thompson</v>
          </cell>
          <cell r="C107">
            <v>74</v>
          </cell>
          <cell r="D107">
            <v>200</v>
          </cell>
          <cell r="E107">
            <v>0.94510000000000005</v>
          </cell>
        </row>
        <row r="108">
          <cell r="B108" t="str">
            <v>Logan Tisch</v>
          </cell>
          <cell r="C108">
            <v>74</v>
          </cell>
          <cell r="D108">
            <v>290</v>
          </cell>
          <cell r="E108">
            <v>0.5</v>
          </cell>
        </row>
        <row r="109">
          <cell r="B109" t="str">
            <v>Amir Trapp</v>
          </cell>
          <cell r="C109">
            <v>68</v>
          </cell>
          <cell r="D109">
            <v>155</v>
          </cell>
          <cell r="E109">
            <v>0.80689999999999995</v>
          </cell>
        </row>
        <row r="110">
          <cell r="B110" t="str">
            <v>Harrison Tucker</v>
          </cell>
          <cell r="C110">
            <v>76</v>
          </cell>
          <cell r="D110">
            <v>325</v>
          </cell>
          <cell r="E110">
            <v>0.5</v>
          </cell>
        </row>
        <row r="111">
          <cell r="B111" t="str">
            <v>Carlos Watkins</v>
          </cell>
          <cell r="C111">
            <v>75</v>
          </cell>
          <cell r="D111">
            <v>300</v>
          </cell>
          <cell r="E111">
            <v>0.9677</v>
          </cell>
        </row>
        <row r="112">
          <cell r="B112" t="str">
            <v>Deshaun Watson</v>
          </cell>
          <cell r="C112">
            <v>74</v>
          </cell>
          <cell r="D112">
            <v>210</v>
          </cell>
          <cell r="E112">
            <v>0.97940000000000005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6/player/147/1070302/index.html" TargetMode="External"/><Relationship Id="rId21" Type="http://schemas.openxmlformats.org/officeDocument/2006/relationships/hyperlink" Target="http://www.cfbstats.com/2016/player/147/1062725/index.html" TargetMode="External"/><Relationship Id="rId42" Type="http://schemas.openxmlformats.org/officeDocument/2006/relationships/hyperlink" Target="http://www.cfbstats.com/2016/player/147/1078479/index.html" TargetMode="External"/><Relationship Id="rId47" Type="http://schemas.openxmlformats.org/officeDocument/2006/relationships/hyperlink" Target="http://www.cfbstats.com/2016/player/147/1078483/index.html" TargetMode="External"/><Relationship Id="rId63" Type="http://schemas.openxmlformats.org/officeDocument/2006/relationships/hyperlink" Target="http://www.cfbstats.com/2016/player/147/1054817/index.html" TargetMode="External"/><Relationship Id="rId68" Type="http://schemas.openxmlformats.org/officeDocument/2006/relationships/hyperlink" Target="http://www.cfbstats.com/2016/player/147/1046846/index.html" TargetMode="External"/><Relationship Id="rId2" Type="http://schemas.openxmlformats.org/officeDocument/2006/relationships/hyperlink" Target="http://www.cfbstats.com/2016/player/147/1070285/index.html" TargetMode="External"/><Relationship Id="rId16" Type="http://schemas.openxmlformats.org/officeDocument/2006/relationships/hyperlink" Target="http://www.cfbstats.com/2016/player/147/1054818/index.html" TargetMode="External"/><Relationship Id="rId29" Type="http://schemas.openxmlformats.org/officeDocument/2006/relationships/hyperlink" Target="http://www.cfbstats.com/2016/player/147/1070287/index.html" TargetMode="External"/><Relationship Id="rId11" Type="http://schemas.openxmlformats.org/officeDocument/2006/relationships/hyperlink" Target="http://www.cfbstats.com/2016/player/147/1070292/index.html" TargetMode="External"/><Relationship Id="rId24" Type="http://schemas.openxmlformats.org/officeDocument/2006/relationships/hyperlink" Target="http://www.cfbstats.com/2016/player/147/1046840/index.html" TargetMode="External"/><Relationship Id="rId32" Type="http://schemas.openxmlformats.org/officeDocument/2006/relationships/hyperlink" Target="http://www.cfbstats.com/2016/player/147/1070284/index.html" TargetMode="External"/><Relationship Id="rId37" Type="http://schemas.openxmlformats.org/officeDocument/2006/relationships/hyperlink" Target="http://www.cfbstats.com/2016/player/147/1054811/index.html" TargetMode="External"/><Relationship Id="rId40" Type="http://schemas.openxmlformats.org/officeDocument/2006/relationships/hyperlink" Target="http://www.cfbstats.com/2016/player/147/1070293/index.html" TargetMode="External"/><Relationship Id="rId45" Type="http://schemas.openxmlformats.org/officeDocument/2006/relationships/hyperlink" Target="http://www.cfbstats.com/2016/player/147/1078482/index.html" TargetMode="External"/><Relationship Id="rId53" Type="http://schemas.openxmlformats.org/officeDocument/2006/relationships/hyperlink" Target="http://www.cfbstats.com/2016/player/147/1062739/index.html" TargetMode="External"/><Relationship Id="rId58" Type="http://schemas.openxmlformats.org/officeDocument/2006/relationships/hyperlink" Target="http://www.cfbstats.com/2016/player/147/1062718/index.html" TargetMode="External"/><Relationship Id="rId66" Type="http://schemas.openxmlformats.org/officeDocument/2006/relationships/hyperlink" Target="http://www.cfbstats.com/2016/player/147/1070294/index.html" TargetMode="External"/><Relationship Id="rId74" Type="http://schemas.openxmlformats.org/officeDocument/2006/relationships/hyperlink" Target="http://www.cfbstats.com/2016/player/147/1054832/index.html" TargetMode="External"/><Relationship Id="rId5" Type="http://schemas.openxmlformats.org/officeDocument/2006/relationships/hyperlink" Target="http://www.cfbstats.com/2016/player/147/1069390/index.html" TargetMode="External"/><Relationship Id="rId61" Type="http://schemas.openxmlformats.org/officeDocument/2006/relationships/hyperlink" Target="http://www.cfbstats.com/2016/player/147/1062733/index.html" TargetMode="External"/><Relationship Id="rId19" Type="http://schemas.openxmlformats.org/officeDocument/2006/relationships/hyperlink" Target="http://www.cfbstats.com/2016/player/147/1070304/index.html" TargetMode="External"/><Relationship Id="rId14" Type="http://schemas.openxmlformats.org/officeDocument/2006/relationships/hyperlink" Target="http://www.cfbstats.com/2016/player/147/1054821/index.html" TargetMode="External"/><Relationship Id="rId22" Type="http://schemas.openxmlformats.org/officeDocument/2006/relationships/hyperlink" Target="http://www.cfbstats.com/2016/player/147/1054838/index.html" TargetMode="External"/><Relationship Id="rId27" Type="http://schemas.openxmlformats.org/officeDocument/2006/relationships/hyperlink" Target="http://www.cfbstats.com/2016/player/147/1070296/index.html" TargetMode="External"/><Relationship Id="rId30" Type="http://schemas.openxmlformats.org/officeDocument/2006/relationships/hyperlink" Target="http://www.cfbstats.com/2016/player/147/1070271/index.html" TargetMode="External"/><Relationship Id="rId35" Type="http://schemas.openxmlformats.org/officeDocument/2006/relationships/hyperlink" Target="http://www.cfbstats.com/2016/player/147/1078492/index.html" TargetMode="External"/><Relationship Id="rId43" Type="http://schemas.openxmlformats.org/officeDocument/2006/relationships/hyperlink" Target="http://www.cfbstats.com/2016/player/147/1070289/index.html" TargetMode="External"/><Relationship Id="rId48" Type="http://schemas.openxmlformats.org/officeDocument/2006/relationships/hyperlink" Target="http://www.cfbstats.com/2016/player/147/1074541/index.html" TargetMode="External"/><Relationship Id="rId56" Type="http://schemas.openxmlformats.org/officeDocument/2006/relationships/hyperlink" Target="http://www.cfbstats.com/2016/player/147/1062720/index.html" TargetMode="External"/><Relationship Id="rId64" Type="http://schemas.openxmlformats.org/officeDocument/2006/relationships/hyperlink" Target="http://www.cfbstats.com/2016/player/147/1054840/index.html" TargetMode="External"/><Relationship Id="rId69" Type="http://schemas.openxmlformats.org/officeDocument/2006/relationships/hyperlink" Target="http://www.cfbstats.com/2016/player/147/1062721/index.html" TargetMode="External"/><Relationship Id="rId8" Type="http://schemas.openxmlformats.org/officeDocument/2006/relationships/hyperlink" Target="http://www.cfbstats.com/2016/player/147/1070286/index.html" TargetMode="External"/><Relationship Id="rId51" Type="http://schemas.openxmlformats.org/officeDocument/2006/relationships/hyperlink" Target="http://www.cfbstats.com/2016/player/147/1062727/index.html" TargetMode="External"/><Relationship Id="rId72" Type="http://schemas.openxmlformats.org/officeDocument/2006/relationships/hyperlink" Target="http://www.cfbstats.com/2016/player/147/1070278/index.html" TargetMode="External"/><Relationship Id="rId3" Type="http://schemas.openxmlformats.org/officeDocument/2006/relationships/hyperlink" Target="http://www.cfbstats.com/2016/player/147/1070281/index.html" TargetMode="External"/><Relationship Id="rId12" Type="http://schemas.openxmlformats.org/officeDocument/2006/relationships/hyperlink" Target="http://www.cfbstats.com/2016/player/147/1070274/index.html" TargetMode="External"/><Relationship Id="rId17" Type="http://schemas.openxmlformats.org/officeDocument/2006/relationships/hyperlink" Target="http://www.cfbstats.com/2016/player/147/1052852/index.html" TargetMode="External"/><Relationship Id="rId25" Type="http://schemas.openxmlformats.org/officeDocument/2006/relationships/hyperlink" Target="http://www.cfbstats.com/2016/player/147/1062736/index.html" TargetMode="External"/><Relationship Id="rId33" Type="http://schemas.openxmlformats.org/officeDocument/2006/relationships/hyperlink" Target="http://www.cfbstats.com/2016/player/147/1062726/index.html" TargetMode="External"/><Relationship Id="rId38" Type="http://schemas.openxmlformats.org/officeDocument/2006/relationships/hyperlink" Target="http://www.cfbstats.com/2016/player/147/1054837/index.html" TargetMode="External"/><Relationship Id="rId46" Type="http://schemas.openxmlformats.org/officeDocument/2006/relationships/hyperlink" Target="http://www.cfbstats.com/2016/player/147/1054827/index.html" TargetMode="External"/><Relationship Id="rId59" Type="http://schemas.openxmlformats.org/officeDocument/2006/relationships/hyperlink" Target="http://www.cfbstats.com/2016/player/147/1070275/index.html" TargetMode="External"/><Relationship Id="rId67" Type="http://schemas.openxmlformats.org/officeDocument/2006/relationships/hyperlink" Target="http://www.cfbstats.com/2016/player/147/1078481/index.html" TargetMode="External"/><Relationship Id="rId20" Type="http://schemas.openxmlformats.org/officeDocument/2006/relationships/hyperlink" Target="http://www.cfbstats.com/2016/player/147/1070291/index.html" TargetMode="External"/><Relationship Id="rId41" Type="http://schemas.openxmlformats.org/officeDocument/2006/relationships/hyperlink" Target="http://www.cfbstats.com/2016/player/147/1054831/index.html" TargetMode="External"/><Relationship Id="rId54" Type="http://schemas.openxmlformats.org/officeDocument/2006/relationships/hyperlink" Target="http://www.cfbstats.com/2016/player/147/1054836/index.html" TargetMode="External"/><Relationship Id="rId62" Type="http://schemas.openxmlformats.org/officeDocument/2006/relationships/hyperlink" Target="http://www.cfbstats.com/2016/player/147/1078467/index.html" TargetMode="External"/><Relationship Id="rId70" Type="http://schemas.openxmlformats.org/officeDocument/2006/relationships/hyperlink" Target="http://www.cfbstats.com/2016/player/147/1054810/index.html" TargetMode="External"/><Relationship Id="rId75" Type="http://schemas.openxmlformats.org/officeDocument/2006/relationships/hyperlink" Target="http://www.cfbstats.com/2016/player/147/1062734/index.html" TargetMode="External"/><Relationship Id="rId1" Type="http://schemas.openxmlformats.org/officeDocument/2006/relationships/hyperlink" Target="http://www.cfbstats.com/2016/player/147/1074539/index.html" TargetMode="External"/><Relationship Id="rId6" Type="http://schemas.openxmlformats.org/officeDocument/2006/relationships/hyperlink" Target="http://www.cfbstats.com/2016/player/147/1070283/index.html" TargetMode="External"/><Relationship Id="rId15" Type="http://schemas.openxmlformats.org/officeDocument/2006/relationships/hyperlink" Target="http://www.cfbstats.com/2016/player/147/1054816/index.html" TargetMode="External"/><Relationship Id="rId23" Type="http://schemas.openxmlformats.org/officeDocument/2006/relationships/hyperlink" Target="http://www.cfbstats.com/2016/player/147/1062729/index.html" TargetMode="External"/><Relationship Id="rId28" Type="http://schemas.openxmlformats.org/officeDocument/2006/relationships/hyperlink" Target="http://www.cfbstats.com/2016/player/147/1070299/index.html" TargetMode="External"/><Relationship Id="rId36" Type="http://schemas.openxmlformats.org/officeDocument/2006/relationships/hyperlink" Target="http://www.cfbstats.com/2016/player/147/1078498/index.html" TargetMode="External"/><Relationship Id="rId49" Type="http://schemas.openxmlformats.org/officeDocument/2006/relationships/hyperlink" Target="http://www.cfbstats.com/2016/player/147/1078472/index.html" TargetMode="External"/><Relationship Id="rId57" Type="http://schemas.openxmlformats.org/officeDocument/2006/relationships/hyperlink" Target="http://www.cfbstats.com/2016/player/147/1078489/index.html" TargetMode="External"/><Relationship Id="rId10" Type="http://schemas.openxmlformats.org/officeDocument/2006/relationships/hyperlink" Target="http://www.cfbstats.com/2016/player/147/1062724/index.html" TargetMode="External"/><Relationship Id="rId31" Type="http://schemas.openxmlformats.org/officeDocument/2006/relationships/hyperlink" Target="http://www.cfbstats.com/2016/player/147/1054812/index.html" TargetMode="External"/><Relationship Id="rId44" Type="http://schemas.openxmlformats.org/officeDocument/2006/relationships/hyperlink" Target="http://www.cfbstats.com/2016/player/147/1054828/index.html" TargetMode="External"/><Relationship Id="rId52" Type="http://schemas.openxmlformats.org/officeDocument/2006/relationships/hyperlink" Target="http://www.cfbstats.com/2016/player/147/1062738/index.html" TargetMode="External"/><Relationship Id="rId60" Type="http://schemas.openxmlformats.org/officeDocument/2006/relationships/hyperlink" Target="http://www.cfbstats.com/2016/player/147/1070272/index.html" TargetMode="External"/><Relationship Id="rId65" Type="http://schemas.openxmlformats.org/officeDocument/2006/relationships/hyperlink" Target="http://www.cfbstats.com/2016/player/147/1062719/index.html" TargetMode="External"/><Relationship Id="rId73" Type="http://schemas.openxmlformats.org/officeDocument/2006/relationships/hyperlink" Target="http://www.cfbstats.com/2016/player/147/1070273/index.html" TargetMode="External"/><Relationship Id="rId4" Type="http://schemas.openxmlformats.org/officeDocument/2006/relationships/hyperlink" Target="http://www.cfbstats.com/2016/player/147/1054809/index.html" TargetMode="External"/><Relationship Id="rId9" Type="http://schemas.openxmlformats.org/officeDocument/2006/relationships/hyperlink" Target="http://www.cfbstats.com/2016/player/147/1054820/index.html" TargetMode="External"/><Relationship Id="rId13" Type="http://schemas.openxmlformats.org/officeDocument/2006/relationships/hyperlink" Target="http://www.cfbstats.com/2016/player/147/1070276/index.html" TargetMode="External"/><Relationship Id="rId18" Type="http://schemas.openxmlformats.org/officeDocument/2006/relationships/hyperlink" Target="http://www.cfbstats.com/2016/player/147/1078487/index.html" TargetMode="External"/><Relationship Id="rId39" Type="http://schemas.openxmlformats.org/officeDocument/2006/relationships/hyperlink" Target="http://www.cfbstats.com/2016/player/147/1062104/index.html" TargetMode="External"/><Relationship Id="rId34" Type="http://schemas.openxmlformats.org/officeDocument/2006/relationships/hyperlink" Target="http://www.cfbstats.com/2016/player/147/1078500/index.html" TargetMode="External"/><Relationship Id="rId50" Type="http://schemas.openxmlformats.org/officeDocument/2006/relationships/hyperlink" Target="http://www.cfbstats.com/2016/player/147/1062732/index.html" TargetMode="External"/><Relationship Id="rId55" Type="http://schemas.openxmlformats.org/officeDocument/2006/relationships/hyperlink" Target="http://www.cfbstats.com/2016/player/147/1054819/index.html" TargetMode="External"/><Relationship Id="rId7" Type="http://schemas.openxmlformats.org/officeDocument/2006/relationships/hyperlink" Target="http://www.cfbstats.com/2016/player/147/1070270/index.html" TargetMode="External"/><Relationship Id="rId71" Type="http://schemas.openxmlformats.org/officeDocument/2006/relationships/hyperlink" Target="http://www.cfbstats.com/2016/player/147/1070277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0"/>
  <sheetViews>
    <sheetView tabSelected="1" zoomScaleNormal="100" workbookViewId="0">
      <selection activeCell="H127" sqref="H127"/>
    </sheetView>
  </sheetViews>
  <sheetFormatPr defaultColWidth="11" defaultRowHeight="15.75"/>
  <cols>
    <col min="1" max="1" width="15" customWidth="1"/>
    <col min="2" max="2" width="18" bestFit="1" customWidth="1"/>
    <col min="3" max="3" width="13" style="6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4" t="s">
        <v>25</v>
      </c>
      <c r="T1" s="4" t="s">
        <v>16</v>
      </c>
    </row>
    <row r="2" spans="1:20" ht="24">
      <c r="A2" s="1" t="str">
        <f t="shared" ref="A2:A33" si="0">K2</f>
        <v>OT</v>
      </c>
      <c r="B2" s="2" t="str">
        <f t="shared" ref="B2:B33" si="1">TRIM(MID($J2,FIND(", ",$J2,1)+1,100))&amp;" "&amp;LEFT($J2,FIND(",",$J2,1)-1)</f>
        <v>Tremayne Anchrum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290</v>
      </c>
      <c r="E2">
        <v>0.87060000000000004</v>
      </c>
      <c r="F2">
        <f t="shared" ref="F2:F33" si="4">IF(E2&gt;=0.98,5,IF(E2&gt;=0.9,4,IF(E2&gt;=0.8,3,IF(E2="NA",2,2))))</f>
        <v>3</v>
      </c>
      <c r="I2" s="33">
        <v>73</v>
      </c>
      <c r="J2" s="20" t="s">
        <v>73</v>
      </c>
      <c r="K2" s="19" t="s">
        <v>74</v>
      </c>
      <c r="L2" s="19" t="s">
        <v>15</v>
      </c>
      <c r="M2" s="21">
        <v>43618</v>
      </c>
      <c r="N2" s="19">
        <v>290</v>
      </c>
      <c r="O2" s="20" t="s">
        <v>75</v>
      </c>
      <c r="P2" s="34" t="s">
        <v>76</v>
      </c>
      <c r="Q2" t="str">
        <f>MONTH(M2) &amp; "'" &amp; DAY(M2)</f>
        <v>6'2</v>
      </c>
      <c r="S2" s="5" t="s">
        <v>25</v>
      </c>
      <c r="T2" t="s">
        <v>16</v>
      </c>
    </row>
    <row r="3" spans="1:20" ht="48">
      <c r="A3" s="1" t="str">
        <f t="shared" si="0"/>
        <v>CB</v>
      </c>
      <c r="B3" s="3" t="str">
        <f t="shared" si="1"/>
        <v>Adrian Baker</v>
      </c>
      <c r="C3" s="6">
        <f t="shared" si="2"/>
        <v>71</v>
      </c>
      <c r="D3">
        <f t="shared" si="3"/>
        <v>180</v>
      </c>
      <c r="E3">
        <f>VLOOKUP(B3,[1]Depth!$B$2:$E$112,4,FALSE)</f>
        <v>0.88139999999999996</v>
      </c>
      <c r="F3">
        <f t="shared" si="4"/>
        <v>3</v>
      </c>
      <c r="I3" s="35">
        <v>21</v>
      </c>
      <c r="J3" s="23" t="s">
        <v>77</v>
      </c>
      <c r="K3" s="22" t="s">
        <v>78</v>
      </c>
      <c r="L3" s="22" t="s">
        <v>79</v>
      </c>
      <c r="M3" s="24">
        <v>43596</v>
      </c>
      <c r="N3" s="22">
        <v>180</v>
      </c>
      <c r="O3" s="23" t="s">
        <v>80</v>
      </c>
      <c r="P3" s="36" t="s">
        <v>81</v>
      </c>
      <c r="Q3" t="str">
        <f t="shared" ref="Q3:Q66" si="5">MONTH(M3) &amp; "'" &amp; DAY(M3)</f>
        <v>5'11</v>
      </c>
      <c r="T3">
        <v>5</v>
      </c>
    </row>
    <row r="4" spans="1:20">
      <c r="A4" s="1" t="str">
        <f t="shared" si="0"/>
        <v>QB</v>
      </c>
      <c r="B4" s="3" t="str">
        <f t="shared" si="1"/>
        <v>James Barnes</v>
      </c>
      <c r="C4" s="6">
        <f t="shared" si="2"/>
        <v>73</v>
      </c>
      <c r="D4">
        <f t="shared" si="3"/>
        <v>175</v>
      </c>
      <c r="E4">
        <f>VLOOKUP(B4,[1]Depth!$B$2:$E$112,4,FALSE)</f>
        <v>0.5</v>
      </c>
      <c r="F4">
        <f t="shared" si="4"/>
        <v>2</v>
      </c>
      <c r="I4" s="33">
        <v>18</v>
      </c>
      <c r="J4" s="25" t="s">
        <v>82</v>
      </c>
      <c r="K4" s="19" t="s">
        <v>83</v>
      </c>
      <c r="L4" s="19" t="s">
        <v>15</v>
      </c>
      <c r="M4" s="21">
        <v>43617</v>
      </c>
      <c r="N4" s="19">
        <v>175</v>
      </c>
      <c r="O4" s="20" t="s">
        <v>84</v>
      </c>
      <c r="P4" s="34" t="s">
        <v>85</v>
      </c>
      <c r="Q4" t="str">
        <f t="shared" si="5"/>
        <v>6'1</v>
      </c>
      <c r="T4">
        <v>4</v>
      </c>
    </row>
    <row r="5" spans="1:20" ht="36">
      <c r="A5" s="1" t="str">
        <f t="shared" si="0"/>
        <v>P</v>
      </c>
      <c r="B5" s="3" t="str">
        <f t="shared" si="1"/>
        <v>Michael Batson</v>
      </c>
      <c r="C5" s="6">
        <f t="shared" si="2"/>
        <v>70</v>
      </c>
      <c r="D5">
        <f t="shared" si="3"/>
        <v>200</v>
      </c>
      <c r="E5">
        <f>VLOOKUP(B5,[1]Depth!$B$2:$E$112,4,FALSE)</f>
        <v>0.5</v>
      </c>
      <c r="F5">
        <f t="shared" si="4"/>
        <v>2</v>
      </c>
      <c r="I5" s="35">
        <v>96</v>
      </c>
      <c r="J5" s="26" t="s">
        <v>86</v>
      </c>
      <c r="K5" s="22" t="s">
        <v>87</v>
      </c>
      <c r="L5" s="22" t="s">
        <v>15</v>
      </c>
      <c r="M5" s="24">
        <v>43595</v>
      </c>
      <c r="N5" s="22">
        <v>200</v>
      </c>
      <c r="O5" s="23" t="s">
        <v>88</v>
      </c>
      <c r="P5" s="36" t="s">
        <v>89</v>
      </c>
      <c r="Q5" t="str">
        <f t="shared" si="5"/>
        <v>5'10</v>
      </c>
      <c r="T5">
        <v>3</v>
      </c>
    </row>
    <row r="6" spans="1:20">
      <c r="A6" s="1" t="str">
        <f t="shared" si="0"/>
        <v>TE</v>
      </c>
      <c r="B6" s="3" t="str">
        <f t="shared" si="1"/>
        <v>Shadell Bell</v>
      </c>
      <c r="C6" s="6">
        <f t="shared" si="2"/>
        <v>73</v>
      </c>
      <c r="D6">
        <f t="shared" si="3"/>
        <v>220</v>
      </c>
      <c r="E6">
        <f>VLOOKUP(B6,[1]Depth!$B$2:$E$112,4,FALSE)</f>
        <v>0.87209999999999999</v>
      </c>
      <c r="F6">
        <f t="shared" si="4"/>
        <v>3</v>
      </c>
      <c r="I6" s="33">
        <v>11</v>
      </c>
      <c r="J6" s="20" t="s">
        <v>90</v>
      </c>
      <c r="K6" s="19" t="s">
        <v>91</v>
      </c>
      <c r="L6" s="19" t="s">
        <v>15</v>
      </c>
      <c r="M6" s="21">
        <v>43617</v>
      </c>
      <c r="N6" s="19">
        <v>220</v>
      </c>
      <c r="O6" s="20" t="s">
        <v>92</v>
      </c>
      <c r="P6" s="34" t="s">
        <v>93</v>
      </c>
      <c r="Q6" t="str">
        <f t="shared" si="5"/>
        <v>6'1</v>
      </c>
      <c r="T6">
        <v>2</v>
      </c>
    </row>
    <row r="7" spans="1:20">
      <c r="A7" s="1" t="str">
        <f t="shared" si="0"/>
        <v>OL</v>
      </c>
      <c r="B7" s="3" t="str">
        <f t="shared" si="1"/>
        <v>Kaleb Bevelle</v>
      </c>
      <c r="C7" s="6">
        <f t="shared" si="2"/>
        <v>75</v>
      </c>
      <c r="D7">
        <f t="shared" si="3"/>
        <v>265</v>
      </c>
      <c r="E7">
        <f>VLOOKUP(B7,[1]Depth!$B$2:$E$112,4,FALSE)</f>
        <v>0.5</v>
      </c>
      <c r="F7">
        <f t="shared" si="4"/>
        <v>2</v>
      </c>
      <c r="I7" s="35">
        <v>61</v>
      </c>
      <c r="J7" s="26" t="s">
        <v>94</v>
      </c>
      <c r="K7" s="22" t="s">
        <v>95</v>
      </c>
      <c r="L7" s="22" t="s">
        <v>79</v>
      </c>
      <c r="M7" s="24">
        <v>43619</v>
      </c>
      <c r="N7" s="22">
        <v>265</v>
      </c>
      <c r="O7" s="23" t="s">
        <v>96</v>
      </c>
      <c r="P7" s="36" t="s">
        <v>97</v>
      </c>
      <c r="Q7" t="str">
        <f t="shared" si="5"/>
        <v>6'3</v>
      </c>
      <c r="T7">
        <v>1</v>
      </c>
    </row>
    <row r="8" spans="1:20">
      <c r="A8" s="1" t="str">
        <f t="shared" si="0"/>
        <v>OL</v>
      </c>
      <c r="B8" s="3" t="str">
        <f t="shared" si="1"/>
        <v>Kelby Bevelle</v>
      </c>
      <c r="C8" s="6">
        <f t="shared" si="2"/>
        <v>74</v>
      </c>
      <c r="D8">
        <f t="shared" si="3"/>
        <v>265</v>
      </c>
      <c r="E8">
        <f>VLOOKUP(B8,[1]Depth!$B$2:$E$112,4,FALSE)</f>
        <v>0.5</v>
      </c>
      <c r="F8">
        <f t="shared" si="4"/>
        <v>2</v>
      </c>
      <c r="I8" s="33">
        <v>60</v>
      </c>
      <c r="J8" s="20" t="s">
        <v>98</v>
      </c>
      <c r="K8" s="19" t="s">
        <v>95</v>
      </c>
      <c r="L8" s="19" t="s">
        <v>79</v>
      </c>
      <c r="M8" s="21">
        <v>43618</v>
      </c>
      <c r="N8" s="19">
        <v>265</v>
      </c>
      <c r="O8" s="20" t="s">
        <v>96</v>
      </c>
      <c r="P8" s="34" t="s">
        <v>97</v>
      </c>
      <c r="Q8" t="str">
        <f t="shared" si="5"/>
        <v>6'2</v>
      </c>
      <c r="T8" t="s">
        <v>17</v>
      </c>
    </row>
    <row r="9" spans="1:20">
      <c r="A9" s="1" t="str">
        <f t="shared" si="0"/>
        <v>LB</v>
      </c>
      <c r="B9" s="3" t="str">
        <f t="shared" si="1"/>
        <v>Ben Boulware</v>
      </c>
      <c r="C9" s="6">
        <f t="shared" si="2"/>
        <v>73</v>
      </c>
      <c r="D9">
        <f t="shared" si="3"/>
        <v>235</v>
      </c>
      <c r="E9">
        <f>VLOOKUP(B9,[1]Depth!$B$2:$E$112,4,FALSE)</f>
        <v>0.92290000000000005</v>
      </c>
      <c r="F9">
        <f t="shared" si="4"/>
        <v>4</v>
      </c>
      <c r="I9" s="35">
        <v>10</v>
      </c>
      <c r="J9" s="26" t="s">
        <v>99</v>
      </c>
      <c r="K9" s="22" t="s">
        <v>100</v>
      </c>
      <c r="L9" s="22" t="s">
        <v>101</v>
      </c>
      <c r="M9" s="27">
        <v>36678</v>
      </c>
      <c r="N9" s="22">
        <v>235</v>
      </c>
      <c r="O9" s="23" t="s">
        <v>102</v>
      </c>
      <c r="P9" s="36" t="s">
        <v>103</v>
      </c>
      <c r="Q9" t="str">
        <f t="shared" si="5"/>
        <v>6'1</v>
      </c>
    </row>
    <row r="10" spans="1:20">
      <c r="A10" s="1" t="str">
        <f t="shared" si="0"/>
        <v>DE</v>
      </c>
      <c r="B10" s="3" t="str">
        <f t="shared" si="1"/>
        <v>Jaquarius Brice</v>
      </c>
      <c r="C10" s="6">
        <f t="shared" si="2"/>
        <v>74</v>
      </c>
      <c r="D10">
        <f t="shared" si="3"/>
        <v>215</v>
      </c>
      <c r="E10">
        <f>VLOOKUP(B10,[1]Depth!$B$2:$E$112,4,FALSE)</f>
        <v>0.5</v>
      </c>
      <c r="F10">
        <f t="shared" si="4"/>
        <v>2</v>
      </c>
      <c r="I10" s="33">
        <v>40</v>
      </c>
      <c r="J10" s="25" t="s">
        <v>104</v>
      </c>
      <c r="K10" s="19" t="s">
        <v>105</v>
      </c>
      <c r="L10" s="19" t="s">
        <v>101</v>
      </c>
      <c r="M10" s="21">
        <v>43618</v>
      </c>
      <c r="N10" s="19">
        <v>215</v>
      </c>
      <c r="O10" s="20" t="s">
        <v>106</v>
      </c>
      <c r="P10" s="34" t="s">
        <v>107</v>
      </c>
      <c r="Q10" t="str">
        <f t="shared" si="5"/>
        <v>6'2</v>
      </c>
    </row>
    <row r="11" spans="1:20" ht="36">
      <c r="A11" s="1" t="str">
        <f t="shared" si="0"/>
        <v>DE</v>
      </c>
      <c r="B11" s="3" t="str">
        <f t="shared" si="1"/>
        <v>Austin Bryant</v>
      </c>
      <c r="C11" s="6">
        <f t="shared" si="2"/>
        <v>76</v>
      </c>
      <c r="D11">
        <f t="shared" si="3"/>
        <v>265</v>
      </c>
      <c r="E11">
        <f>VLOOKUP(B11,[1]Depth!$B$2:$E$112,4,FALSE)</f>
        <v>0.91900000000000004</v>
      </c>
      <c r="F11">
        <f t="shared" si="4"/>
        <v>4</v>
      </c>
      <c r="I11" s="35">
        <v>91</v>
      </c>
      <c r="J11" s="26" t="s">
        <v>108</v>
      </c>
      <c r="K11" s="22" t="s">
        <v>105</v>
      </c>
      <c r="L11" s="22" t="s">
        <v>109</v>
      </c>
      <c r="M11" s="24">
        <v>43620</v>
      </c>
      <c r="N11" s="22">
        <v>265</v>
      </c>
      <c r="O11" s="23" t="s">
        <v>110</v>
      </c>
      <c r="P11" s="36" t="s">
        <v>111</v>
      </c>
      <c r="Q11" t="str">
        <f t="shared" si="5"/>
        <v>6'4</v>
      </c>
    </row>
    <row r="12" spans="1:20" ht="24">
      <c r="A12" s="1" t="str">
        <f t="shared" si="0"/>
        <v>QB</v>
      </c>
      <c r="B12" s="3" t="str">
        <f t="shared" si="1"/>
        <v>Kelly Bryant</v>
      </c>
      <c r="C12" s="6">
        <f t="shared" si="2"/>
        <v>75</v>
      </c>
      <c r="D12">
        <f t="shared" si="3"/>
        <v>215</v>
      </c>
      <c r="E12">
        <f>VLOOKUP(B12,[1]Depth!$B$2:$E$112,4,FALSE)</f>
        <v>0.87770000000000004</v>
      </c>
      <c r="F12">
        <f t="shared" si="4"/>
        <v>3</v>
      </c>
      <c r="I12" s="33">
        <v>2</v>
      </c>
      <c r="J12" s="25" t="s">
        <v>112</v>
      </c>
      <c r="K12" s="19" t="s">
        <v>83</v>
      </c>
      <c r="L12" s="19" t="s">
        <v>109</v>
      </c>
      <c r="M12" s="21">
        <v>43619</v>
      </c>
      <c r="N12" s="19">
        <v>215</v>
      </c>
      <c r="O12" s="20" t="s">
        <v>113</v>
      </c>
      <c r="P12" s="34" t="s">
        <v>114</v>
      </c>
      <c r="Q12" t="str">
        <f t="shared" si="5"/>
        <v>6'3</v>
      </c>
    </row>
    <row r="13" spans="1:20" ht="24">
      <c r="A13" s="1" t="str">
        <f t="shared" si="0"/>
        <v>WR</v>
      </c>
      <c r="B13" s="3" t="str">
        <f t="shared" si="1"/>
        <v>Deon Cain</v>
      </c>
      <c r="C13" s="6">
        <f t="shared" si="2"/>
        <v>73</v>
      </c>
      <c r="D13">
        <f t="shared" si="3"/>
        <v>210</v>
      </c>
      <c r="E13">
        <f>VLOOKUP(B13,[1]Depth!$B$2:$E$112,4,FALSE)</f>
        <v>0.99060000000000004</v>
      </c>
      <c r="F13">
        <f t="shared" si="4"/>
        <v>5</v>
      </c>
      <c r="I13" s="35">
        <v>8</v>
      </c>
      <c r="J13" s="26" t="s">
        <v>115</v>
      </c>
      <c r="K13" s="22" t="s">
        <v>116</v>
      </c>
      <c r="L13" s="22" t="s">
        <v>109</v>
      </c>
      <c r="M13" s="24">
        <v>43617</v>
      </c>
      <c r="N13" s="22">
        <v>210</v>
      </c>
      <c r="O13" s="23" t="s">
        <v>117</v>
      </c>
      <c r="P13" s="36" t="s">
        <v>118</v>
      </c>
      <c r="Q13" t="str">
        <f t="shared" si="5"/>
        <v>6'1</v>
      </c>
    </row>
    <row r="14" spans="1:20">
      <c r="A14" s="1" t="str">
        <f t="shared" si="0"/>
        <v>DB</v>
      </c>
      <c r="B14" s="3" t="str">
        <f t="shared" si="1"/>
        <v>Ryan Carter</v>
      </c>
      <c r="C14" s="6">
        <f t="shared" si="2"/>
        <v>69</v>
      </c>
      <c r="D14">
        <f t="shared" si="3"/>
        <v>180</v>
      </c>
      <c r="E14">
        <f>VLOOKUP(B14,[1]Depth!$B$2:$E$112,4,FALSE)</f>
        <v>0.7631</v>
      </c>
      <c r="F14">
        <f t="shared" si="4"/>
        <v>2</v>
      </c>
      <c r="I14" s="33">
        <v>31</v>
      </c>
      <c r="J14" s="25" t="s">
        <v>119</v>
      </c>
      <c r="K14" s="19" t="s">
        <v>120</v>
      </c>
      <c r="L14" s="19" t="s">
        <v>79</v>
      </c>
      <c r="M14" s="21">
        <v>43594</v>
      </c>
      <c r="N14" s="19">
        <v>180</v>
      </c>
      <c r="O14" s="20" t="s">
        <v>121</v>
      </c>
      <c r="P14" s="34" t="s">
        <v>122</v>
      </c>
      <c r="Q14" t="str">
        <f t="shared" si="5"/>
        <v>5'9</v>
      </c>
    </row>
    <row r="15" spans="1:20" ht="24">
      <c r="A15" s="1" t="str">
        <f t="shared" si="0"/>
        <v>OL</v>
      </c>
      <c r="B15" s="3" t="str">
        <f t="shared" si="1"/>
        <v>Gage Cervenka</v>
      </c>
      <c r="C15" s="6">
        <f t="shared" si="2"/>
        <v>75</v>
      </c>
      <c r="D15">
        <f t="shared" si="3"/>
        <v>305</v>
      </c>
      <c r="E15">
        <f>VLOOKUP(B15,[1]Depth!$B$2:$E$112,4,FALSE)</f>
        <v>0.84950000000000003</v>
      </c>
      <c r="F15">
        <f t="shared" si="4"/>
        <v>3</v>
      </c>
      <c r="I15" s="35">
        <v>59</v>
      </c>
      <c r="J15" s="23" t="s">
        <v>123</v>
      </c>
      <c r="K15" s="22" t="s">
        <v>95</v>
      </c>
      <c r="L15" s="22" t="s">
        <v>15</v>
      </c>
      <c r="M15" s="24">
        <v>43619</v>
      </c>
      <c r="N15" s="22">
        <v>305</v>
      </c>
      <c r="O15" s="23" t="s">
        <v>124</v>
      </c>
      <c r="P15" s="36" t="s">
        <v>125</v>
      </c>
      <c r="Q15" t="str">
        <f t="shared" si="5"/>
        <v>6'3</v>
      </c>
    </row>
    <row r="16" spans="1:20">
      <c r="A16" s="1" t="str">
        <f t="shared" si="0"/>
        <v>TE</v>
      </c>
      <c r="B16" s="3" t="str">
        <f t="shared" si="1"/>
        <v>J.C. Chalk</v>
      </c>
      <c r="C16" s="6">
        <f t="shared" si="2"/>
        <v>74</v>
      </c>
      <c r="D16">
        <f t="shared" si="3"/>
        <v>235</v>
      </c>
      <c r="E16">
        <v>0.86709999999999998</v>
      </c>
      <c r="F16">
        <f t="shared" si="4"/>
        <v>3</v>
      </c>
      <c r="I16" s="33">
        <v>25</v>
      </c>
      <c r="J16" s="20" t="s">
        <v>126</v>
      </c>
      <c r="K16" s="19" t="s">
        <v>91</v>
      </c>
      <c r="L16" s="19" t="s">
        <v>15</v>
      </c>
      <c r="M16" s="21">
        <v>43618</v>
      </c>
      <c r="N16" s="19">
        <v>235</v>
      </c>
      <c r="O16" s="20" t="s">
        <v>127</v>
      </c>
      <c r="P16" s="34" t="s">
        <v>128</v>
      </c>
      <c r="Q16" t="str">
        <f t="shared" si="5"/>
        <v>6'2</v>
      </c>
    </row>
    <row r="17" spans="1:17">
      <c r="A17" s="1" t="str">
        <f t="shared" si="0"/>
        <v>WR</v>
      </c>
      <c r="B17" s="3" t="str">
        <f t="shared" si="1"/>
        <v>T.J. Chase</v>
      </c>
      <c r="C17" s="6">
        <f t="shared" si="2"/>
        <v>73</v>
      </c>
      <c r="D17">
        <f t="shared" si="3"/>
        <v>175</v>
      </c>
      <c r="E17">
        <v>0.91579999999999995</v>
      </c>
      <c r="F17">
        <f t="shared" si="4"/>
        <v>4</v>
      </c>
      <c r="I17" s="35">
        <v>18</v>
      </c>
      <c r="J17" s="23" t="s">
        <v>129</v>
      </c>
      <c r="K17" s="22" t="s">
        <v>116</v>
      </c>
      <c r="L17" s="22" t="s">
        <v>15</v>
      </c>
      <c r="M17" s="24">
        <v>43617</v>
      </c>
      <c r="N17" s="22">
        <v>175</v>
      </c>
      <c r="O17" s="23" t="s">
        <v>130</v>
      </c>
      <c r="P17" s="36" t="s">
        <v>131</v>
      </c>
      <c r="Q17" t="str">
        <f t="shared" si="5"/>
        <v>6'1</v>
      </c>
    </row>
    <row r="18" spans="1:17" ht="36">
      <c r="A18" s="1" t="str">
        <f t="shared" si="0"/>
        <v>RB</v>
      </c>
      <c r="B18" s="3" t="str">
        <f t="shared" si="1"/>
        <v>Adam Choice</v>
      </c>
      <c r="C18" s="6">
        <f t="shared" si="2"/>
        <v>69</v>
      </c>
      <c r="D18">
        <f t="shared" si="3"/>
        <v>210</v>
      </c>
      <c r="E18">
        <f>VLOOKUP(B18,[1]Depth!$B$2:$E$112,4,FALSE)</f>
        <v>0.90149999999999997</v>
      </c>
      <c r="F18">
        <f t="shared" si="4"/>
        <v>4</v>
      </c>
      <c r="I18" s="33">
        <v>26</v>
      </c>
      <c r="J18" s="25" t="s">
        <v>132</v>
      </c>
      <c r="K18" s="19" t="s">
        <v>133</v>
      </c>
      <c r="L18" s="19" t="s">
        <v>109</v>
      </c>
      <c r="M18" s="21">
        <v>43594</v>
      </c>
      <c r="N18" s="19">
        <v>210</v>
      </c>
      <c r="O18" s="20" t="s">
        <v>134</v>
      </c>
      <c r="P18" s="34" t="s">
        <v>111</v>
      </c>
      <c r="Q18" t="str">
        <f t="shared" si="5"/>
        <v>5'9</v>
      </c>
    </row>
    <row r="19" spans="1:17">
      <c r="A19" s="1" t="str">
        <f t="shared" si="0"/>
        <v>QB</v>
      </c>
      <c r="B19" s="3" t="str">
        <f t="shared" si="1"/>
        <v>Zerrick Cooper</v>
      </c>
      <c r="C19" s="6">
        <f t="shared" si="2"/>
        <v>74</v>
      </c>
      <c r="D19">
        <f t="shared" si="3"/>
        <v>205</v>
      </c>
      <c r="E19">
        <v>0.91200000000000003</v>
      </c>
      <c r="F19">
        <f t="shared" si="4"/>
        <v>4</v>
      </c>
      <c r="I19" s="35">
        <v>6</v>
      </c>
      <c r="J19" s="23" t="s">
        <v>135</v>
      </c>
      <c r="K19" s="22" t="s">
        <v>83</v>
      </c>
      <c r="L19" s="22" t="s">
        <v>15</v>
      </c>
      <c r="M19" s="24">
        <v>43618</v>
      </c>
      <c r="N19" s="22">
        <v>205</v>
      </c>
      <c r="O19" s="23" t="s">
        <v>136</v>
      </c>
      <c r="P19" s="36" t="s">
        <v>137</v>
      </c>
      <c r="Q19" t="str">
        <f t="shared" si="5"/>
        <v>6'2</v>
      </c>
    </row>
    <row r="20" spans="1:17">
      <c r="A20" s="1" t="str">
        <f t="shared" si="0"/>
        <v>S</v>
      </c>
      <c r="B20" s="3" t="str">
        <f t="shared" si="1"/>
        <v>Kyle Cote</v>
      </c>
      <c r="C20" s="6">
        <f t="shared" si="2"/>
        <v>70</v>
      </c>
      <c r="D20">
        <f t="shared" si="3"/>
        <v>180</v>
      </c>
      <c r="E20">
        <f>VLOOKUP(B20,[1]Depth!$B$2:$E$112,4,FALSE)</f>
        <v>0.5</v>
      </c>
      <c r="F20">
        <f t="shared" si="4"/>
        <v>2</v>
      </c>
      <c r="I20" s="33">
        <v>32</v>
      </c>
      <c r="J20" s="25" t="s">
        <v>138</v>
      </c>
      <c r="K20" s="19" t="s">
        <v>139</v>
      </c>
      <c r="L20" s="19" t="s">
        <v>15</v>
      </c>
      <c r="M20" s="21">
        <v>43595</v>
      </c>
      <c r="N20" s="19">
        <v>180</v>
      </c>
      <c r="O20" s="20" t="s">
        <v>140</v>
      </c>
      <c r="P20" s="34" t="s">
        <v>141</v>
      </c>
      <c r="Q20" t="str">
        <f t="shared" si="5"/>
        <v>5'10</v>
      </c>
    </row>
    <row r="21" spans="1:17" ht="24">
      <c r="A21" s="1" t="str">
        <f t="shared" si="0"/>
        <v>OG</v>
      </c>
      <c r="B21" s="3" t="str">
        <f t="shared" si="1"/>
        <v>Tyrone Crowder</v>
      </c>
      <c r="C21" s="6">
        <f t="shared" si="2"/>
        <v>74</v>
      </c>
      <c r="D21">
        <f t="shared" si="3"/>
        <v>340</v>
      </c>
      <c r="E21">
        <f>VLOOKUP(B21,[1]Depth!$B$2:$E$112,4,FALSE)</f>
        <v>0.94650000000000001</v>
      </c>
      <c r="F21">
        <f t="shared" si="4"/>
        <v>4</v>
      </c>
      <c r="I21" s="35">
        <v>55</v>
      </c>
      <c r="J21" s="23" t="s">
        <v>142</v>
      </c>
      <c r="K21" s="22" t="s">
        <v>143</v>
      </c>
      <c r="L21" s="22" t="s">
        <v>79</v>
      </c>
      <c r="M21" s="24">
        <v>43618</v>
      </c>
      <c r="N21" s="22">
        <v>340</v>
      </c>
      <c r="O21" s="23" t="s">
        <v>144</v>
      </c>
      <c r="P21" s="36" t="s">
        <v>145</v>
      </c>
      <c r="Q21" t="str">
        <f t="shared" si="5"/>
        <v>6'2</v>
      </c>
    </row>
    <row r="22" spans="1:17">
      <c r="A22" s="1" t="str">
        <f t="shared" si="0"/>
        <v>LB</v>
      </c>
      <c r="B22" s="3" t="str">
        <f t="shared" si="1"/>
        <v>J.D. Davis</v>
      </c>
      <c r="C22" s="6">
        <f t="shared" si="2"/>
        <v>74</v>
      </c>
      <c r="D22">
        <f t="shared" si="3"/>
        <v>225</v>
      </c>
      <c r="E22">
        <f>VLOOKUP(B22,[1]Depth!$B$2:$E$112,4,FALSE)</f>
        <v>0.76639999999999997</v>
      </c>
      <c r="F22">
        <f t="shared" si="4"/>
        <v>2</v>
      </c>
      <c r="I22" s="33">
        <v>33</v>
      </c>
      <c r="J22" s="25" t="s">
        <v>146</v>
      </c>
      <c r="K22" s="19" t="s">
        <v>100</v>
      </c>
      <c r="L22" s="19" t="s">
        <v>109</v>
      </c>
      <c r="M22" s="21">
        <v>43618</v>
      </c>
      <c r="N22" s="19">
        <v>225</v>
      </c>
      <c r="O22" s="20" t="s">
        <v>147</v>
      </c>
      <c r="P22" s="34" t="s">
        <v>141</v>
      </c>
      <c r="Q22" t="str">
        <f t="shared" si="5"/>
        <v>6'2</v>
      </c>
    </row>
    <row r="23" spans="1:17">
      <c r="A23" s="1" t="str">
        <f t="shared" si="0"/>
        <v>LB</v>
      </c>
      <c r="B23" s="3" t="str">
        <f t="shared" si="1"/>
        <v>Judah Davis</v>
      </c>
      <c r="C23" s="6">
        <f t="shared" si="2"/>
        <v>73</v>
      </c>
      <c r="D23">
        <f t="shared" si="3"/>
        <v>235</v>
      </c>
      <c r="E23">
        <f>VLOOKUP(B23,[1]Depth!$B$2:$E$112,4,FALSE)</f>
        <v>0.76639999999999997</v>
      </c>
      <c r="F23">
        <f t="shared" si="4"/>
        <v>2</v>
      </c>
      <c r="I23" s="35">
        <v>36</v>
      </c>
      <c r="J23" s="26" t="s">
        <v>148</v>
      </c>
      <c r="K23" s="22" t="s">
        <v>100</v>
      </c>
      <c r="L23" s="22" t="s">
        <v>109</v>
      </c>
      <c r="M23" s="24">
        <v>43617</v>
      </c>
      <c r="N23" s="22">
        <v>235</v>
      </c>
      <c r="O23" s="23" t="s">
        <v>147</v>
      </c>
      <c r="P23" s="36" t="s">
        <v>141</v>
      </c>
      <c r="Q23" t="str">
        <f t="shared" si="5"/>
        <v>6'1</v>
      </c>
    </row>
    <row r="24" spans="1:17" ht="24">
      <c r="A24" s="1" t="str">
        <f t="shared" si="0"/>
        <v>DE</v>
      </c>
      <c r="B24" s="3" t="str">
        <f t="shared" si="1"/>
        <v>Lasamuel Davis</v>
      </c>
      <c r="C24" s="6">
        <f t="shared" si="2"/>
        <v>76</v>
      </c>
      <c r="D24">
        <f t="shared" si="3"/>
        <v>210</v>
      </c>
      <c r="E24">
        <v>0.84140000000000004</v>
      </c>
      <c r="F24">
        <f t="shared" si="4"/>
        <v>3</v>
      </c>
      <c r="I24" s="33">
        <v>7</v>
      </c>
      <c r="J24" s="20" t="s">
        <v>149</v>
      </c>
      <c r="K24" s="19" t="s">
        <v>105</v>
      </c>
      <c r="L24" s="19" t="s">
        <v>15</v>
      </c>
      <c r="M24" s="21">
        <v>43620</v>
      </c>
      <c r="N24" s="19">
        <v>210</v>
      </c>
      <c r="O24" s="20" t="s">
        <v>150</v>
      </c>
      <c r="P24" s="34" t="s">
        <v>151</v>
      </c>
      <c r="Q24" t="str">
        <f t="shared" si="5"/>
        <v>6'4</v>
      </c>
    </row>
    <row r="25" spans="1:17" ht="24">
      <c r="A25" s="1" t="str">
        <f t="shared" si="0"/>
        <v>CB</v>
      </c>
      <c r="B25" s="3" t="str">
        <f t="shared" si="1"/>
        <v>Brian Dawkins Jr.</v>
      </c>
      <c r="C25" s="6">
        <f t="shared" si="2"/>
        <v>67</v>
      </c>
      <c r="D25">
        <f t="shared" si="3"/>
        <v>175</v>
      </c>
      <c r="E25">
        <v>0.79579999999999995</v>
      </c>
      <c r="F25">
        <f t="shared" si="4"/>
        <v>2</v>
      </c>
      <c r="I25" s="35">
        <v>9</v>
      </c>
      <c r="J25" s="23" t="s">
        <v>152</v>
      </c>
      <c r="K25" s="22" t="s">
        <v>78</v>
      </c>
      <c r="L25" s="22" t="s">
        <v>15</v>
      </c>
      <c r="M25" s="24">
        <v>43592</v>
      </c>
      <c r="N25" s="22">
        <v>175</v>
      </c>
      <c r="O25" s="23" t="s">
        <v>153</v>
      </c>
      <c r="P25" s="36" t="s">
        <v>154</v>
      </c>
      <c r="Q25" t="str">
        <f t="shared" si="5"/>
        <v>5'7</v>
      </c>
    </row>
    <row r="26" spans="1:17">
      <c r="A26" s="1" t="str">
        <f t="shared" si="0"/>
        <v>WR</v>
      </c>
      <c r="B26" s="3" t="str">
        <f t="shared" si="1"/>
        <v>Adrien Dunn</v>
      </c>
      <c r="C26" s="6">
        <f t="shared" si="2"/>
        <v>67</v>
      </c>
      <c r="D26">
        <f t="shared" si="3"/>
        <v>180</v>
      </c>
      <c r="E26">
        <f>VLOOKUP(B26,[1]Depth!$B$2:$E$112,4,FALSE)</f>
        <v>0.5</v>
      </c>
      <c r="F26">
        <f t="shared" si="4"/>
        <v>2</v>
      </c>
      <c r="I26" s="33">
        <v>82</v>
      </c>
      <c r="J26" s="25" t="s">
        <v>155</v>
      </c>
      <c r="K26" s="19" t="s">
        <v>116</v>
      </c>
      <c r="L26" s="19" t="s">
        <v>101</v>
      </c>
      <c r="M26" s="21">
        <v>43592</v>
      </c>
      <c r="N26" s="19">
        <v>180</v>
      </c>
      <c r="O26" s="20" t="s">
        <v>147</v>
      </c>
      <c r="P26" s="34" t="s">
        <v>141</v>
      </c>
      <c r="Q26" t="str">
        <f t="shared" si="5"/>
        <v>5'7</v>
      </c>
    </row>
    <row r="27" spans="1:17" ht="36">
      <c r="A27" s="1" t="str">
        <f t="shared" si="0"/>
        <v>RB</v>
      </c>
      <c r="B27" s="3" t="str">
        <f t="shared" si="1"/>
        <v>Tyshon Dye</v>
      </c>
      <c r="C27" s="6">
        <f t="shared" si="2"/>
        <v>71</v>
      </c>
      <c r="D27">
        <f t="shared" si="3"/>
        <v>220</v>
      </c>
      <c r="E27">
        <f>VLOOKUP(B27,[1]Depth!$B$2:$E$112,4,FALSE)</f>
        <v>0.92949999999999999</v>
      </c>
      <c r="F27">
        <f t="shared" si="4"/>
        <v>4</v>
      </c>
      <c r="I27" s="35">
        <v>22</v>
      </c>
      <c r="J27" s="26" t="s">
        <v>156</v>
      </c>
      <c r="K27" s="22" t="s">
        <v>133</v>
      </c>
      <c r="L27" s="22" t="s">
        <v>79</v>
      </c>
      <c r="M27" s="24">
        <v>43596</v>
      </c>
      <c r="N27" s="22">
        <v>220</v>
      </c>
      <c r="O27" s="23" t="s">
        <v>157</v>
      </c>
      <c r="P27" s="36" t="s">
        <v>158</v>
      </c>
      <c r="Q27" t="str">
        <f t="shared" si="5"/>
        <v>5'11</v>
      </c>
    </row>
    <row r="28" spans="1:17" ht="24">
      <c r="A28" s="1" t="str">
        <f t="shared" si="0"/>
        <v>CB</v>
      </c>
      <c r="B28" s="3" t="str">
        <f t="shared" si="1"/>
        <v>Marcus Edmond</v>
      </c>
      <c r="C28" s="6">
        <f t="shared" si="2"/>
        <v>73</v>
      </c>
      <c r="D28">
        <f t="shared" si="3"/>
        <v>175</v>
      </c>
      <c r="E28">
        <f>VLOOKUP(B28,[1]Depth!$B$2:$E$112,4,FALSE)</f>
        <v>0.81740000000000002</v>
      </c>
      <c r="F28">
        <f t="shared" si="4"/>
        <v>3</v>
      </c>
      <c r="I28" s="33">
        <v>29</v>
      </c>
      <c r="J28" s="25" t="s">
        <v>159</v>
      </c>
      <c r="K28" s="19" t="s">
        <v>78</v>
      </c>
      <c r="L28" s="19" t="s">
        <v>79</v>
      </c>
      <c r="M28" s="28">
        <v>36678</v>
      </c>
      <c r="N28" s="19">
        <v>175</v>
      </c>
      <c r="O28" s="20" t="s">
        <v>160</v>
      </c>
      <c r="P28" s="34" t="s">
        <v>161</v>
      </c>
      <c r="Q28" t="str">
        <f t="shared" si="5"/>
        <v>6'1</v>
      </c>
    </row>
    <row r="29" spans="1:17" ht="36">
      <c r="A29" s="1" t="str">
        <f t="shared" si="0"/>
        <v>LS</v>
      </c>
      <c r="B29" s="3" t="str">
        <f t="shared" si="1"/>
        <v>David Estes</v>
      </c>
      <c r="C29" s="6">
        <f t="shared" si="2"/>
        <v>73</v>
      </c>
      <c r="D29">
        <f t="shared" si="3"/>
        <v>200</v>
      </c>
      <c r="E29">
        <f>VLOOKUP(B29,[1]Depth!$B$2:$E$112,4,FALSE)</f>
        <v>0.5</v>
      </c>
      <c r="F29">
        <f t="shared" si="4"/>
        <v>2</v>
      </c>
      <c r="I29" s="35">
        <v>62</v>
      </c>
      <c r="J29" s="26" t="s">
        <v>162</v>
      </c>
      <c r="K29" s="22" t="s">
        <v>163</v>
      </c>
      <c r="L29" s="22" t="s">
        <v>101</v>
      </c>
      <c r="M29" s="27">
        <v>36678</v>
      </c>
      <c r="N29" s="22">
        <v>200</v>
      </c>
      <c r="O29" s="23" t="s">
        <v>164</v>
      </c>
      <c r="P29" s="36" t="s">
        <v>165</v>
      </c>
      <c r="Q29" t="str">
        <f t="shared" si="5"/>
        <v>6'1</v>
      </c>
    </row>
    <row r="30" spans="1:17" ht="24">
      <c r="A30" s="1" t="str">
        <f t="shared" si="0"/>
        <v>OL</v>
      </c>
      <c r="B30" s="3" t="str">
        <f t="shared" si="1"/>
        <v>Justin Falcinelli</v>
      </c>
      <c r="C30" s="6">
        <f t="shared" si="2"/>
        <v>76</v>
      </c>
      <c r="D30">
        <f t="shared" si="3"/>
        <v>315</v>
      </c>
      <c r="E30">
        <f>VLOOKUP(B30,[1]Depth!$B$2:$E$112,4,FALSE)</f>
        <v>0.86560000000000004</v>
      </c>
      <c r="F30">
        <f t="shared" si="4"/>
        <v>3</v>
      </c>
      <c r="I30" s="33">
        <v>50</v>
      </c>
      <c r="J30" s="20" t="s">
        <v>166</v>
      </c>
      <c r="K30" s="19" t="s">
        <v>95</v>
      </c>
      <c r="L30" s="19" t="s">
        <v>109</v>
      </c>
      <c r="M30" s="21">
        <v>43620</v>
      </c>
      <c r="N30" s="19">
        <v>315</v>
      </c>
      <c r="O30" s="20" t="s">
        <v>167</v>
      </c>
      <c r="P30" s="34" t="s">
        <v>168</v>
      </c>
      <c r="Q30" t="str">
        <f t="shared" si="5"/>
        <v>6'4</v>
      </c>
    </row>
    <row r="31" spans="1:17" ht="24">
      <c r="A31" s="1" t="str">
        <f t="shared" si="0"/>
        <v>RB</v>
      </c>
      <c r="B31" s="3" t="str">
        <f t="shared" si="1"/>
        <v>Tavien Feaster</v>
      </c>
      <c r="C31" s="6">
        <f t="shared" si="2"/>
        <v>71</v>
      </c>
      <c r="D31">
        <f t="shared" si="3"/>
        <v>210</v>
      </c>
      <c r="E31">
        <v>0.98160000000000003</v>
      </c>
      <c r="F31">
        <f t="shared" si="4"/>
        <v>5</v>
      </c>
      <c r="I31" s="35">
        <v>28</v>
      </c>
      <c r="J31" s="26" t="s">
        <v>169</v>
      </c>
      <c r="K31" s="22" t="s">
        <v>133</v>
      </c>
      <c r="L31" s="22" t="s">
        <v>15</v>
      </c>
      <c r="M31" s="24">
        <v>43596</v>
      </c>
      <c r="N31" s="22">
        <v>210</v>
      </c>
      <c r="O31" s="23" t="s">
        <v>170</v>
      </c>
      <c r="P31" s="36" t="s">
        <v>171</v>
      </c>
      <c r="Q31" t="str">
        <f t="shared" si="5"/>
        <v>5'11</v>
      </c>
    </row>
    <row r="32" spans="1:17" ht="24">
      <c r="A32" s="1" t="str">
        <f t="shared" si="0"/>
        <v>DE</v>
      </c>
      <c r="B32" s="3" t="str">
        <f t="shared" si="1"/>
        <v>Clelin Ferrell</v>
      </c>
      <c r="C32" s="6">
        <f t="shared" si="2"/>
        <v>77</v>
      </c>
      <c r="D32">
        <f t="shared" si="3"/>
        <v>265</v>
      </c>
      <c r="E32">
        <f>VLOOKUP(B32,[1]Depth!$B$2:$E$112,4,FALSE)</f>
        <v>0.94679999999999997</v>
      </c>
      <c r="F32">
        <f t="shared" si="4"/>
        <v>4</v>
      </c>
      <c r="I32" s="33">
        <v>99</v>
      </c>
      <c r="J32" s="25" t="s">
        <v>172</v>
      </c>
      <c r="K32" s="19" t="s">
        <v>105</v>
      </c>
      <c r="L32" s="19" t="s">
        <v>15</v>
      </c>
      <c r="M32" s="21">
        <v>43621</v>
      </c>
      <c r="N32" s="19">
        <v>265</v>
      </c>
      <c r="O32" s="20" t="s">
        <v>173</v>
      </c>
      <c r="P32" s="34" t="s">
        <v>174</v>
      </c>
      <c r="Q32" t="str">
        <f t="shared" si="5"/>
        <v>6'5</v>
      </c>
    </row>
    <row r="33" spans="1:17" ht="24">
      <c r="A33" s="1" t="str">
        <f t="shared" si="0"/>
        <v>CB</v>
      </c>
      <c r="B33" s="3" t="str">
        <f t="shared" si="1"/>
        <v>Mark Fields</v>
      </c>
      <c r="C33" s="6">
        <f t="shared" si="2"/>
        <v>70</v>
      </c>
      <c r="D33">
        <f t="shared" si="3"/>
        <v>180</v>
      </c>
      <c r="E33">
        <f>VLOOKUP(B33,[1]Depth!$B$2:$E$112,4,FALSE)</f>
        <v>0.95650000000000002</v>
      </c>
      <c r="F33">
        <f t="shared" si="4"/>
        <v>4</v>
      </c>
      <c r="I33" s="35">
        <v>2</v>
      </c>
      <c r="J33" s="26" t="s">
        <v>175</v>
      </c>
      <c r="K33" s="22" t="s">
        <v>78</v>
      </c>
      <c r="L33" s="22" t="s">
        <v>109</v>
      </c>
      <c r="M33" s="24">
        <v>43595</v>
      </c>
      <c r="N33" s="22">
        <v>180</v>
      </c>
      <c r="O33" s="23" t="s">
        <v>176</v>
      </c>
      <c r="P33" s="36" t="s">
        <v>177</v>
      </c>
      <c r="Q33" t="str">
        <f t="shared" si="5"/>
        <v>5'10</v>
      </c>
    </row>
    <row r="34" spans="1:17" ht="24">
      <c r="A34" s="1" t="str">
        <f t="shared" ref="A34:A65" si="6">K34</f>
        <v>TE</v>
      </c>
      <c r="B34" s="3" t="str">
        <f t="shared" ref="B34:B65" si="7">TRIM(MID($J34,FIND(", ",$J34,1)+1,100))&amp;" "&amp;LEFT($J34,FIND(",",$J34,1)-1)</f>
        <v>Jesse Fisher</v>
      </c>
      <c r="C34" s="6">
        <f t="shared" ref="C34:C65" si="8">CONVERT(LEFT(Q34,FIND("'",Q34)-1),"ft","in")+SUBSTITUTE(RIGHT(Q34,LEN(Q34)-FIND("'",Q34)),"""","")</f>
        <v>76</v>
      </c>
      <c r="D34">
        <f t="shared" ref="D34:D65" si="9">N34</f>
        <v>215</v>
      </c>
      <c r="E34">
        <f>VLOOKUP(B34,[1]Depth!$B$2:$E$112,4,FALSE)</f>
        <v>0.5</v>
      </c>
      <c r="F34">
        <f t="shared" ref="F34:F65" si="10">IF(E34&gt;=0.98,5,IF(E34&gt;=0.9,4,IF(E34&gt;=0.8,3,IF(E34="NA",2,2))))</f>
        <v>2</v>
      </c>
      <c r="I34" s="33">
        <v>83</v>
      </c>
      <c r="J34" s="20" t="s">
        <v>178</v>
      </c>
      <c r="K34" s="19" t="s">
        <v>91</v>
      </c>
      <c r="L34" s="19" t="s">
        <v>15</v>
      </c>
      <c r="M34" s="21">
        <v>43620</v>
      </c>
      <c r="N34" s="19">
        <v>215</v>
      </c>
      <c r="O34" s="20" t="s">
        <v>179</v>
      </c>
      <c r="P34" s="34" t="s">
        <v>180</v>
      </c>
      <c r="Q34" t="str">
        <f t="shared" si="5"/>
        <v>6'4</v>
      </c>
    </row>
    <row r="35" spans="1:17">
      <c r="A35" s="1" t="str">
        <f t="shared" si="6"/>
        <v>OT</v>
      </c>
      <c r="B35" s="3" t="str">
        <f t="shared" si="7"/>
        <v>Jake Fruhmorgen</v>
      </c>
      <c r="C35" s="6">
        <f t="shared" si="8"/>
        <v>77</v>
      </c>
      <c r="D35">
        <f t="shared" si="9"/>
        <v>290</v>
      </c>
      <c r="E35">
        <f>VLOOKUP(B35,[1]Depth!$B$2:$E$112,4,FALSE)</f>
        <v>0.94499999999999995</v>
      </c>
      <c r="F35">
        <f t="shared" si="10"/>
        <v>4</v>
      </c>
      <c r="I35" s="35">
        <v>63</v>
      </c>
      <c r="J35" s="23" t="s">
        <v>181</v>
      </c>
      <c r="K35" s="22" t="s">
        <v>74</v>
      </c>
      <c r="L35" s="22" t="s">
        <v>109</v>
      </c>
      <c r="M35" s="24">
        <v>43621</v>
      </c>
      <c r="N35" s="22">
        <v>290</v>
      </c>
      <c r="O35" s="23" t="s">
        <v>117</v>
      </c>
      <c r="P35" s="36" t="s">
        <v>182</v>
      </c>
      <c r="Q35" t="str">
        <f t="shared" si="5"/>
        <v>6'5</v>
      </c>
    </row>
    <row r="36" spans="1:17">
      <c r="A36" s="1" t="str">
        <f t="shared" si="6"/>
        <v>RB</v>
      </c>
      <c r="B36" s="3" t="str">
        <f t="shared" si="7"/>
        <v>C.J. Fuller</v>
      </c>
      <c r="C36" s="6">
        <f t="shared" si="8"/>
        <v>70</v>
      </c>
      <c r="D36">
        <f t="shared" si="9"/>
        <v>215</v>
      </c>
      <c r="E36">
        <f>VLOOKUP(B36,[1]Depth!$B$2:$E$112,4,FALSE)</f>
        <v>0.85899999999999999</v>
      </c>
      <c r="F36">
        <f t="shared" si="10"/>
        <v>3</v>
      </c>
      <c r="I36" s="33">
        <v>27</v>
      </c>
      <c r="J36" s="25" t="s">
        <v>183</v>
      </c>
      <c r="K36" s="19" t="s">
        <v>133</v>
      </c>
      <c r="L36" s="19" t="s">
        <v>109</v>
      </c>
      <c r="M36" s="21">
        <v>43595</v>
      </c>
      <c r="N36" s="19">
        <v>215</v>
      </c>
      <c r="O36" s="20" t="s">
        <v>184</v>
      </c>
      <c r="P36" s="34" t="s">
        <v>185</v>
      </c>
      <c r="Q36" t="str">
        <f t="shared" si="5"/>
        <v>5'10</v>
      </c>
    </row>
    <row r="37" spans="1:17">
      <c r="A37" s="1" t="str">
        <f t="shared" si="6"/>
        <v>RB</v>
      </c>
      <c r="B37" s="3" t="str">
        <f t="shared" si="7"/>
        <v>Wayne Gallman</v>
      </c>
      <c r="C37" s="6">
        <f t="shared" si="8"/>
        <v>73</v>
      </c>
      <c r="D37">
        <f t="shared" si="9"/>
        <v>210</v>
      </c>
      <c r="E37">
        <f>VLOOKUP(B37,[1]Depth!$B$2:$E$112,4,FALSE)</f>
        <v>0.89380000000000004</v>
      </c>
      <c r="F37">
        <f t="shared" si="10"/>
        <v>3</v>
      </c>
      <c r="I37" s="35">
        <v>9</v>
      </c>
      <c r="J37" s="26" t="s">
        <v>186</v>
      </c>
      <c r="K37" s="22" t="s">
        <v>133</v>
      </c>
      <c r="L37" s="22" t="s">
        <v>79</v>
      </c>
      <c r="M37" s="27">
        <v>36678</v>
      </c>
      <c r="N37" s="22">
        <v>210</v>
      </c>
      <c r="O37" s="23" t="s">
        <v>187</v>
      </c>
      <c r="P37" s="36" t="s">
        <v>122</v>
      </c>
      <c r="Q37" t="str">
        <f t="shared" si="5"/>
        <v>6'1</v>
      </c>
    </row>
    <row r="38" spans="1:17" ht="36">
      <c r="A38" s="1" t="str">
        <f t="shared" si="6"/>
        <v>OL</v>
      </c>
      <c r="B38" s="3" t="str">
        <f t="shared" si="7"/>
        <v>Zach Giella</v>
      </c>
      <c r="C38" s="6">
        <f t="shared" si="8"/>
        <v>77</v>
      </c>
      <c r="D38">
        <f t="shared" si="9"/>
        <v>300</v>
      </c>
      <c r="E38">
        <f>VLOOKUP(B38,[1]Depth!$B$2:$E$112,4,FALSE)</f>
        <v>0.86209999999999998</v>
      </c>
      <c r="F38">
        <f t="shared" si="10"/>
        <v>3</v>
      </c>
      <c r="I38" s="33">
        <v>77</v>
      </c>
      <c r="J38" s="20" t="s">
        <v>188</v>
      </c>
      <c r="K38" s="19" t="s">
        <v>95</v>
      </c>
      <c r="L38" s="19" t="s">
        <v>15</v>
      </c>
      <c r="M38" s="21">
        <v>43621</v>
      </c>
      <c r="N38" s="19">
        <v>300</v>
      </c>
      <c r="O38" s="20" t="s">
        <v>189</v>
      </c>
      <c r="P38" s="34" t="s">
        <v>190</v>
      </c>
      <c r="Q38" t="str">
        <f t="shared" si="5"/>
        <v>6'5</v>
      </c>
    </row>
    <row r="39" spans="1:17" ht="24">
      <c r="A39" s="1" t="str">
        <f t="shared" si="6"/>
        <v>OL</v>
      </c>
      <c r="B39" s="3" t="str">
        <f t="shared" si="7"/>
        <v>Pat Godfrey</v>
      </c>
      <c r="C39" s="6">
        <f t="shared" si="8"/>
        <v>74</v>
      </c>
      <c r="D39">
        <f t="shared" si="9"/>
        <v>270</v>
      </c>
      <c r="E39">
        <f>VLOOKUP(B39,[1]Depth!$B$2:$E$112,4,FALSE)</f>
        <v>0.5</v>
      </c>
      <c r="F39">
        <f t="shared" si="10"/>
        <v>2</v>
      </c>
      <c r="I39" s="35">
        <v>64</v>
      </c>
      <c r="J39" s="23" t="s">
        <v>191</v>
      </c>
      <c r="K39" s="22" t="s">
        <v>95</v>
      </c>
      <c r="L39" s="22" t="s">
        <v>15</v>
      </c>
      <c r="M39" s="24">
        <v>43618</v>
      </c>
      <c r="N39" s="22">
        <v>270</v>
      </c>
      <c r="O39" s="23" t="s">
        <v>192</v>
      </c>
      <c r="P39" s="36" t="s">
        <v>193</v>
      </c>
      <c r="Q39" t="str">
        <f t="shared" si="5"/>
        <v>6'2</v>
      </c>
    </row>
    <row r="40" spans="1:17" ht="24">
      <c r="A40" s="1" t="str">
        <f t="shared" si="6"/>
        <v>OL</v>
      </c>
      <c r="B40" s="3" t="str">
        <f t="shared" si="7"/>
        <v>Noah Green</v>
      </c>
      <c r="C40" s="6">
        <f t="shared" si="8"/>
        <v>77</v>
      </c>
      <c r="D40">
        <f t="shared" si="9"/>
        <v>290</v>
      </c>
      <c r="E40">
        <f>VLOOKUP(B40,[1]Depth!$B$2:$E$112,4,FALSE)</f>
        <v>0.8831</v>
      </c>
      <c r="F40">
        <f t="shared" si="10"/>
        <v>3</v>
      </c>
      <c r="I40" s="33">
        <v>71</v>
      </c>
      <c r="J40" s="20" t="s">
        <v>194</v>
      </c>
      <c r="K40" s="19" t="s">
        <v>95</v>
      </c>
      <c r="L40" s="19" t="s">
        <v>15</v>
      </c>
      <c r="M40" s="21">
        <v>43621</v>
      </c>
      <c r="N40" s="19">
        <v>290</v>
      </c>
      <c r="O40" s="20" t="s">
        <v>195</v>
      </c>
      <c r="P40" s="34" t="s">
        <v>196</v>
      </c>
      <c r="Q40" t="str">
        <f t="shared" si="5"/>
        <v>6'5</v>
      </c>
    </row>
    <row r="41" spans="1:17">
      <c r="A41" s="1" t="str">
        <f t="shared" si="6"/>
        <v>TE</v>
      </c>
      <c r="B41" s="3" t="str">
        <f t="shared" si="7"/>
        <v>D.J. Greenlee</v>
      </c>
      <c r="C41" s="6">
        <f t="shared" si="8"/>
        <v>73</v>
      </c>
      <c r="D41">
        <f t="shared" si="9"/>
        <v>245</v>
      </c>
      <c r="E41">
        <f>VLOOKUP(B41,[1]Depth!$B$2:$E$112,4,FALSE)</f>
        <v>0.80130000000000001</v>
      </c>
      <c r="F41">
        <f t="shared" si="10"/>
        <v>3</v>
      </c>
      <c r="I41" s="35">
        <v>87</v>
      </c>
      <c r="J41" s="23" t="s">
        <v>197</v>
      </c>
      <c r="K41" s="22" t="s">
        <v>91</v>
      </c>
      <c r="L41" s="22" t="s">
        <v>79</v>
      </c>
      <c r="M41" s="24">
        <v>43617</v>
      </c>
      <c r="N41" s="22">
        <v>245</v>
      </c>
      <c r="O41" s="23" t="s">
        <v>147</v>
      </c>
      <c r="P41" s="36" t="s">
        <v>141</v>
      </c>
      <c r="Q41" t="str">
        <f t="shared" si="5"/>
        <v>6'1</v>
      </c>
    </row>
    <row r="42" spans="1:17">
      <c r="A42" s="1" t="str">
        <f t="shared" si="6"/>
        <v>WR</v>
      </c>
      <c r="B42" s="3" t="str">
        <f t="shared" si="7"/>
        <v>Carter Groomes</v>
      </c>
      <c r="C42" s="6">
        <f t="shared" si="8"/>
        <v>68</v>
      </c>
      <c r="D42">
        <f t="shared" si="9"/>
        <v>180</v>
      </c>
      <c r="E42">
        <v>0.5</v>
      </c>
      <c r="F42">
        <f t="shared" si="10"/>
        <v>2</v>
      </c>
      <c r="I42" s="33">
        <v>83</v>
      </c>
      <c r="J42" s="20" t="s">
        <v>198</v>
      </c>
      <c r="K42" s="19" t="s">
        <v>116</v>
      </c>
      <c r="L42" s="19" t="s">
        <v>15</v>
      </c>
      <c r="M42" s="21">
        <v>43593</v>
      </c>
      <c r="N42" s="19">
        <v>180</v>
      </c>
      <c r="O42" s="20" t="s">
        <v>88</v>
      </c>
      <c r="P42" s="34" t="s">
        <v>141</v>
      </c>
      <c r="Q42" t="str">
        <f t="shared" si="5"/>
        <v>5'8</v>
      </c>
    </row>
    <row r="43" spans="1:17">
      <c r="A43" s="1" t="str">
        <f t="shared" si="6"/>
        <v>PK</v>
      </c>
      <c r="B43" s="3" t="str">
        <f t="shared" si="7"/>
        <v>Christian Groomes</v>
      </c>
      <c r="C43" s="6">
        <f t="shared" si="8"/>
        <v>70</v>
      </c>
      <c r="D43">
        <f t="shared" si="9"/>
        <v>185</v>
      </c>
      <c r="E43">
        <f>VLOOKUP(B43,[1]Depth!$B$2:$E$112,4,FALSE)</f>
        <v>0.5</v>
      </c>
      <c r="F43">
        <f t="shared" si="10"/>
        <v>2</v>
      </c>
      <c r="I43" s="35">
        <v>39</v>
      </c>
      <c r="J43" s="26" t="s">
        <v>199</v>
      </c>
      <c r="K43" s="22" t="s">
        <v>200</v>
      </c>
      <c r="L43" s="22" t="s">
        <v>109</v>
      </c>
      <c r="M43" s="24">
        <v>43595</v>
      </c>
      <c r="N43" s="22">
        <v>185</v>
      </c>
      <c r="O43" s="23" t="s">
        <v>88</v>
      </c>
      <c r="P43" s="36" t="s">
        <v>141</v>
      </c>
      <c r="Q43" t="str">
        <f t="shared" si="5"/>
        <v>5'10</v>
      </c>
    </row>
    <row r="44" spans="1:17">
      <c r="A44" s="1" t="str">
        <f t="shared" si="6"/>
        <v>OL</v>
      </c>
      <c r="B44" s="3" t="str">
        <f t="shared" si="7"/>
        <v>Jay Guillermo</v>
      </c>
      <c r="C44" s="6">
        <f t="shared" si="8"/>
        <v>75</v>
      </c>
      <c r="D44">
        <f t="shared" si="9"/>
        <v>310</v>
      </c>
      <c r="E44">
        <f>VLOOKUP(B44,[1]Depth!$B$2:$E$112,4,FALSE)</f>
        <v>0.87980000000000003</v>
      </c>
      <c r="F44">
        <f t="shared" si="10"/>
        <v>3</v>
      </c>
      <c r="I44" s="33">
        <v>57</v>
      </c>
      <c r="J44" s="25" t="s">
        <v>201</v>
      </c>
      <c r="K44" s="19" t="s">
        <v>95</v>
      </c>
      <c r="L44" s="19" t="s">
        <v>101</v>
      </c>
      <c r="M44" s="21">
        <v>43619</v>
      </c>
      <c r="N44" s="19">
        <v>310</v>
      </c>
      <c r="O44" s="20" t="s">
        <v>202</v>
      </c>
      <c r="P44" s="34" t="s">
        <v>203</v>
      </c>
      <c r="Q44" t="str">
        <f t="shared" si="5"/>
        <v>6'3</v>
      </c>
    </row>
    <row r="45" spans="1:17" ht="24">
      <c r="A45" s="1" t="str">
        <f t="shared" si="6"/>
        <v>OL</v>
      </c>
      <c r="B45" s="3" t="str">
        <f t="shared" si="7"/>
        <v>Taylor Hearn</v>
      </c>
      <c r="C45" s="6">
        <f t="shared" si="8"/>
        <v>77</v>
      </c>
      <c r="D45">
        <f t="shared" si="9"/>
        <v>325</v>
      </c>
      <c r="E45">
        <f>VLOOKUP(B45,[1]Depth!$B$2:$E$112,4,FALSE)</f>
        <v>0.85089999999999999</v>
      </c>
      <c r="F45">
        <f t="shared" si="10"/>
        <v>3</v>
      </c>
      <c r="I45" s="35">
        <v>51</v>
      </c>
      <c r="J45" s="26" t="s">
        <v>204</v>
      </c>
      <c r="K45" s="22" t="s">
        <v>95</v>
      </c>
      <c r="L45" s="22" t="s">
        <v>109</v>
      </c>
      <c r="M45" s="24">
        <v>43621</v>
      </c>
      <c r="N45" s="22">
        <v>325</v>
      </c>
      <c r="O45" s="23" t="s">
        <v>205</v>
      </c>
      <c r="P45" s="36" t="s">
        <v>206</v>
      </c>
      <c r="Q45" t="str">
        <f t="shared" si="5"/>
        <v>6'5</v>
      </c>
    </row>
    <row r="46" spans="1:17" ht="24">
      <c r="A46" s="1" t="str">
        <f t="shared" si="6"/>
        <v>PK</v>
      </c>
      <c r="B46" s="3" t="str">
        <f t="shared" si="7"/>
        <v>Greg Huegel</v>
      </c>
      <c r="C46" s="6">
        <f t="shared" si="8"/>
        <v>71</v>
      </c>
      <c r="D46">
        <f t="shared" si="9"/>
        <v>195</v>
      </c>
      <c r="E46">
        <f>VLOOKUP(B46,[1]Depth!$B$2:$E$112,4,FALSE)</f>
        <v>0.5</v>
      </c>
      <c r="F46">
        <f t="shared" si="10"/>
        <v>2</v>
      </c>
      <c r="I46" s="33">
        <v>92</v>
      </c>
      <c r="J46" s="25" t="s">
        <v>207</v>
      </c>
      <c r="K46" s="19" t="s">
        <v>200</v>
      </c>
      <c r="L46" s="19" t="s">
        <v>109</v>
      </c>
      <c r="M46" s="21">
        <v>43596</v>
      </c>
      <c r="N46" s="19">
        <v>195</v>
      </c>
      <c r="O46" s="20" t="s">
        <v>208</v>
      </c>
      <c r="P46" s="34" t="s">
        <v>209</v>
      </c>
      <c r="Q46" t="str">
        <f t="shared" si="5"/>
        <v>5'11</v>
      </c>
    </row>
    <row r="47" spans="1:17" ht="24">
      <c r="A47" s="1" t="str">
        <f t="shared" si="6"/>
        <v>DT</v>
      </c>
      <c r="B47" s="3" t="str">
        <f t="shared" si="7"/>
        <v>Albert Huggins</v>
      </c>
      <c r="C47" s="6">
        <f t="shared" si="8"/>
        <v>75</v>
      </c>
      <c r="D47">
        <f t="shared" si="9"/>
        <v>305</v>
      </c>
      <c r="E47">
        <f>VLOOKUP(B47,[1]Depth!$B$2:$E$112,4,FALSE)</f>
        <v>0.95830000000000004</v>
      </c>
      <c r="F47">
        <f t="shared" si="10"/>
        <v>4</v>
      </c>
      <c r="I47" s="35">
        <v>67</v>
      </c>
      <c r="J47" s="26" t="s">
        <v>210</v>
      </c>
      <c r="K47" s="22" t="s">
        <v>211</v>
      </c>
      <c r="L47" s="22" t="s">
        <v>109</v>
      </c>
      <c r="M47" s="24">
        <v>43619</v>
      </c>
      <c r="N47" s="22">
        <v>305</v>
      </c>
      <c r="O47" s="23" t="s">
        <v>212</v>
      </c>
      <c r="P47" s="36" t="s">
        <v>213</v>
      </c>
      <c r="Q47" t="str">
        <f t="shared" si="5"/>
        <v>6'3</v>
      </c>
    </row>
    <row r="48" spans="1:17" ht="24">
      <c r="A48" s="1" t="str">
        <f t="shared" si="6"/>
        <v>OT</v>
      </c>
      <c r="B48" s="3" t="str">
        <f t="shared" si="7"/>
        <v>Mitch Hyatt</v>
      </c>
      <c r="C48" s="6">
        <f t="shared" si="8"/>
        <v>77</v>
      </c>
      <c r="D48">
        <f t="shared" si="9"/>
        <v>295</v>
      </c>
      <c r="E48">
        <f>VLOOKUP(B48,[1]Depth!$B$2:$E$112,4,FALSE)</f>
        <v>0.98970000000000002</v>
      </c>
      <c r="F48">
        <f t="shared" si="10"/>
        <v>5</v>
      </c>
      <c r="I48" s="33">
        <v>75</v>
      </c>
      <c r="J48" s="25" t="s">
        <v>214</v>
      </c>
      <c r="K48" s="19" t="s">
        <v>74</v>
      </c>
      <c r="L48" s="19" t="s">
        <v>109</v>
      </c>
      <c r="M48" s="21">
        <v>43621</v>
      </c>
      <c r="N48" s="19">
        <v>295</v>
      </c>
      <c r="O48" s="20" t="s">
        <v>215</v>
      </c>
      <c r="P48" s="34" t="s">
        <v>216</v>
      </c>
      <c r="Q48" t="str">
        <f t="shared" si="5"/>
        <v>6'5</v>
      </c>
    </row>
    <row r="49" spans="1:17">
      <c r="A49" s="1" t="str">
        <f t="shared" si="6"/>
        <v>QB</v>
      </c>
      <c r="B49" s="3" t="str">
        <f t="shared" si="7"/>
        <v>Tucker Israel</v>
      </c>
      <c r="C49" s="6">
        <f t="shared" si="8"/>
        <v>70</v>
      </c>
      <c r="D49">
        <f t="shared" si="9"/>
        <v>180</v>
      </c>
      <c r="E49">
        <f>VLOOKUP(B49,[1]Depth!$B$2:$E$112,4,FALSE)</f>
        <v>0.85350000000000004</v>
      </c>
      <c r="F49">
        <f t="shared" si="10"/>
        <v>3</v>
      </c>
      <c r="I49" s="35">
        <v>10</v>
      </c>
      <c r="J49" s="26" t="s">
        <v>217</v>
      </c>
      <c r="K49" s="22" t="s">
        <v>83</v>
      </c>
      <c r="L49" s="22" t="s">
        <v>15</v>
      </c>
      <c r="M49" s="24">
        <v>43595</v>
      </c>
      <c r="N49" s="22">
        <v>180</v>
      </c>
      <c r="O49" s="23" t="s">
        <v>218</v>
      </c>
      <c r="P49" s="36" t="s">
        <v>219</v>
      </c>
      <c r="Q49" t="str">
        <f t="shared" si="5"/>
        <v>5'10</v>
      </c>
    </row>
    <row r="50" spans="1:17" ht="24">
      <c r="A50" s="1" t="str">
        <f t="shared" si="6"/>
        <v>S</v>
      </c>
      <c r="B50" s="3" t="str">
        <f t="shared" si="7"/>
        <v>Austin Jackson</v>
      </c>
      <c r="C50" s="6">
        <f t="shared" si="8"/>
        <v>74</v>
      </c>
      <c r="D50">
        <f t="shared" si="9"/>
        <v>200</v>
      </c>
      <c r="E50">
        <v>0.5</v>
      </c>
      <c r="F50">
        <f t="shared" si="10"/>
        <v>2</v>
      </c>
      <c r="I50" s="33">
        <v>37</v>
      </c>
      <c r="J50" s="20" t="s">
        <v>220</v>
      </c>
      <c r="K50" s="19" t="s">
        <v>139</v>
      </c>
      <c r="L50" s="19" t="s">
        <v>109</v>
      </c>
      <c r="M50" s="21">
        <v>43618</v>
      </c>
      <c r="N50" s="19">
        <v>200</v>
      </c>
      <c r="O50" s="20" t="s">
        <v>221</v>
      </c>
      <c r="P50" s="34" t="s">
        <v>222</v>
      </c>
      <c r="Q50" t="str">
        <f t="shared" si="5"/>
        <v>6'2</v>
      </c>
    </row>
    <row r="51" spans="1:17">
      <c r="A51" s="1" t="str">
        <f t="shared" si="6"/>
        <v>S</v>
      </c>
      <c r="B51" s="3" t="str">
        <f t="shared" si="7"/>
        <v>Denzel Johnson</v>
      </c>
      <c r="C51" s="6">
        <f t="shared" si="8"/>
        <v>73</v>
      </c>
      <c r="D51">
        <f t="shared" si="9"/>
        <v>195</v>
      </c>
      <c r="E51">
        <f>VLOOKUP(B51,[1]Depth!$B$2:$E$112,4,FALSE)</f>
        <v>0.83330000000000004</v>
      </c>
      <c r="F51">
        <f t="shared" si="10"/>
        <v>3</v>
      </c>
      <c r="I51" s="35">
        <v>14</v>
      </c>
      <c r="J51" s="26" t="s">
        <v>223</v>
      </c>
      <c r="K51" s="22" t="s">
        <v>139</v>
      </c>
      <c r="L51" s="22" t="s">
        <v>15</v>
      </c>
      <c r="M51" s="27">
        <v>36678</v>
      </c>
      <c r="N51" s="22">
        <v>195</v>
      </c>
      <c r="O51" s="23" t="s">
        <v>224</v>
      </c>
      <c r="P51" s="36" t="s">
        <v>225</v>
      </c>
      <c r="Q51" t="str">
        <f t="shared" si="5"/>
        <v>6'1</v>
      </c>
    </row>
    <row r="52" spans="1:17" ht="24">
      <c r="A52" s="1" t="str">
        <f t="shared" si="6"/>
        <v>S</v>
      </c>
      <c r="B52" s="3" t="str">
        <f t="shared" si="7"/>
        <v>Jadar Johnson</v>
      </c>
      <c r="C52" s="6">
        <f t="shared" si="8"/>
        <v>73</v>
      </c>
      <c r="D52">
        <f t="shared" si="9"/>
        <v>210</v>
      </c>
      <c r="E52">
        <f>VLOOKUP(B52,[1]Depth!$B$2:$E$112,4,FALSE)</f>
        <v>0.8518</v>
      </c>
      <c r="F52">
        <f t="shared" si="10"/>
        <v>3</v>
      </c>
      <c r="I52" s="33">
        <v>18</v>
      </c>
      <c r="J52" s="25" t="s">
        <v>226</v>
      </c>
      <c r="K52" s="19" t="s">
        <v>139</v>
      </c>
      <c r="L52" s="19" t="s">
        <v>101</v>
      </c>
      <c r="M52" s="28">
        <v>36678</v>
      </c>
      <c r="N52" s="19">
        <v>210</v>
      </c>
      <c r="O52" s="20" t="s">
        <v>212</v>
      </c>
      <c r="P52" s="34" t="s">
        <v>213</v>
      </c>
      <c r="Q52" t="str">
        <f t="shared" si="5"/>
        <v>6'1</v>
      </c>
    </row>
    <row r="53" spans="1:17">
      <c r="A53" s="1" t="str">
        <f t="shared" si="6"/>
        <v>DE</v>
      </c>
      <c r="B53" s="3" t="str">
        <f t="shared" si="7"/>
        <v>Sterling Johnson</v>
      </c>
      <c r="C53" s="6">
        <f t="shared" si="8"/>
        <v>76</v>
      </c>
      <c r="D53">
        <f t="shared" si="9"/>
        <v>305</v>
      </c>
      <c r="E53">
        <f>VLOOKUP(B53,[1]Depth!$B$2:$E$112,4,FALSE)</f>
        <v>0.87070000000000003</v>
      </c>
      <c r="F53">
        <f t="shared" si="10"/>
        <v>3</v>
      </c>
      <c r="I53" s="35">
        <v>93</v>
      </c>
      <c r="J53" s="26" t="s">
        <v>227</v>
      </c>
      <c r="K53" s="22" t="s">
        <v>105</v>
      </c>
      <c r="L53" s="22" t="s">
        <v>15</v>
      </c>
      <c r="M53" s="24">
        <v>43620</v>
      </c>
      <c r="N53" s="22">
        <v>305</v>
      </c>
      <c r="O53" s="23" t="s">
        <v>228</v>
      </c>
      <c r="P53" s="36" t="s">
        <v>229</v>
      </c>
      <c r="Q53" t="str">
        <f t="shared" si="5"/>
        <v>6'4</v>
      </c>
    </row>
    <row r="54" spans="1:17" ht="24">
      <c r="A54" s="1" t="str">
        <f t="shared" si="6"/>
        <v>LB</v>
      </c>
      <c r="B54" s="3" t="str">
        <f t="shared" si="7"/>
        <v>Kendall Joseph</v>
      </c>
      <c r="C54" s="6">
        <f t="shared" si="8"/>
        <v>73</v>
      </c>
      <c r="D54">
        <f t="shared" si="9"/>
        <v>230</v>
      </c>
      <c r="E54">
        <f>VLOOKUP(B54,[1]Depth!$B$2:$E$112,4,FALSE)</f>
        <v>0.86099999999999999</v>
      </c>
      <c r="F54">
        <f t="shared" si="10"/>
        <v>3</v>
      </c>
      <c r="I54" s="33">
        <v>34</v>
      </c>
      <c r="J54" s="25" t="s">
        <v>230</v>
      </c>
      <c r="K54" s="19" t="s">
        <v>100</v>
      </c>
      <c r="L54" s="19" t="s">
        <v>109</v>
      </c>
      <c r="M54" s="28">
        <v>36678</v>
      </c>
      <c r="N54" s="19">
        <v>230</v>
      </c>
      <c r="O54" s="20" t="s">
        <v>231</v>
      </c>
      <c r="P54" s="34" t="s">
        <v>232</v>
      </c>
      <c r="Q54" t="str">
        <f t="shared" si="5"/>
        <v>6'1</v>
      </c>
    </row>
    <row r="55" spans="1:17">
      <c r="A55" s="1" t="str">
        <f t="shared" si="6"/>
        <v>DE</v>
      </c>
      <c r="B55" s="3" t="str">
        <f t="shared" si="7"/>
        <v>Xavier Kelly</v>
      </c>
      <c r="C55" s="6">
        <f t="shared" si="8"/>
        <v>76</v>
      </c>
      <c r="D55">
        <f t="shared" si="9"/>
        <v>265</v>
      </c>
      <c r="E55">
        <v>0.9536</v>
      </c>
      <c r="F55">
        <f t="shared" si="10"/>
        <v>4</v>
      </c>
      <c r="I55" s="35">
        <v>22</v>
      </c>
      <c r="J55" s="23" t="s">
        <v>233</v>
      </c>
      <c r="K55" s="22" t="s">
        <v>105</v>
      </c>
      <c r="L55" s="22" t="s">
        <v>15</v>
      </c>
      <c r="M55" s="24">
        <v>43620</v>
      </c>
      <c r="N55" s="22">
        <v>265</v>
      </c>
      <c r="O55" s="23" t="s">
        <v>234</v>
      </c>
      <c r="P55" s="36" t="s">
        <v>235</v>
      </c>
      <c r="Q55" t="str">
        <f t="shared" si="5"/>
        <v>6'4</v>
      </c>
    </row>
    <row r="56" spans="1:17" ht="24">
      <c r="A56" s="1" t="str">
        <f t="shared" si="6"/>
        <v>P</v>
      </c>
      <c r="B56" s="3" t="str">
        <f t="shared" si="7"/>
        <v>Carson King</v>
      </c>
      <c r="C56" s="6">
        <f t="shared" si="8"/>
        <v>73</v>
      </c>
      <c r="D56">
        <f t="shared" si="9"/>
        <v>215</v>
      </c>
      <c r="E56">
        <v>0.5</v>
      </c>
      <c r="F56">
        <f t="shared" si="10"/>
        <v>2</v>
      </c>
      <c r="I56" s="33">
        <v>97</v>
      </c>
      <c r="J56" s="25" t="s">
        <v>236</v>
      </c>
      <c r="K56" s="19" t="s">
        <v>87</v>
      </c>
      <c r="L56" s="19" t="s">
        <v>15</v>
      </c>
      <c r="M56" s="28">
        <v>36678</v>
      </c>
      <c r="N56" s="19">
        <v>215</v>
      </c>
      <c r="O56" s="20" t="s">
        <v>237</v>
      </c>
      <c r="P56" s="34" t="s">
        <v>238</v>
      </c>
      <c r="Q56" t="str">
        <f t="shared" si="5"/>
        <v>6'1</v>
      </c>
    </row>
    <row r="57" spans="1:17">
      <c r="A57" s="1" t="str">
        <f t="shared" si="6"/>
        <v>LB</v>
      </c>
      <c r="B57" s="3" t="str">
        <f t="shared" si="7"/>
        <v>Tre Lamar</v>
      </c>
      <c r="C57" s="6">
        <f t="shared" si="8"/>
        <v>75</v>
      </c>
      <c r="D57">
        <f t="shared" si="9"/>
        <v>240</v>
      </c>
      <c r="E57">
        <v>0.97130000000000005</v>
      </c>
      <c r="F57">
        <f t="shared" si="10"/>
        <v>4</v>
      </c>
      <c r="I57" s="35">
        <v>57</v>
      </c>
      <c r="J57" s="26" t="s">
        <v>239</v>
      </c>
      <c r="K57" s="22" t="s">
        <v>100</v>
      </c>
      <c r="L57" s="22" t="s">
        <v>15</v>
      </c>
      <c r="M57" s="24">
        <v>43619</v>
      </c>
      <c r="N57" s="22">
        <v>240</v>
      </c>
      <c r="O57" s="23" t="s">
        <v>240</v>
      </c>
      <c r="P57" s="36" t="s">
        <v>241</v>
      </c>
      <c r="Q57" t="str">
        <f t="shared" si="5"/>
        <v>6'3</v>
      </c>
    </row>
    <row r="58" spans="1:17" ht="24">
      <c r="A58" s="1" t="str">
        <f t="shared" si="6"/>
        <v>DT</v>
      </c>
      <c r="B58" s="3" t="str">
        <f t="shared" si="7"/>
        <v>Dexter Lawrence</v>
      </c>
      <c r="C58" s="6">
        <f t="shared" si="8"/>
        <v>77</v>
      </c>
      <c r="D58">
        <f t="shared" si="9"/>
        <v>340</v>
      </c>
      <c r="E58">
        <v>0.99919999999999998</v>
      </c>
      <c r="F58">
        <f t="shared" si="10"/>
        <v>5</v>
      </c>
      <c r="I58" s="33">
        <v>90</v>
      </c>
      <c r="J58" s="25" t="s">
        <v>242</v>
      </c>
      <c r="K58" s="19" t="s">
        <v>211</v>
      </c>
      <c r="L58" s="19" t="s">
        <v>15</v>
      </c>
      <c r="M58" s="21">
        <v>43621</v>
      </c>
      <c r="N58" s="19">
        <v>340</v>
      </c>
      <c r="O58" s="20" t="s">
        <v>243</v>
      </c>
      <c r="P58" s="34" t="s">
        <v>244</v>
      </c>
      <c r="Q58" t="str">
        <f t="shared" si="5"/>
        <v>6'5</v>
      </c>
    </row>
    <row r="59" spans="1:17">
      <c r="A59" s="1" t="str">
        <f t="shared" si="6"/>
        <v>TE</v>
      </c>
      <c r="B59" s="3" t="str">
        <f t="shared" si="7"/>
        <v>Jordan Leggett</v>
      </c>
      <c r="C59" s="6">
        <f t="shared" si="8"/>
        <v>77</v>
      </c>
      <c r="D59">
        <f t="shared" si="9"/>
        <v>260</v>
      </c>
      <c r="E59">
        <f>VLOOKUP(B59,[1]Depth!$B$2:$E$112,4,FALSE)</f>
        <v>0.87119999999999997</v>
      </c>
      <c r="F59">
        <f t="shared" si="10"/>
        <v>3</v>
      </c>
      <c r="I59" s="35">
        <v>16</v>
      </c>
      <c r="J59" s="26" t="s">
        <v>245</v>
      </c>
      <c r="K59" s="22" t="s">
        <v>91</v>
      </c>
      <c r="L59" s="22" t="s">
        <v>101</v>
      </c>
      <c r="M59" s="24">
        <v>43621</v>
      </c>
      <c r="N59" s="22">
        <v>260</v>
      </c>
      <c r="O59" s="23" t="s">
        <v>246</v>
      </c>
      <c r="P59" s="36" t="s">
        <v>247</v>
      </c>
      <c r="Q59" t="str">
        <f t="shared" si="5"/>
        <v>6'5</v>
      </c>
    </row>
    <row r="60" spans="1:17">
      <c r="A60" s="1" t="str">
        <f t="shared" si="6"/>
        <v>WR</v>
      </c>
      <c r="B60" s="3" t="str">
        <f t="shared" si="7"/>
        <v>Ryan Mac Lain</v>
      </c>
      <c r="C60" s="6">
        <f t="shared" si="8"/>
        <v>68</v>
      </c>
      <c r="D60">
        <f t="shared" si="9"/>
        <v>175</v>
      </c>
      <c r="E60">
        <v>0.5</v>
      </c>
      <c r="F60">
        <f t="shared" si="10"/>
        <v>2</v>
      </c>
      <c r="I60" s="33">
        <v>89</v>
      </c>
      <c r="J60" s="20" t="s">
        <v>248</v>
      </c>
      <c r="K60" s="19" t="s">
        <v>116</v>
      </c>
      <c r="L60" s="19" t="s">
        <v>15</v>
      </c>
      <c r="M60" s="21">
        <v>43593</v>
      </c>
      <c r="N60" s="19">
        <v>175</v>
      </c>
      <c r="O60" s="20" t="s">
        <v>249</v>
      </c>
      <c r="P60" s="34" t="s">
        <v>250</v>
      </c>
      <c r="Q60" t="str">
        <f t="shared" si="5"/>
        <v>5'8</v>
      </c>
    </row>
    <row r="61" spans="1:17" ht="24">
      <c r="A61" s="1" t="str">
        <f t="shared" si="6"/>
        <v>WR</v>
      </c>
      <c r="B61" s="3" t="str">
        <f t="shared" si="7"/>
        <v>Sean Mac Lain</v>
      </c>
      <c r="C61" s="6">
        <f t="shared" si="8"/>
        <v>76</v>
      </c>
      <c r="D61">
        <f t="shared" si="9"/>
        <v>200</v>
      </c>
      <c r="E61">
        <f>VLOOKUP(B61,[1]Depth!$B$2:$E$112,4,FALSE)</f>
        <v>0.5</v>
      </c>
      <c r="F61">
        <f t="shared" si="10"/>
        <v>2</v>
      </c>
      <c r="I61" s="35">
        <v>88</v>
      </c>
      <c r="J61" s="26" t="s">
        <v>251</v>
      </c>
      <c r="K61" s="22" t="s">
        <v>116</v>
      </c>
      <c r="L61" s="22" t="s">
        <v>101</v>
      </c>
      <c r="M61" s="24">
        <v>43620</v>
      </c>
      <c r="N61" s="22">
        <v>200</v>
      </c>
      <c r="O61" s="23" t="s">
        <v>252</v>
      </c>
      <c r="P61" s="36" t="s">
        <v>253</v>
      </c>
      <c r="Q61" t="str">
        <f t="shared" si="5"/>
        <v>6'4</v>
      </c>
    </row>
    <row r="62" spans="1:17" ht="24">
      <c r="A62" s="1" t="str">
        <f t="shared" si="6"/>
        <v>LB</v>
      </c>
      <c r="B62" s="3" t="str">
        <f t="shared" si="7"/>
        <v>Jarvis Magwood</v>
      </c>
      <c r="C62" s="6">
        <f t="shared" si="8"/>
        <v>71</v>
      </c>
      <c r="D62">
        <f t="shared" si="9"/>
        <v>215</v>
      </c>
      <c r="E62">
        <f>VLOOKUP(B62,[1]Depth!$B$2:$E$112,4,FALSE)</f>
        <v>0.5</v>
      </c>
      <c r="F62">
        <f t="shared" si="10"/>
        <v>2</v>
      </c>
      <c r="I62" s="33">
        <v>46</v>
      </c>
      <c r="J62" s="25" t="s">
        <v>254</v>
      </c>
      <c r="K62" s="19" t="s">
        <v>100</v>
      </c>
      <c r="L62" s="19" t="s">
        <v>109</v>
      </c>
      <c r="M62" s="21">
        <v>43596</v>
      </c>
      <c r="N62" s="19">
        <v>215</v>
      </c>
      <c r="O62" s="20" t="s">
        <v>255</v>
      </c>
      <c r="P62" s="34" t="s">
        <v>256</v>
      </c>
      <c r="Q62" t="str">
        <f t="shared" si="5"/>
        <v>5'11</v>
      </c>
    </row>
    <row r="63" spans="1:17">
      <c r="A63" s="1" t="str">
        <f t="shared" si="6"/>
        <v>WR</v>
      </c>
      <c r="B63" s="3" t="str">
        <f t="shared" si="7"/>
        <v>Ray-Ray McCloud</v>
      </c>
      <c r="C63" s="6">
        <f t="shared" si="8"/>
        <v>70</v>
      </c>
      <c r="D63">
        <f t="shared" si="9"/>
        <v>180</v>
      </c>
      <c r="E63">
        <f>VLOOKUP(B63,[1]Depth!$B$2:$E$112,4,FALSE)</f>
        <v>0.96209999999999996</v>
      </c>
      <c r="F63">
        <f t="shared" si="10"/>
        <v>4</v>
      </c>
      <c r="I63" s="35">
        <v>34</v>
      </c>
      <c r="J63" s="26" t="s">
        <v>257</v>
      </c>
      <c r="K63" s="22" t="s">
        <v>116</v>
      </c>
      <c r="L63" s="22" t="s">
        <v>109</v>
      </c>
      <c r="M63" s="24">
        <v>43595</v>
      </c>
      <c r="N63" s="22">
        <v>180</v>
      </c>
      <c r="O63" s="23" t="s">
        <v>117</v>
      </c>
      <c r="P63" s="36" t="s">
        <v>258</v>
      </c>
      <c r="Q63" t="str">
        <f t="shared" si="5"/>
        <v>5'10</v>
      </c>
    </row>
    <row r="64" spans="1:17">
      <c r="A64" s="1" t="str">
        <f t="shared" si="6"/>
        <v>OL</v>
      </c>
      <c r="B64" s="3" t="str">
        <f t="shared" si="7"/>
        <v>Maverick Morris</v>
      </c>
      <c r="C64" s="6">
        <f t="shared" si="8"/>
        <v>76</v>
      </c>
      <c r="D64">
        <f t="shared" si="9"/>
        <v>305</v>
      </c>
      <c r="E64">
        <f>VLOOKUP(B64,[1]Depth!$B$2:$E$112,4,FALSE)</f>
        <v>0.85440000000000005</v>
      </c>
      <c r="F64">
        <f t="shared" si="10"/>
        <v>3</v>
      </c>
      <c r="I64" s="33">
        <v>69</v>
      </c>
      <c r="J64" s="25" t="s">
        <v>259</v>
      </c>
      <c r="K64" s="19" t="s">
        <v>95</v>
      </c>
      <c r="L64" s="19" t="s">
        <v>79</v>
      </c>
      <c r="M64" s="21">
        <v>43620</v>
      </c>
      <c r="N64" s="19">
        <v>305</v>
      </c>
      <c r="O64" s="20" t="s">
        <v>260</v>
      </c>
      <c r="P64" s="34" t="s">
        <v>261</v>
      </c>
      <c r="Q64" t="str">
        <f t="shared" si="5"/>
        <v>6'4</v>
      </c>
    </row>
    <row r="65" spans="1:17" ht="24">
      <c r="A65" s="1" t="str">
        <f t="shared" si="6"/>
        <v>S</v>
      </c>
      <c r="B65" s="3" t="str">
        <f t="shared" si="7"/>
        <v>Hall Morton</v>
      </c>
      <c r="C65" s="6">
        <f t="shared" si="8"/>
        <v>68</v>
      </c>
      <c r="D65">
        <f t="shared" si="9"/>
        <v>170</v>
      </c>
      <c r="E65">
        <v>0.5</v>
      </c>
      <c r="F65">
        <f t="shared" si="10"/>
        <v>2</v>
      </c>
      <c r="I65" s="35">
        <v>40</v>
      </c>
      <c r="J65" s="23" t="s">
        <v>262</v>
      </c>
      <c r="K65" s="22" t="s">
        <v>139</v>
      </c>
      <c r="L65" s="22" t="s">
        <v>15</v>
      </c>
      <c r="M65" s="24">
        <v>43593</v>
      </c>
      <c r="N65" s="22">
        <v>170</v>
      </c>
      <c r="O65" s="23" t="s">
        <v>263</v>
      </c>
      <c r="P65" s="36" t="s">
        <v>264</v>
      </c>
      <c r="Q65" t="str">
        <f t="shared" si="5"/>
        <v>5'8</v>
      </c>
    </row>
    <row r="66" spans="1:17" ht="36">
      <c r="A66" s="1" t="str">
        <f t="shared" ref="A66:A97" si="11">K66</f>
        <v>CB</v>
      </c>
      <c r="B66" s="3" t="str">
        <f t="shared" ref="B66:B97" si="12">TRIM(MID($J66,FIND(", ",$J66,1)+1,100))&amp;" "&amp;LEFT($J66,FIND(",",$J66,1)-1)</f>
        <v>Trayvon Mullen</v>
      </c>
      <c r="C66" s="6">
        <f t="shared" ref="C66:C97" si="13">CONVERT(LEFT(Q66,FIND("'",Q66)-1),"ft","in")+SUBSTITUTE(RIGHT(Q66,LEN(Q66)-FIND("'",Q66)),"""","")</f>
        <v>74</v>
      </c>
      <c r="D66">
        <f t="shared" ref="D66:D97" si="14">N66</f>
        <v>185</v>
      </c>
      <c r="E66">
        <v>0.96789999999999998</v>
      </c>
      <c r="F66">
        <f t="shared" ref="F66:F97" si="15">IF(E66&gt;=0.98,5,IF(E66&gt;=0.9,4,IF(E66&gt;=0.8,3,IF(E66="NA",2,2))))</f>
        <v>4</v>
      </c>
      <c r="I66" s="33">
        <v>1</v>
      </c>
      <c r="J66" s="25" t="s">
        <v>265</v>
      </c>
      <c r="K66" s="19" t="s">
        <v>78</v>
      </c>
      <c r="L66" s="19" t="s">
        <v>15</v>
      </c>
      <c r="M66" s="21">
        <v>43618</v>
      </c>
      <c r="N66" s="19">
        <v>185</v>
      </c>
      <c r="O66" s="20" t="s">
        <v>266</v>
      </c>
      <c r="P66" s="34" t="s">
        <v>267</v>
      </c>
      <c r="Q66" t="str">
        <f t="shared" si="5"/>
        <v>6'2</v>
      </c>
    </row>
    <row r="67" spans="1:17" ht="24">
      <c r="A67" s="1" t="str">
        <f t="shared" si="11"/>
        <v>S</v>
      </c>
      <c r="B67" s="3" t="str">
        <f t="shared" si="12"/>
        <v>Tanner Muse</v>
      </c>
      <c r="C67" s="6">
        <f t="shared" si="13"/>
        <v>74</v>
      </c>
      <c r="D67">
        <f t="shared" si="14"/>
        <v>220</v>
      </c>
      <c r="E67">
        <f>VLOOKUP(B67,[1]Depth!$B$2:$E$112,4,FALSE)</f>
        <v>0.85740000000000005</v>
      </c>
      <c r="F67">
        <f t="shared" si="15"/>
        <v>3</v>
      </c>
      <c r="I67" s="35">
        <v>19</v>
      </c>
      <c r="J67" s="26" t="s">
        <v>268</v>
      </c>
      <c r="K67" s="22" t="s">
        <v>139</v>
      </c>
      <c r="L67" s="22" t="s">
        <v>15</v>
      </c>
      <c r="M67" s="24">
        <v>43618</v>
      </c>
      <c r="N67" s="22">
        <v>220</v>
      </c>
      <c r="O67" s="23" t="s">
        <v>269</v>
      </c>
      <c r="P67" s="36" t="s">
        <v>270</v>
      </c>
      <c r="Q67" t="str">
        <f t="shared" ref="Q67:Q120" si="16">MONTH(M67) &amp; "'" &amp; DAY(M67)</f>
        <v>6'2</v>
      </c>
    </row>
    <row r="68" spans="1:17" ht="36">
      <c r="A68" s="1" t="str">
        <f t="shared" si="11"/>
        <v>LB</v>
      </c>
      <c r="B68" s="3" t="str">
        <f t="shared" si="12"/>
        <v>Dorian O'Daniel</v>
      </c>
      <c r="C68" s="6">
        <f t="shared" si="13"/>
        <v>73</v>
      </c>
      <c r="D68">
        <f t="shared" si="14"/>
        <v>215</v>
      </c>
      <c r="E68">
        <f>VLOOKUP(B68,[1]Depth!$B$2:$E$112,4,FALSE)</f>
        <v>0.95409999999999995</v>
      </c>
      <c r="F68">
        <f t="shared" si="15"/>
        <v>4</v>
      </c>
      <c r="I68" s="33">
        <v>6</v>
      </c>
      <c r="J68" s="25" t="s">
        <v>271</v>
      </c>
      <c r="K68" s="19" t="s">
        <v>100</v>
      </c>
      <c r="L68" s="19" t="s">
        <v>79</v>
      </c>
      <c r="M68" s="21">
        <v>43617</v>
      </c>
      <c r="N68" s="19">
        <v>215</v>
      </c>
      <c r="O68" s="20" t="s">
        <v>272</v>
      </c>
      <c r="P68" s="34" t="s">
        <v>273</v>
      </c>
      <c r="Q68" t="str">
        <f t="shared" si="16"/>
        <v>6'1</v>
      </c>
    </row>
    <row r="69" spans="1:17" ht="24">
      <c r="A69" s="1" t="str">
        <f t="shared" si="11"/>
        <v>WR</v>
      </c>
      <c r="B69" s="3" t="str">
        <f t="shared" si="12"/>
        <v>Diondre Overton</v>
      </c>
      <c r="C69" s="6">
        <f t="shared" si="13"/>
        <v>77</v>
      </c>
      <c r="D69">
        <f t="shared" si="14"/>
        <v>200</v>
      </c>
      <c r="E69">
        <v>0.92269999999999996</v>
      </c>
      <c r="F69">
        <f t="shared" si="15"/>
        <v>4</v>
      </c>
      <c r="I69" s="35">
        <v>14</v>
      </c>
      <c r="J69" s="26" t="s">
        <v>274</v>
      </c>
      <c r="K69" s="22" t="s">
        <v>116</v>
      </c>
      <c r="L69" s="22" t="s">
        <v>15</v>
      </c>
      <c r="M69" s="24">
        <v>43621</v>
      </c>
      <c r="N69" s="22">
        <v>200</v>
      </c>
      <c r="O69" s="23" t="s">
        <v>275</v>
      </c>
      <c r="P69" s="36" t="s">
        <v>276</v>
      </c>
      <c r="Q69" t="str">
        <f t="shared" si="16"/>
        <v>6'5</v>
      </c>
    </row>
    <row r="70" spans="1:17">
      <c r="A70" s="1" t="str">
        <f t="shared" si="11"/>
        <v>DT</v>
      </c>
      <c r="B70" s="3" t="str">
        <f t="shared" si="12"/>
        <v>Scott Pagano</v>
      </c>
      <c r="C70" s="6">
        <f t="shared" si="13"/>
        <v>75</v>
      </c>
      <c r="D70">
        <f t="shared" si="14"/>
        <v>295</v>
      </c>
      <c r="E70">
        <f>VLOOKUP(B70,[1]Depth!$B$2:$E$112,4,FALSE)</f>
        <v>0.90059999999999996</v>
      </c>
      <c r="F70">
        <f t="shared" si="15"/>
        <v>4</v>
      </c>
      <c r="I70" s="33">
        <v>56</v>
      </c>
      <c r="J70" s="25" t="s">
        <v>277</v>
      </c>
      <c r="K70" s="19" t="s">
        <v>211</v>
      </c>
      <c r="L70" s="19" t="s">
        <v>79</v>
      </c>
      <c r="M70" s="21">
        <v>43619</v>
      </c>
      <c r="N70" s="19">
        <v>295</v>
      </c>
      <c r="O70" s="20" t="s">
        <v>278</v>
      </c>
      <c r="P70" s="34" t="s">
        <v>279</v>
      </c>
      <c r="Q70" t="str">
        <f t="shared" si="16"/>
        <v>6'3</v>
      </c>
    </row>
    <row r="71" spans="1:17" ht="24">
      <c r="A71" s="1" t="str">
        <f t="shared" si="11"/>
        <v>OG</v>
      </c>
      <c r="B71" s="3" t="str">
        <f t="shared" si="12"/>
        <v>Seth Penner</v>
      </c>
      <c r="C71" s="6">
        <f t="shared" si="13"/>
        <v>75</v>
      </c>
      <c r="D71">
        <f t="shared" si="14"/>
        <v>320</v>
      </c>
      <c r="E71">
        <f>VLOOKUP(B71,[1]Depth!$B$2:$E$112,4,FALSE)</f>
        <v>0.5</v>
      </c>
      <c r="F71">
        <f t="shared" si="15"/>
        <v>2</v>
      </c>
      <c r="I71" s="35">
        <v>70</v>
      </c>
      <c r="J71" s="23" t="s">
        <v>280</v>
      </c>
      <c r="K71" s="22" t="s">
        <v>143</v>
      </c>
      <c r="L71" s="22" t="s">
        <v>15</v>
      </c>
      <c r="M71" s="24">
        <v>43619</v>
      </c>
      <c r="N71" s="22">
        <v>320</v>
      </c>
      <c r="O71" s="23" t="s">
        <v>281</v>
      </c>
      <c r="P71" s="36" t="s">
        <v>282</v>
      </c>
      <c r="Q71" t="str">
        <f t="shared" si="16"/>
        <v>6'3</v>
      </c>
    </row>
    <row r="72" spans="1:17" ht="24">
      <c r="A72" s="1" t="str">
        <f t="shared" si="11"/>
        <v>LS</v>
      </c>
      <c r="B72" s="3" t="str">
        <f t="shared" si="12"/>
        <v>Patrick Phibbs</v>
      </c>
      <c r="C72" s="6">
        <f t="shared" si="13"/>
        <v>74</v>
      </c>
      <c r="D72">
        <f t="shared" si="14"/>
        <v>200</v>
      </c>
      <c r="E72">
        <v>0.5</v>
      </c>
      <c r="F72">
        <f t="shared" si="15"/>
        <v>2</v>
      </c>
      <c r="I72" s="33">
        <v>58</v>
      </c>
      <c r="J72" s="20" t="s">
        <v>283</v>
      </c>
      <c r="K72" s="19" t="s">
        <v>163</v>
      </c>
      <c r="L72" s="19" t="s">
        <v>15</v>
      </c>
      <c r="M72" s="21">
        <v>43618</v>
      </c>
      <c r="N72" s="19">
        <v>200</v>
      </c>
      <c r="O72" s="20" t="s">
        <v>284</v>
      </c>
      <c r="P72" s="34" t="s">
        <v>285</v>
      </c>
      <c r="Q72" t="str">
        <f t="shared" si="16"/>
        <v>6'2</v>
      </c>
    </row>
    <row r="73" spans="1:17" ht="36">
      <c r="A73" s="1" t="str">
        <f t="shared" si="11"/>
        <v>DT</v>
      </c>
      <c r="B73" s="3" t="str">
        <f t="shared" si="12"/>
        <v>Nyles Pinckney</v>
      </c>
      <c r="C73" s="6">
        <f t="shared" si="13"/>
        <v>73</v>
      </c>
      <c r="D73">
        <f t="shared" si="14"/>
        <v>295</v>
      </c>
      <c r="E73">
        <v>0.89200000000000002</v>
      </c>
      <c r="F73">
        <f t="shared" si="15"/>
        <v>3</v>
      </c>
      <c r="I73" s="35">
        <v>92</v>
      </c>
      <c r="J73" s="23" t="s">
        <v>286</v>
      </c>
      <c r="K73" s="22" t="s">
        <v>211</v>
      </c>
      <c r="L73" s="22" t="s">
        <v>15</v>
      </c>
      <c r="M73" s="24">
        <v>43617</v>
      </c>
      <c r="N73" s="22">
        <v>295</v>
      </c>
      <c r="O73" s="23" t="s">
        <v>287</v>
      </c>
      <c r="P73" s="36" t="s">
        <v>288</v>
      </c>
      <c r="Q73" t="str">
        <f t="shared" si="16"/>
        <v>6'1</v>
      </c>
    </row>
    <row r="74" spans="1:17" ht="24">
      <c r="A74" s="1" t="str">
        <f t="shared" si="11"/>
        <v>OT</v>
      </c>
      <c r="B74" s="3" t="str">
        <f t="shared" si="12"/>
        <v>Sean Pollard</v>
      </c>
      <c r="C74" s="6">
        <f t="shared" si="13"/>
        <v>77</v>
      </c>
      <c r="D74">
        <f t="shared" si="14"/>
        <v>315</v>
      </c>
      <c r="E74">
        <v>0.90210000000000001</v>
      </c>
      <c r="F74">
        <f t="shared" si="15"/>
        <v>4</v>
      </c>
      <c r="I74" s="33">
        <v>76</v>
      </c>
      <c r="J74" s="20" t="s">
        <v>289</v>
      </c>
      <c r="K74" s="19" t="s">
        <v>74</v>
      </c>
      <c r="L74" s="19" t="s">
        <v>15</v>
      </c>
      <c r="M74" s="21">
        <v>43621</v>
      </c>
      <c r="N74" s="19">
        <v>315</v>
      </c>
      <c r="O74" s="20" t="s">
        <v>290</v>
      </c>
      <c r="P74" s="34" t="s">
        <v>291</v>
      </c>
      <c r="Q74" t="str">
        <f t="shared" si="16"/>
        <v>6'5</v>
      </c>
    </row>
    <row r="75" spans="1:17">
      <c r="A75" s="1" t="str">
        <f t="shared" si="11"/>
        <v>WR</v>
      </c>
      <c r="B75" s="3" t="str">
        <f t="shared" si="12"/>
        <v>Cornell Powell</v>
      </c>
      <c r="C75" s="6">
        <f t="shared" si="13"/>
        <v>73</v>
      </c>
      <c r="D75">
        <f t="shared" si="14"/>
        <v>200</v>
      </c>
      <c r="E75">
        <v>0.93140000000000001</v>
      </c>
      <c r="F75">
        <f t="shared" si="15"/>
        <v>4</v>
      </c>
      <c r="I75" s="35">
        <v>17</v>
      </c>
      <c r="J75" s="26" t="s">
        <v>292</v>
      </c>
      <c r="K75" s="22" t="s">
        <v>116</v>
      </c>
      <c r="L75" s="22" t="s">
        <v>15</v>
      </c>
      <c r="M75" s="27">
        <v>36678</v>
      </c>
      <c r="N75" s="22">
        <v>200</v>
      </c>
      <c r="O75" s="23" t="s">
        <v>293</v>
      </c>
      <c r="P75" s="36" t="s">
        <v>294</v>
      </c>
      <c r="Q75" t="str">
        <f t="shared" si="16"/>
        <v>6'1</v>
      </c>
    </row>
    <row r="76" spans="1:17" ht="24">
      <c r="A76" s="1" t="str">
        <f t="shared" si="11"/>
        <v>LB</v>
      </c>
      <c r="B76" s="3" t="str">
        <f t="shared" si="12"/>
        <v>Connor Prevost</v>
      </c>
      <c r="C76" s="6">
        <f t="shared" si="13"/>
        <v>71</v>
      </c>
      <c r="D76">
        <f t="shared" si="14"/>
        <v>220</v>
      </c>
      <c r="E76">
        <f>VLOOKUP(B76,[1]Depth!$B$2:$E$112,4,FALSE)</f>
        <v>0.5</v>
      </c>
      <c r="F76">
        <f t="shared" si="15"/>
        <v>2</v>
      </c>
      <c r="I76" s="33">
        <v>52</v>
      </c>
      <c r="J76" s="25" t="s">
        <v>295</v>
      </c>
      <c r="K76" s="19" t="s">
        <v>100</v>
      </c>
      <c r="L76" s="19" t="s">
        <v>79</v>
      </c>
      <c r="M76" s="21">
        <v>43596</v>
      </c>
      <c r="N76" s="19">
        <v>220</v>
      </c>
      <c r="O76" s="20" t="s">
        <v>296</v>
      </c>
      <c r="P76" s="34" t="s">
        <v>297</v>
      </c>
      <c r="Q76" t="str">
        <f t="shared" si="16"/>
        <v>5'11</v>
      </c>
    </row>
    <row r="77" spans="1:17">
      <c r="A77" s="1" t="str">
        <f t="shared" si="11"/>
        <v>TE</v>
      </c>
      <c r="B77" s="3" t="str">
        <f t="shared" si="12"/>
        <v>Grant Radakovich</v>
      </c>
      <c r="C77" s="6">
        <f t="shared" si="13"/>
        <v>73</v>
      </c>
      <c r="D77">
        <f t="shared" si="14"/>
        <v>255</v>
      </c>
      <c r="E77">
        <v>0.5</v>
      </c>
      <c r="F77">
        <f t="shared" si="15"/>
        <v>2</v>
      </c>
      <c r="I77" s="35">
        <v>41</v>
      </c>
      <c r="J77" s="26" t="s">
        <v>298</v>
      </c>
      <c r="K77" s="22" t="s">
        <v>91</v>
      </c>
      <c r="L77" s="22" t="s">
        <v>101</v>
      </c>
      <c r="M77" s="24">
        <v>43617</v>
      </c>
      <c r="N77" s="22">
        <v>255</v>
      </c>
      <c r="O77" s="23" t="s">
        <v>299</v>
      </c>
      <c r="P77" s="36" t="s">
        <v>300</v>
      </c>
      <c r="Q77" t="str">
        <f t="shared" si="16"/>
        <v>6'1</v>
      </c>
    </row>
    <row r="78" spans="1:17" ht="48">
      <c r="A78" s="1" t="str">
        <f t="shared" si="11"/>
        <v>OT</v>
      </c>
      <c r="B78" s="3" t="str">
        <f t="shared" si="12"/>
        <v>Chandler Reeves</v>
      </c>
      <c r="C78" s="6">
        <f t="shared" si="13"/>
        <v>79</v>
      </c>
      <c r="D78">
        <f t="shared" si="14"/>
        <v>280</v>
      </c>
      <c r="E78">
        <v>0.85119999999999996</v>
      </c>
      <c r="F78">
        <f t="shared" si="15"/>
        <v>3</v>
      </c>
      <c r="I78" s="33">
        <v>78</v>
      </c>
      <c r="J78" s="20" t="s">
        <v>301</v>
      </c>
      <c r="K78" s="19" t="s">
        <v>74</v>
      </c>
      <c r="L78" s="19" t="s">
        <v>15</v>
      </c>
      <c r="M78" s="21">
        <v>43623</v>
      </c>
      <c r="N78" s="19">
        <v>280</v>
      </c>
      <c r="O78" s="20" t="s">
        <v>302</v>
      </c>
      <c r="P78" s="34" t="s">
        <v>303</v>
      </c>
      <c r="Q78" t="str">
        <f t="shared" si="16"/>
        <v>6'7</v>
      </c>
    </row>
    <row r="79" spans="1:17" ht="24">
      <c r="A79" s="1" t="str">
        <f t="shared" si="11"/>
        <v>DE</v>
      </c>
      <c r="B79" s="3" t="str">
        <f t="shared" si="12"/>
        <v>Chris Register</v>
      </c>
      <c r="C79" s="6">
        <f t="shared" si="13"/>
        <v>75</v>
      </c>
      <c r="D79">
        <f t="shared" si="14"/>
        <v>255</v>
      </c>
      <c r="E79">
        <f>VLOOKUP(B79,[1]Depth!$B$2:$E$112,4,FALSE)</f>
        <v>0.89290000000000003</v>
      </c>
      <c r="F79">
        <f t="shared" si="15"/>
        <v>3</v>
      </c>
      <c r="I79" s="35">
        <v>45</v>
      </c>
      <c r="J79" s="26" t="s">
        <v>304</v>
      </c>
      <c r="K79" s="22" t="s">
        <v>105</v>
      </c>
      <c r="L79" s="22" t="s">
        <v>109</v>
      </c>
      <c r="M79" s="24">
        <v>43619</v>
      </c>
      <c r="N79" s="22">
        <v>255</v>
      </c>
      <c r="O79" s="23" t="s">
        <v>305</v>
      </c>
      <c r="P79" s="36" t="s">
        <v>306</v>
      </c>
      <c r="Q79" t="str">
        <f t="shared" si="16"/>
        <v>6'3</v>
      </c>
    </row>
    <row r="80" spans="1:17">
      <c r="A80" s="1" t="str">
        <f t="shared" si="11"/>
        <v>RB</v>
      </c>
      <c r="B80" s="3" t="str">
        <f t="shared" si="12"/>
        <v>Darien Rencher</v>
      </c>
      <c r="C80" s="6">
        <f t="shared" si="13"/>
        <v>68</v>
      </c>
      <c r="D80">
        <f t="shared" si="14"/>
        <v>190</v>
      </c>
      <c r="E80">
        <v>0.5</v>
      </c>
      <c r="F80">
        <f t="shared" si="15"/>
        <v>2</v>
      </c>
      <c r="I80" s="33">
        <v>21</v>
      </c>
      <c r="J80" s="20" t="s">
        <v>307</v>
      </c>
      <c r="K80" s="19" t="s">
        <v>133</v>
      </c>
      <c r="L80" s="19" t="s">
        <v>15</v>
      </c>
      <c r="M80" s="21">
        <v>43593</v>
      </c>
      <c r="N80" s="19">
        <v>190</v>
      </c>
      <c r="O80" s="20" t="s">
        <v>102</v>
      </c>
      <c r="P80" s="34" t="s">
        <v>103</v>
      </c>
      <c r="Q80" t="str">
        <f t="shared" si="16"/>
        <v>5'8</v>
      </c>
    </row>
    <row r="81" spans="1:17" ht="24">
      <c r="A81" s="1" t="str">
        <f t="shared" si="11"/>
        <v>WR</v>
      </c>
      <c r="B81" s="3" t="str">
        <f t="shared" si="12"/>
        <v>Hunter Renfrow</v>
      </c>
      <c r="C81" s="6">
        <f t="shared" si="13"/>
        <v>71</v>
      </c>
      <c r="D81">
        <f t="shared" si="14"/>
        <v>180</v>
      </c>
      <c r="E81">
        <f>VLOOKUP(B81,[1]Depth!$B$2:$E$112,4,FALSE)</f>
        <v>0.5</v>
      </c>
      <c r="F81">
        <f t="shared" si="15"/>
        <v>2</v>
      </c>
      <c r="I81" s="35">
        <v>13</v>
      </c>
      <c r="J81" s="26" t="s">
        <v>308</v>
      </c>
      <c r="K81" s="22" t="s">
        <v>116</v>
      </c>
      <c r="L81" s="22" t="s">
        <v>109</v>
      </c>
      <c r="M81" s="24">
        <v>43596</v>
      </c>
      <c r="N81" s="22">
        <v>180</v>
      </c>
      <c r="O81" s="23" t="s">
        <v>309</v>
      </c>
      <c r="P81" s="36" t="s">
        <v>310</v>
      </c>
      <c r="Q81" t="str">
        <f t="shared" si="16"/>
        <v>5'11</v>
      </c>
    </row>
    <row r="82" spans="1:17" ht="24">
      <c r="A82" s="1" t="str">
        <f t="shared" si="11"/>
        <v>TE</v>
      </c>
      <c r="B82" s="3" t="str">
        <f t="shared" si="12"/>
        <v>Milan Richard</v>
      </c>
      <c r="C82" s="6">
        <f t="shared" si="13"/>
        <v>75</v>
      </c>
      <c r="D82">
        <f t="shared" si="14"/>
        <v>260</v>
      </c>
      <c r="E82">
        <f>VLOOKUP(B82,[1]Depth!$B$2:$E$112,4,FALSE)</f>
        <v>0.89300000000000002</v>
      </c>
      <c r="F82">
        <f t="shared" si="15"/>
        <v>3</v>
      </c>
      <c r="I82" s="33">
        <v>80</v>
      </c>
      <c r="J82" s="25" t="s">
        <v>311</v>
      </c>
      <c r="K82" s="19" t="s">
        <v>91</v>
      </c>
      <c r="L82" s="19" t="s">
        <v>109</v>
      </c>
      <c r="M82" s="21">
        <v>43619</v>
      </c>
      <c r="N82" s="19">
        <v>260</v>
      </c>
      <c r="O82" s="20" t="s">
        <v>312</v>
      </c>
      <c r="P82" s="34" t="s">
        <v>313</v>
      </c>
      <c r="Q82" t="str">
        <f t="shared" si="16"/>
        <v>6'3</v>
      </c>
    </row>
    <row r="83" spans="1:17" ht="24">
      <c r="A83" s="1" t="str">
        <f t="shared" si="11"/>
        <v>DL</v>
      </c>
      <c r="B83" s="3" t="str">
        <f t="shared" si="12"/>
        <v>Jabril Robinson</v>
      </c>
      <c r="C83" s="6">
        <f t="shared" si="13"/>
        <v>74</v>
      </c>
      <c r="D83">
        <f t="shared" si="14"/>
        <v>265</v>
      </c>
      <c r="E83">
        <f>VLOOKUP(B83,[1]Depth!$B$2:$E$112,4,FALSE)</f>
        <v>0.82250000000000001</v>
      </c>
      <c r="F83">
        <f t="shared" si="15"/>
        <v>3</v>
      </c>
      <c r="I83" s="35">
        <v>50</v>
      </c>
      <c r="J83" s="26" t="s">
        <v>314</v>
      </c>
      <c r="K83" s="22" t="s">
        <v>315</v>
      </c>
      <c r="L83" s="22" t="s">
        <v>109</v>
      </c>
      <c r="M83" s="24">
        <v>43618</v>
      </c>
      <c r="N83" s="22">
        <v>265</v>
      </c>
      <c r="O83" s="23" t="s">
        <v>316</v>
      </c>
      <c r="P83" s="36" t="s">
        <v>317</v>
      </c>
      <c r="Q83" t="str">
        <f t="shared" si="16"/>
        <v>6'2</v>
      </c>
    </row>
    <row r="84" spans="1:17" ht="36">
      <c r="A84" s="1" t="str">
        <f t="shared" si="11"/>
        <v>OL</v>
      </c>
      <c r="B84" s="3" t="str">
        <f t="shared" si="12"/>
        <v>Matthew Ryan</v>
      </c>
      <c r="C84" s="6">
        <f t="shared" si="13"/>
        <v>74</v>
      </c>
      <c r="D84">
        <f t="shared" si="14"/>
        <v>320</v>
      </c>
      <c r="E84">
        <v>0.7954</v>
      </c>
      <c r="F84">
        <f t="shared" si="15"/>
        <v>2</v>
      </c>
      <c r="I84" s="33">
        <v>79</v>
      </c>
      <c r="J84" s="20" t="s">
        <v>318</v>
      </c>
      <c r="K84" s="19" t="s">
        <v>95</v>
      </c>
      <c r="L84" s="19" t="s">
        <v>15</v>
      </c>
      <c r="M84" s="21">
        <v>43618</v>
      </c>
      <c r="N84" s="19">
        <v>320</v>
      </c>
      <c r="O84" s="20" t="s">
        <v>319</v>
      </c>
      <c r="P84" s="34" t="s">
        <v>320</v>
      </c>
      <c r="Q84" t="str">
        <f t="shared" si="16"/>
        <v>6'2</v>
      </c>
    </row>
    <row r="85" spans="1:17">
      <c r="A85" s="1" t="str">
        <f t="shared" si="11"/>
        <v>WR</v>
      </c>
      <c r="B85" s="3" t="str">
        <f t="shared" si="12"/>
        <v>Seth Ryan</v>
      </c>
      <c r="C85" s="6">
        <f t="shared" si="13"/>
        <v>73</v>
      </c>
      <c r="D85">
        <f t="shared" si="14"/>
        <v>180</v>
      </c>
      <c r="E85">
        <f>VLOOKUP(B85,[1]Depth!$B$2:$E$112,4,FALSE)</f>
        <v>0.5</v>
      </c>
      <c r="F85">
        <f t="shared" si="15"/>
        <v>2</v>
      </c>
      <c r="I85" s="35">
        <v>85</v>
      </c>
      <c r="J85" s="26" t="s">
        <v>321</v>
      </c>
      <c r="K85" s="22" t="s">
        <v>116</v>
      </c>
      <c r="L85" s="22" t="s">
        <v>79</v>
      </c>
      <c r="M85" s="27">
        <v>36678</v>
      </c>
      <c r="N85" s="22">
        <v>180</v>
      </c>
      <c r="O85" s="23" t="s">
        <v>322</v>
      </c>
      <c r="P85" s="36" t="s">
        <v>323</v>
      </c>
      <c r="Q85" t="str">
        <f t="shared" si="16"/>
        <v>6'1</v>
      </c>
    </row>
    <row r="86" spans="1:17">
      <c r="A86" s="1" t="str">
        <f t="shared" si="11"/>
        <v>QB</v>
      </c>
      <c r="B86" s="3" t="str">
        <f t="shared" si="12"/>
        <v>Nick Schuessler</v>
      </c>
      <c r="C86" s="6">
        <f t="shared" si="13"/>
        <v>76</v>
      </c>
      <c r="D86">
        <f t="shared" si="14"/>
        <v>200</v>
      </c>
      <c r="E86">
        <f>VLOOKUP(B86,[1]Depth!$B$2:$E$112,4,FALSE)</f>
        <v>0.80969999999999998</v>
      </c>
      <c r="F86">
        <f t="shared" si="15"/>
        <v>3</v>
      </c>
      <c r="I86" s="33">
        <v>12</v>
      </c>
      <c r="J86" s="25" t="s">
        <v>324</v>
      </c>
      <c r="K86" s="19" t="s">
        <v>83</v>
      </c>
      <c r="L86" s="19" t="s">
        <v>101</v>
      </c>
      <c r="M86" s="21">
        <v>43620</v>
      </c>
      <c r="N86" s="19">
        <v>200</v>
      </c>
      <c r="O86" s="20" t="s">
        <v>121</v>
      </c>
      <c r="P86" s="34" t="s">
        <v>122</v>
      </c>
      <c r="Q86" t="str">
        <f t="shared" si="16"/>
        <v>6'4</v>
      </c>
    </row>
    <row r="87" spans="1:17">
      <c r="A87" s="1" t="str">
        <f t="shared" si="11"/>
        <v>WR</v>
      </c>
      <c r="B87" s="3" t="str">
        <f t="shared" si="12"/>
        <v>Artavis Scott</v>
      </c>
      <c r="C87" s="6">
        <f t="shared" si="13"/>
        <v>70</v>
      </c>
      <c r="D87">
        <f t="shared" si="14"/>
        <v>190</v>
      </c>
      <c r="E87">
        <f>VLOOKUP(B87,[1]Depth!$B$2:$E$112,4,FALSE)</f>
        <v>0.96750000000000003</v>
      </c>
      <c r="F87">
        <f t="shared" si="15"/>
        <v>4</v>
      </c>
      <c r="I87" s="35">
        <v>3</v>
      </c>
      <c r="J87" s="26" t="s">
        <v>325</v>
      </c>
      <c r="K87" s="22" t="s">
        <v>116</v>
      </c>
      <c r="L87" s="22" t="s">
        <v>79</v>
      </c>
      <c r="M87" s="24">
        <v>43595</v>
      </c>
      <c r="N87" s="22">
        <v>190</v>
      </c>
      <c r="O87" s="23" t="s">
        <v>326</v>
      </c>
      <c r="P87" s="36" t="s">
        <v>327</v>
      </c>
      <c r="Q87" t="str">
        <f t="shared" si="16"/>
        <v>5'10</v>
      </c>
    </row>
    <row r="88" spans="1:17">
      <c r="A88" s="1" t="str">
        <f t="shared" si="11"/>
        <v>CB</v>
      </c>
      <c r="B88" s="3" t="str">
        <f t="shared" si="12"/>
        <v>Cameron Scott</v>
      </c>
      <c r="C88" s="6">
        <f t="shared" si="13"/>
        <v>70</v>
      </c>
      <c r="D88">
        <f t="shared" si="14"/>
        <v>210</v>
      </c>
      <c r="E88">
        <f>VLOOKUP(B88,[1]Depth!$B$2:$E$112,4,FALSE)</f>
        <v>0.5</v>
      </c>
      <c r="F88">
        <f t="shared" si="15"/>
        <v>2</v>
      </c>
      <c r="I88" s="33">
        <v>37</v>
      </c>
      <c r="J88" s="20" t="s">
        <v>328</v>
      </c>
      <c r="K88" s="19" t="s">
        <v>78</v>
      </c>
      <c r="L88" s="19" t="s">
        <v>109</v>
      </c>
      <c r="M88" s="21">
        <v>43595</v>
      </c>
      <c r="N88" s="19">
        <v>210</v>
      </c>
      <c r="O88" s="20" t="s">
        <v>329</v>
      </c>
      <c r="P88" s="34" t="s">
        <v>330</v>
      </c>
      <c r="Q88" t="str">
        <f t="shared" si="16"/>
        <v>5'10</v>
      </c>
    </row>
    <row r="89" spans="1:17" ht="24">
      <c r="A89" s="1" t="str">
        <f t="shared" si="11"/>
        <v>LB</v>
      </c>
      <c r="B89" s="3" t="str">
        <f t="shared" si="12"/>
        <v>Connor Sekas</v>
      </c>
      <c r="C89" s="6">
        <f t="shared" si="13"/>
        <v>74</v>
      </c>
      <c r="D89">
        <f t="shared" si="14"/>
        <v>220</v>
      </c>
      <c r="E89">
        <v>0.5</v>
      </c>
      <c r="F89">
        <f t="shared" si="15"/>
        <v>2</v>
      </c>
      <c r="I89" s="35">
        <v>54</v>
      </c>
      <c r="J89" s="23" t="s">
        <v>331</v>
      </c>
      <c r="K89" s="22" t="s">
        <v>100</v>
      </c>
      <c r="L89" s="22" t="s">
        <v>109</v>
      </c>
      <c r="M89" s="24">
        <v>43618</v>
      </c>
      <c r="N89" s="22">
        <v>220</v>
      </c>
      <c r="O89" s="23" t="s">
        <v>332</v>
      </c>
      <c r="P89" s="36" t="s">
        <v>333</v>
      </c>
      <c r="Q89" t="str">
        <f t="shared" si="16"/>
        <v>6'2</v>
      </c>
    </row>
    <row r="90" spans="1:17" ht="24">
      <c r="A90" s="1" t="str">
        <f t="shared" si="11"/>
        <v>S</v>
      </c>
      <c r="B90" s="3" t="str">
        <f t="shared" si="12"/>
        <v>Isaiah Simmons</v>
      </c>
      <c r="C90" s="6">
        <f t="shared" si="13"/>
        <v>75</v>
      </c>
      <c r="D90">
        <f t="shared" si="14"/>
        <v>220</v>
      </c>
      <c r="E90">
        <v>0.87460000000000004</v>
      </c>
      <c r="F90">
        <f t="shared" si="15"/>
        <v>3</v>
      </c>
      <c r="I90" s="33">
        <v>11</v>
      </c>
      <c r="J90" s="20" t="s">
        <v>334</v>
      </c>
      <c r="K90" s="19" t="s">
        <v>139</v>
      </c>
      <c r="L90" s="19" t="s">
        <v>15</v>
      </c>
      <c r="M90" s="21">
        <v>43619</v>
      </c>
      <c r="N90" s="19">
        <v>220</v>
      </c>
      <c r="O90" s="20" t="s">
        <v>335</v>
      </c>
      <c r="P90" s="34" t="s">
        <v>336</v>
      </c>
      <c r="Q90" t="str">
        <f t="shared" si="16"/>
        <v>6'3</v>
      </c>
    </row>
    <row r="91" spans="1:17" ht="36">
      <c r="A91" s="1" t="str">
        <f t="shared" si="11"/>
        <v>OG</v>
      </c>
      <c r="B91" s="3" t="str">
        <f t="shared" si="12"/>
        <v>John Simpson</v>
      </c>
      <c r="C91" s="6">
        <f t="shared" si="13"/>
        <v>76</v>
      </c>
      <c r="D91">
        <f t="shared" si="14"/>
        <v>315</v>
      </c>
      <c r="E91">
        <v>0.93320000000000003</v>
      </c>
      <c r="F91">
        <f t="shared" si="15"/>
        <v>4</v>
      </c>
      <c r="I91" s="35">
        <v>74</v>
      </c>
      <c r="J91" s="23" t="s">
        <v>337</v>
      </c>
      <c r="K91" s="22" t="s">
        <v>143</v>
      </c>
      <c r="L91" s="22" t="s">
        <v>15</v>
      </c>
      <c r="M91" s="24">
        <v>43620</v>
      </c>
      <c r="N91" s="22">
        <v>315</v>
      </c>
      <c r="O91" s="23" t="s">
        <v>338</v>
      </c>
      <c r="P91" s="36" t="s">
        <v>339</v>
      </c>
      <c r="Q91" t="str">
        <f t="shared" si="16"/>
        <v>6'4</v>
      </c>
    </row>
    <row r="92" spans="1:17" ht="24">
      <c r="A92" s="1" t="str">
        <f t="shared" si="11"/>
        <v>LB</v>
      </c>
      <c r="B92" s="3" t="str">
        <f t="shared" si="12"/>
        <v>James Skalski</v>
      </c>
      <c r="C92" s="6">
        <f t="shared" si="13"/>
        <v>73</v>
      </c>
      <c r="D92">
        <f t="shared" si="14"/>
        <v>235</v>
      </c>
      <c r="E92">
        <v>0.8569</v>
      </c>
      <c r="F92">
        <f t="shared" si="15"/>
        <v>3</v>
      </c>
      <c r="I92" s="33">
        <v>47</v>
      </c>
      <c r="J92" s="25" t="s">
        <v>340</v>
      </c>
      <c r="K92" s="19" t="s">
        <v>100</v>
      </c>
      <c r="L92" s="19" t="s">
        <v>15</v>
      </c>
      <c r="M92" s="28">
        <v>36678</v>
      </c>
      <c r="N92" s="19">
        <v>235</v>
      </c>
      <c r="O92" s="20" t="s">
        <v>341</v>
      </c>
      <c r="P92" s="34" t="s">
        <v>342</v>
      </c>
      <c r="Q92" t="str">
        <f t="shared" si="16"/>
        <v>6'1</v>
      </c>
    </row>
    <row r="93" spans="1:17" ht="24">
      <c r="A93" s="1" t="str">
        <f t="shared" si="11"/>
        <v>TE</v>
      </c>
      <c r="B93" s="3" t="str">
        <f t="shared" si="12"/>
        <v>Cannon Smith</v>
      </c>
      <c r="C93" s="6">
        <f t="shared" si="13"/>
        <v>77</v>
      </c>
      <c r="D93">
        <f t="shared" si="14"/>
        <v>265</v>
      </c>
      <c r="E93">
        <f>VLOOKUP(B93,[1]Depth!$B$2:$E$112,4,FALSE)</f>
        <v>0.89870000000000005</v>
      </c>
      <c r="F93">
        <f t="shared" si="15"/>
        <v>3</v>
      </c>
      <c r="I93" s="35">
        <v>84</v>
      </c>
      <c r="J93" s="26" t="s">
        <v>343</v>
      </c>
      <c r="K93" s="22" t="s">
        <v>91</v>
      </c>
      <c r="L93" s="22" t="s">
        <v>109</v>
      </c>
      <c r="M93" s="24">
        <v>43621</v>
      </c>
      <c r="N93" s="22">
        <v>265</v>
      </c>
      <c r="O93" s="23" t="s">
        <v>224</v>
      </c>
      <c r="P93" s="36" t="s">
        <v>344</v>
      </c>
      <c r="Q93" t="str">
        <f t="shared" si="16"/>
        <v>6'5</v>
      </c>
    </row>
    <row r="94" spans="1:17">
      <c r="A94" s="1" t="str">
        <f t="shared" si="11"/>
        <v>LB</v>
      </c>
      <c r="B94" s="3" t="str">
        <f t="shared" si="12"/>
        <v>Chad Smith</v>
      </c>
      <c r="C94" s="6">
        <f t="shared" si="13"/>
        <v>76</v>
      </c>
      <c r="D94">
        <f t="shared" si="14"/>
        <v>235</v>
      </c>
      <c r="E94">
        <f>VLOOKUP(B94,[1]Depth!$B$2:$E$112,4,FALSE)</f>
        <v>0.91039999999999999</v>
      </c>
      <c r="F94">
        <f t="shared" si="15"/>
        <v>4</v>
      </c>
      <c r="I94" s="33">
        <v>43</v>
      </c>
      <c r="J94" s="25" t="s">
        <v>345</v>
      </c>
      <c r="K94" s="19" t="s">
        <v>100</v>
      </c>
      <c r="L94" s="19" t="s">
        <v>15</v>
      </c>
      <c r="M94" s="21">
        <v>43620</v>
      </c>
      <c r="N94" s="19">
        <v>235</v>
      </c>
      <c r="O94" s="20" t="s">
        <v>346</v>
      </c>
      <c r="P94" s="34" t="s">
        <v>347</v>
      </c>
      <c r="Q94" t="str">
        <f t="shared" si="16"/>
        <v>6'4</v>
      </c>
    </row>
    <row r="95" spans="1:17" ht="24">
      <c r="A95" s="1" t="str">
        <f t="shared" si="11"/>
        <v>LB</v>
      </c>
      <c r="B95" s="3" t="str">
        <f t="shared" si="12"/>
        <v>Shaq Smith</v>
      </c>
      <c r="C95" s="6">
        <f t="shared" si="13"/>
        <v>74</v>
      </c>
      <c r="D95">
        <f t="shared" si="14"/>
        <v>240</v>
      </c>
      <c r="E95">
        <v>0.96130000000000004</v>
      </c>
      <c r="F95">
        <f t="shared" si="15"/>
        <v>4</v>
      </c>
      <c r="I95" s="35">
        <v>5</v>
      </c>
      <c r="J95" s="23" t="s">
        <v>348</v>
      </c>
      <c r="K95" s="22" t="s">
        <v>100</v>
      </c>
      <c r="L95" s="22" t="s">
        <v>15</v>
      </c>
      <c r="M95" s="24">
        <v>43618</v>
      </c>
      <c r="N95" s="22">
        <v>240</v>
      </c>
      <c r="O95" s="23" t="s">
        <v>349</v>
      </c>
      <c r="P95" s="36" t="s">
        <v>350</v>
      </c>
      <c r="Q95" t="str">
        <f t="shared" si="16"/>
        <v>6'2</v>
      </c>
    </row>
    <row r="96" spans="1:17" ht="24">
      <c r="A96" s="1" t="str">
        <f t="shared" si="11"/>
        <v>S</v>
      </c>
      <c r="B96" s="3" t="str">
        <f t="shared" si="12"/>
        <v>Van Smith</v>
      </c>
      <c r="C96" s="6">
        <f t="shared" si="13"/>
        <v>71</v>
      </c>
      <c r="D96">
        <f t="shared" si="14"/>
        <v>195</v>
      </c>
      <c r="E96">
        <f>VLOOKUP(B96,[1]Depth!$B$2:$E$112,4,FALSE)</f>
        <v>0.89380000000000004</v>
      </c>
      <c r="F96">
        <f t="shared" si="15"/>
        <v>3</v>
      </c>
      <c r="I96" s="33">
        <v>23</v>
      </c>
      <c r="J96" s="25" t="s">
        <v>351</v>
      </c>
      <c r="K96" s="19" t="s">
        <v>139</v>
      </c>
      <c r="L96" s="19" t="s">
        <v>109</v>
      </c>
      <c r="M96" s="21">
        <v>43596</v>
      </c>
      <c r="N96" s="19">
        <v>195</v>
      </c>
      <c r="O96" s="20" t="s">
        <v>176</v>
      </c>
      <c r="P96" s="34" t="s">
        <v>177</v>
      </c>
      <c r="Q96" t="str">
        <f t="shared" si="16"/>
        <v>5'11</v>
      </c>
    </row>
    <row r="97" spans="1:17" ht="24">
      <c r="A97" s="1" t="str">
        <f t="shared" si="11"/>
        <v>PK</v>
      </c>
      <c r="B97" s="3" t="str">
        <f t="shared" si="12"/>
        <v>Alex Spence</v>
      </c>
      <c r="C97" s="6">
        <f t="shared" si="13"/>
        <v>73</v>
      </c>
      <c r="D97">
        <f t="shared" si="14"/>
        <v>195</v>
      </c>
      <c r="E97">
        <f>VLOOKUP(B97,[1]Depth!$B$2:$E$112,4,FALSE)</f>
        <v>0.8256</v>
      </c>
      <c r="F97">
        <f t="shared" si="15"/>
        <v>3</v>
      </c>
      <c r="I97" s="35">
        <v>47</v>
      </c>
      <c r="J97" s="26" t="s">
        <v>352</v>
      </c>
      <c r="K97" s="22" t="s">
        <v>200</v>
      </c>
      <c r="L97" s="22" t="s">
        <v>109</v>
      </c>
      <c r="M97" s="24">
        <v>43617</v>
      </c>
      <c r="N97" s="22">
        <v>195</v>
      </c>
      <c r="O97" s="23" t="s">
        <v>329</v>
      </c>
      <c r="P97" s="36" t="s">
        <v>353</v>
      </c>
      <c r="Q97" t="str">
        <f t="shared" si="16"/>
        <v>6'1</v>
      </c>
    </row>
    <row r="98" spans="1:17" ht="24">
      <c r="A98" s="1" t="str">
        <f t="shared" ref="A98:A120" si="17">K98</f>
        <v>LS</v>
      </c>
      <c r="B98" s="3" t="str">
        <f t="shared" ref="B98:B120" si="18">TRIM(MID($J98,FIND(", ",$J98,1)+1,100))&amp;" "&amp;LEFT($J98,FIND(",",$J98,1)-1)</f>
        <v>Austin Spence</v>
      </c>
      <c r="C98" s="6">
        <f t="shared" ref="C98:C120" si="19">CONVERT(LEFT(Q98,FIND("'",Q98)-1),"ft","in")+SUBSTITUTE(RIGHT(Q98,LEN(Q98)-FIND("'",Q98)),"""","")</f>
        <v>74</v>
      </c>
      <c r="D98">
        <f t="shared" ref="D98:D120" si="20">N98</f>
        <v>195</v>
      </c>
      <c r="E98">
        <f>VLOOKUP(B98,[1]Depth!$B$2:$E$112,4,FALSE)</f>
        <v>0.5</v>
      </c>
      <c r="F98">
        <f t="shared" ref="F98:F120" si="21">IF(E98&gt;=0.98,5,IF(E98&gt;=0.9,4,IF(E98&gt;=0.8,3,IF(E98="NA",2,2))))</f>
        <v>2</v>
      </c>
      <c r="I98" s="33">
        <v>52</v>
      </c>
      <c r="J98" s="20" t="s">
        <v>354</v>
      </c>
      <c r="K98" s="19" t="s">
        <v>163</v>
      </c>
      <c r="L98" s="19" t="s">
        <v>15</v>
      </c>
      <c r="M98" s="21">
        <v>43618</v>
      </c>
      <c r="N98" s="19">
        <v>195</v>
      </c>
      <c r="O98" s="20" t="s">
        <v>329</v>
      </c>
      <c r="P98" s="34" t="s">
        <v>353</v>
      </c>
      <c r="Q98" t="str">
        <f t="shared" si="16"/>
        <v>6'2</v>
      </c>
    </row>
    <row r="99" spans="1:17" ht="24">
      <c r="A99" s="1" t="str">
        <f t="shared" si="17"/>
        <v>P</v>
      </c>
      <c r="B99" s="3" t="str">
        <f t="shared" si="18"/>
        <v>Will Spiers</v>
      </c>
      <c r="C99" s="6">
        <f t="shared" si="19"/>
        <v>77</v>
      </c>
      <c r="D99">
        <f t="shared" si="20"/>
        <v>230</v>
      </c>
      <c r="E99">
        <v>0.5</v>
      </c>
      <c r="F99">
        <f t="shared" si="21"/>
        <v>2</v>
      </c>
      <c r="I99" s="35">
        <v>48</v>
      </c>
      <c r="J99" s="23" t="s">
        <v>355</v>
      </c>
      <c r="K99" s="22" t="s">
        <v>87</v>
      </c>
      <c r="L99" s="22" t="s">
        <v>15</v>
      </c>
      <c r="M99" s="24">
        <v>43621</v>
      </c>
      <c r="N99" s="22">
        <v>230</v>
      </c>
      <c r="O99" s="23" t="s">
        <v>356</v>
      </c>
      <c r="P99" s="36" t="s">
        <v>357</v>
      </c>
      <c r="Q99" t="str">
        <f t="shared" si="16"/>
        <v>6'5</v>
      </c>
    </row>
    <row r="100" spans="1:17">
      <c r="A100" s="1" t="str">
        <f t="shared" si="17"/>
        <v>OL</v>
      </c>
      <c r="B100" s="3" t="str">
        <f t="shared" si="18"/>
        <v>Cade Stewart</v>
      </c>
      <c r="C100" s="6">
        <f t="shared" si="19"/>
        <v>75</v>
      </c>
      <c r="D100">
        <f t="shared" si="20"/>
        <v>290</v>
      </c>
      <c r="E100">
        <v>0.80249999999999999</v>
      </c>
      <c r="F100">
        <f t="shared" si="21"/>
        <v>3</v>
      </c>
      <c r="I100" s="33">
        <v>62</v>
      </c>
      <c r="J100" s="20" t="s">
        <v>358</v>
      </c>
      <c r="K100" s="19" t="s">
        <v>95</v>
      </c>
      <c r="L100" s="19" t="s">
        <v>15</v>
      </c>
      <c r="M100" s="21">
        <v>43619</v>
      </c>
      <c r="N100" s="19">
        <v>290</v>
      </c>
      <c r="O100" s="20" t="s">
        <v>140</v>
      </c>
      <c r="P100" s="34" t="s">
        <v>141</v>
      </c>
      <c r="Q100" t="str">
        <f t="shared" si="16"/>
        <v>6'3</v>
      </c>
    </row>
    <row r="101" spans="1:17" ht="24">
      <c r="A101" s="1" t="str">
        <f t="shared" si="17"/>
        <v>WR</v>
      </c>
      <c r="B101" s="3" t="str">
        <f t="shared" si="18"/>
        <v>Jack Swinney</v>
      </c>
      <c r="C101" s="6">
        <f t="shared" si="19"/>
        <v>68</v>
      </c>
      <c r="D101">
        <f t="shared" si="20"/>
        <v>160</v>
      </c>
      <c r="E101">
        <v>0.5</v>
      </c>
      <c r="F101">
        <f t="shared" si="21"/>
        <v>2</v>
      </c>
      <c r="I101" s="35">
        <v>20</v>
      </c>
      <c r="J101" s="26" t="s">
        <v>359</v>
      </c>
      <c r="K101" s="22" t="s">
        <v>116</v>
      </c>
      <c r="L101" s="22" t="s">
        <v>79</v>
      </c>
      <c r="M101" s="24">
        <v>43593</v>
      </c>
      <c r="N101" s="22">
        <v>160</v>
      </c>
      <c r="O101" s="23" t="s">
        <v>360</v>
      </c>
      <c r="P101" s="36" t="s">
        <v>361</v>
      </c>
      <c r="Q101" t="str">
        <f t="shared" si="16"/>
        <v>5'8</v>
      </c>
    </row>
    <row r="102" spans="1:17" ht="24">
      <c r="A102" s="1" t="str">
        <f t="shared" si="17"/>
        <v>CB</v>
      </c>
      <c r="B102" s="3" t="str">
        <f t="shared" si="18"/>
        <v>Cordrea Tankersley</v>
      </c>
      <c r="C102" s="6">
        <f t="shared" si="19"/>
        <v>73</v>
      </c>
      <c r="D102">
        <f t="shared" si="20"/>
        <v>200</v>
      </c>
      <c r="E102">
        <f>VLOOKUP(B102,[1]Depth!$B$2:$E$112,4,FALSE)</f>
        <v>0.90900000000000003</v>
      </c>
      <c r="F102">
        <f t="shared" si="21"/>
        <v>4</v>
      </c>
      <c r="I102" s="33">
        <v>25</v>
      </c>
      <c r="J102" s="25" t="s">
        <v>362</v>
      </c>
      <c r="K102" s="19" t="s">
        <v>78</v>
      </c>
      <c r="L102" s="19" t="s">
        <v>101</v>
      </c>
      <c r="M102" s="21">
        <v>43617</v>
      </c>
      <c r="N102" s="19">
        <v>200</v>
      </c>
      <c r="O102" s="20" t="s">
        <v>363</v>
      </c>
      <c r="P102" s="34" t="s">
        <v>364</v>
      </c>
      <c r="Q102" t="str">
        <f t="shared" si="16"/>
        <v>6'1</v>
      </c>
    </row>
    <row r="103" spans="1:17" ht="24">
      <c r="A103" s="1" t="str">
        <f t="shared" si="17"/>
        <v>LS</v>
      </c>
      <c r="B103" s="3" t="str">
        <f t="shared" si="18"/>
        <v>Bradley Tatko</v>
      </c>
      <c r="C103" s="6">
        <f t="shared" si="19"/>
        <v>71</v>
      </c>
      <c r="D103">
        <f t="shared" si="20"/>
        <v>225</v>
      </c>
      <c r="E103">
        <f>VLOOKUP(B103,[1]Depth!$B$2:$E$112,4,FALSE)</f>
        <v>0.5</v>
      </c>
      <c r="F103">
        <f t="shared" si="21"/>
        <v>2</v>
      </c>
      <c r="I103" s="35">
        <v>59</v>
      </c>
      <c r="J103" s="23" t="s">
        <v>365</v>
      </c>
      <c r="K103" s="22" t="s">
        <v>163</v>
      </c>
      <c r="L103" s="22" t="s">
        <v>101</v>
      </c>
      <c r="M103" s="24">
        <v>43596</v>
      </c>
      <c r="N103" s="22">
        <v>225</v>
      </c>
      <c r="O103" s="23" t="s">
        <v>124</v>
      </c>
      <c r="P103" s="36" t="s">
        <v>366</v>
      </c>
      <c r="Q103" t="str">
        <f t="shared" si="16"/>
        <v>5'11</v>
      </c>
    </row>
    <row r="104" spans="1:17" ht="24">
      <c r="A104" s="1" t="str">
        <f t="shared" si="17"/>
        <v>P</v>
      </c>
      <c r="B104" s="3" t="str">
        <f t="shared" si="18"/>
        <v>Andy Teasdall</v>
      </c>
      <c r="C104" s="6">
        <f t="shared" si="19"/>
        <v>71</v>
      </c>
      <c r="D104">
        <f t="shared" si="20"/>
        <v>190</v>
      </c>
      <c r="E104">
        <f>VLOOKUP(B104,[1]Depth!$B$2:$E$112,4,FALSE)</f>
        <v>0.5</v>
      </c>
      <c r="F104">
        <f t="shared" si="21"/>
        <v>2</v>
      </c>
      <c r="I104" s="33">
        <v>32</v>
      </c>
      <c r="J104" s="25" t="s">
        <v>367</v>
      </c>
      <c r="K104" s="19" t="s">
        <v>87</v>
      </c>
      <c r="L104" s="19" t="s">
        <v>101</v>
      </c>
      <c r="M104" s="21">
        <v>43596</v>
      </c>
      <c r="N104" s="19">
        <v>190</v>
      </c>
      <c r="O104" s="20" t="s">
        <v>368</v>
      </c>
      <c r="P104" s="34" t="s">
        <v>369</v>
      </c>
      <c r="Q104" t="str">
        <f t="shared" si="16"/>
        <v>5'11</v>
      </c>
    </row>
    <row r="105" spans="1:17">
      <c r="A105" s="1" t="str">
        <f t="shared" si="17"/>
        <v>WR</v>
      </c>
      <c r="B105" s="3" t="str">
        <f t="shared" si="18"/>
        <v>Ty Thomason</v>
      </c>
      <c r="C105" s="6">
        <f t="shared" si="19"/>
        <v>71</v>
      </c>
      <c r="D105">
        <f t="shared" si="20"/>
        <v>220</v>
      </c>
      <c r="E105">
        <f>VLOOKUP(B105,[1]Depth!$B$2:$E$112,4,FALSE)</f>
        <v>0.5</v>
      </c>
      <c r="F105">
        <f t="shared" si="21"/>
        <v>2</v>
      </c>
      <c r="I105" s="35">
        <v>86</v>
      </c>
      <c r="J105" s="23" t="s">
        <v>370</v>
      </c>
      <c r="K105" s="22" t="s">
        <v>116</v>
      </c>
      <c r="L105" s="22" t="s">
        <v>15</v>
      </c>
      <c r="M105" s="24">
        <v>43596</v>
      </c>
      <c r="N105" s="22">
        <v>220</v>
      </c>
      <c r="O105" s="23" t="s">
        <v>255</v>
      </c>
      <c r="P105" s="36" t="s">
        <v>371</v>
      </c>
      <c r="Q105" t="str">
        <f t="shared" si="16"/>
        <v>5'11</v>
      </c>
    </row>
    <row r="106" spans="1:17">
      <c r="A106" s="1" t="str">
        <f t="shared" si="17"/>
        <v>WR</v>
      </c>
      <c r="B106" s="3" t="str">
        <f t="shared" si="18"/>
        <v>Trevion Thompson</v>
      </c>
      <c r="C106" s="6">
        <f t="shared" si="19"/>
        <v>74</v>
      </c>
      <c r="D106">
        <f t="shared" si="20"/>
        <v>200</v>
      </c>
      <c r="E106">
        <f>VLOOKUP(B106,[1]Depth!$B$2:$E$112,4,FALSE)</f>
        <v>0.94510000000000005</v>
      </c>
      <c r="F106">
        <f t="shared" si="21"/>
        <v>4</v>
      </c>
      <c r="I106" s="33">
        <v>1</v>
      </c>
      <c r="J106" s="25" t="s">
        <v>372</v>
      </c>
      <c r="K106" s="19" t="s">
        <v>116</v>
      </c>
      <c r="L106" s="19" t="s">
        <v>109</v>
      </c>
      <c r="M106" s="21">
        <v>43618</v>
      </c>
      <c r="N106" s="19">
        <v>200</v>
      </c>
      <c r="O106" s="20" t="s">
        <v>373</v>
      </c>
      <c r="P106" s="34" t="s">
        <v>374</v>
      </c>
      <c r="Q106" t="str">
        <f t="shared" si="16"/>
        <v>6'2</v>
      </c>
    </row>
    <row r="107" spans="1:17" ht="24">
      <c r="A107" s="1" t="str">
        <f t="shared" si="17"/>
        <v>OG</v>
      </c>
      <c r="B107" s="3" t="str">
        <f t="shared" si="18"/>
        <v>Logan Tisch</v>
      </c>
      <c r="C107" s="6">
        <f t="shared" si="19"/>
        <v>74</v>
      </c>
      <c r="D107">
        <f t="shared" si="20"/>
        <v>300</v>
      </c>
      <c r="E107">
        <f>VLOOKUP(B107,[1]Depth!$B$2:$E$112,4,FALSE)</f>
        <v>0.5</v>
      </c>
      <c r="F107">
        <f t="shared" si="21"/>
        <v>2</v>
      </c>
      <c r="I107" s="35">
        <v>72</v>
      </c>
      <c r="J107" s="23" t="s">
        <v>375</v>
      </c>
      <c r="K107" s="22" t="s">
        <v>143</v>
      </c>
      <c r="L107" s="22" t="s">
        <v>15</v>
      </c>
      <c r="M107" s="24">
        <v>43618</v>
      </c>
      <c r="N107" s="22">
        <v>300</v>
      </c>
      <c r="O107" s="23" t="s">
        <v>376</v>
      </c>
      <c r="P107" s="36" t="s">
        <v>377</v>
      </c>
      <c r="Q107" t="str">
        <f t="shared" si="16"/>
        <v>6'2</v>
      </c>
    </row>
    <row r="108" spans="1:17">
      <c r="A108" s="1" t="str">
        <f t="shared" si="17"/>
        <v>CB</v>
      </c>
      <c r="B108" s="3" t="str">
        <f t="shared" si="18"/>
        <v>Amir Trapp</v>
      </c>
      <c r="C108" s="6">
        <f t="shared" si="19"/>
        <v>68</v>
      </c>
      <c r="D108">
        <f t="shared" si="20"/>
        <v>160</v>
      </c>
      <c r="E108">
        <f>VLOOKUP(B108,[1]Depth!$B$2:$E$112,4,FALSE)</f>
        <v>0.80689999999999995</v>
      </c>
      <c r="F108">
        <f t="shared" si="21"/>
        <v>3</v>
      </c>
      <c r="I108" s="33">
        <v>38</v>
      </c>
      <c r="J108" s="25" t="s">
        <v>378</v>
      </c>
      <c r="K108" s="19" t="s">
        <v>78</v>
      </c>
      <c r="L108" s="19" t="s">
        <v>15</v>
      </c>
      <c r="M108" s="21">
        <v>43593</v>
      </c>
      <c r="N108" s="19">
        <v>160</v>
      </c>
      <c r="O108" s="20" t="s">
        <v>147</v>
      </c>
      <c r="P108" s="34" t="s">
        <v>141</v>
      </c>
      <c r="Q108" t="str">
        <f t="shared" si="16"/>
        <v>5'8</v>
      </c>
    </row>
    <row r="109" spans="1:17" ht="24">
      <c r="A109" s="1" t="str">
        <f t="shared" si="17"/>
        <v>S</v>
      </c>
      <c r="B109" s="3" t="str">
        <f t="shared" si="18"/>
        <v>Nolan Turner</v>
      </c>
      <c r="C109" s="6">
        <f t="shared" si="19"/>
        <v>73</v>
      </c>
      <c r="D109">
        <f t="shared" si="20"/>
        <v>195</v>
      </c>
      <c r="E109">
        <v>0.5</v>
      </c>
      <c r="F109">
        <f t="shared" si="21"/>
        <v>2</v>
      </c>
      <c r="I109" s="35">
        <v>24</v>
      </c>
      <c r="J109" s="23" t="s">
        <v>379</v>
      </c>
      <c r="K109" s="22" t="s">
        <v>139</v>
      </c>
      <c r="L109" s="22" t="s">
        <v>15</v>
      </c>
      <c r="M109" s="24">
        <v>43617</v>
      </c>
      <c r="N109" s="22">
        <v>195</v>
      </c>
      <c r="O109" s="23" t="s">
        <v>380</v>
      </c>
      <c r="P109" s="36" t="s">
        <v>381</v>
      </c>
      <c r="Q109" t="str">
        <f t="shared" si="16"/>
        <v>6'1</v>
      </c>
    </row>
    <row r="110" spans="1:17" ht="24">
      <c r="A110" s="1" t="str">
        <f t="shared" si="17"/>
        <v>WR</v>
      </c>
      <c r="B110" s="3" t="str">
        <f t="shared" si="18"/>
        <v>Kanyon Tuttle</v>
      </c>
      <c r="C110" s="6">
        <f t="shared" si="19"/>
        <v>70</v>
      </c>
      <c r="D110">
        <f t="shared" si="20"/>
        <v>170</v>
      </c>
      <c r="E110">
        <v>0.5</v>
      </c>
      <c r="F110">
        <f t="shared" si="21"/>
        <v>2</v>
      </c>
      <c r="I110" s="33">
        <v>81</v>
      </c>
      <c r="J110" s="20" t="s">
        <v>382</v>
      </c>
      <c r="K110" s="19" t="s">
        <v>116</v>
      </c>
      <c r="L110" s="19" t="s">
        <v>15</v>
      </c>
      <c r="M110" s="21">
        <v>43595</v>
      </c>
      <c r="N110" s="19">
        <v>170</v>
      </c>
      <c r="O110" s="20" t="s">
        <v>176</v>
      </c>
      <c r="P110" s="34" t="s">
        <v>383</v>
      </c>
      <c r="Q110" t="str">
        <f t="shared" si="16"/>
        <v>5'10</v>
      </c>
    </row>
    <row r="111" spans="1:17">
      <c r="A111" s="1" t="str">
        <f t="shared" si="17"/>
        <v>LB</v>
      </c>
      <c r="B111" s="3" t="str">
        <f t="shared" si="18"/>
        <v>Regan Upshaw</v>
      </c>
      <c r="C111" s="6">
        <f t="shared" si="19"/>
        <v>71</v>
      </c>
      <c r="D111">
        <f t="shared" si="20"/>
        <v>220</v>
      </c>
      <c r="E111">
        <v>0.5</v>
      </c>
      <c r="F111">
        <f t="shared" si="21"/>
        <v>2</v>
      </c>
      <c r="I111" s="35">
        <v>53</v>
      </c>
      <c r="J111" s="23" t="s">
        <v>384</v>
      </c>
      <c r="K111" s="22" t="s">
        <v>100</v>
      </c>
      <c r="L111" s="22" t="s">
        <v>15</v>
      </c>
      <c r="M111" s="24">
        <v>43596</v>
      </c>
      <c r="N111" s="22">
        <v>220</v>
      </c>
      <c r="O111" s="23" t="s">
        <v>385</v>
      </c>
      <c r="P111" s="36" t="s">
        <v>180</v>
      </c>
      <c r="Q111" t="str">
        <f t="shared" si="16"/>
        <v>5'11</v>
      </c>
    </row>
    <row r="112" spans="1:17" ht="24">
      <c r="A112" s="1" t="str">
        <f t="shared" si="17"/>
        <v>DB</v>
      </c>
      <c r="B112" s="3" t="str">
        <f t="shared" si="18"/>
        <v>K'Von Wallace</v>
      </c>
      <c r="C112" s="6">
        <f t="shared" si="19"/>
        <v>73</v>
      </c>
      <c r="D112">
        <f t="shared" si="20"/>
        <v>190</v>
      </c>
      <c r="E112">
        <v>0.82430000000000003</v>
      </c>
      <c r="F112">
        <f t="shared" si="21"/>
        <v>3</v>
      </c>
      <c r="I112" s="33">
        <v>12</v>
      </c>
      <c r="J112" s="25" t="s">
        <v>386</v>
      </c>
      <c r="K112" s="19" t="s">
        <v>120</v>
      </c>
      <c r="L112" s="19" t="s">
        <v>15</v>
      </c>
      <c r="M112" s="28">
        <v>36678</v>
      </c>
      <c r="N112" s="19">
        <v>190</v>
      </c>
      <c r="O112" s="20" t="s">
        <v>173</v>
      </c>
      <c r="P112" s="34" t="s">
        <v>387</v>
      </c>
      <c r="Q112" t="str">
        <f t="shared" si="16"/>
        <v>6'1</v>
      </c>
    </row>
    <row r="113" spans="1:17" ht="24">
      <c r="A113" s="1" t="str">
        <f t="shared" si="17"/>
        <v>DT</v>
      </c>
      <c r="B113" s="17" t="str">
        <f t="shared" si="18"/>
        <v>Carlos Watkins</v>
      </c>
      <c r="C113" s="6">
        <f t="shared" si="19"/>
        <v>75</v>
      </c>
      <c r="D113">
        <f t="shared" si="20"/>
        <v>305</v>
      </c>
      <c r="E113">
        <f>VLOOKUP(B113,[1]Depth!$B$2:$E$112,4,FALSE)</f>
        <v>0.9677</v>
      </c>
      <c r="F113">
        <f t="shared" si="21"/>
        <v>4</v>
      </c>
      <c r="I113" s="35">
        <v>94</v>
      </c>
      <c r="J113" s="26" t="s">
        <v>388</v>
      </c>
      <c r="K113" s="22" t="s">
        <v>211</v>
      </c>
      <c r="L113" s="22" t="s">
        <v>101</v>
      </c>
      <c r="M113" s="24">
        <v>43619</v>
      </c>
      <c r="N113" s="22">
        <v>305</v>
      </c>
      <c r="O113" s="23" t="s">
        <v>389</v>
      </c>
      <c r="P113" s="36" t="s">
        <v>390</v>
      </c>
      <c r="Q113" t="str">
        <f t="shared" si="16"/>
        <v>6'3</v>
      </c>
    </row>
    <row r="114" spans="1:17" ht="24">
      <c r="A114" s="1" t="str">
        <f t="shared" si="17"/>
        <v>QB</v>
      </c>
      <c r="B114" s="17" t="str">
        <f t="shared" si="18"/>
        <v>Deshaun Watson</v>
      </c>
      <c r="C114" s="6">
        <f t="shared" si="19"/>
        <v>75</v>
      </c>
      <c r="D114">
        <f t="shared" si="20"/>
        <v>215</v>
      </c>
      <c r="E114">
        <f>VLOOKUP(B114,[1]Depth!$B$2:$E$112,4,FALSE)</f>
        <v>0.97940000000000005</v>
      </c>
      <c r="F114">
        <f t="shared" si="21"/>
        <v>4</v>
      </c>
      <c r="I114" s="33">
        <v>4</v>
      </c>
      <c r="J114" s="25" t="s">
        <v>391</v>
      </c>
      <c r="K114" s="19" t="s">
        <v>83</v>
      </c>
      <c r="L114" s="19" t="s">
        <v>79</v>
      </c>
      <c r="M114" s="21">
        <v>43619</v>
      </c>
      <c r="N114" s="19">
        <v>215</v>
      </c>
      <c r="O114" s="20" t="s">
        <v>392</v>
      </c>
      <c r="P114" s="34" t="s">
        <v>393</v>
      </c>
      <c r="Q114" t="str">
        <f t="shared" si="16"/>
        <v>6'3</v>
      </c>
    </row>
    <row r="115" spans="1:17">
      <c r="A115" s="1" t="str">
        <f t="shared" si="17"/>
        <v>S</v>
      </c>
      <c r="B115" s="17" t="str">
        <f t="shared" si="18"/>
        <v>Korrin Wiggins</v>
      </c>
      <c r="C115" s="6">
        <f t="shared" si="19"/>
        <v>73</v>
      </c>
      <c r="D115">
        <f t="shared" si="20"/>
        <v>200</v>
      </c>
      <c r="E115">
        <v>0.8579</v>
      </c>
      <c r="F115">
        <f t="shared" si="21"/>
        <v>3</v>
      </c>
      <c r="I115" s="35">
        <v>15</v>
      </c>
      <c r="J115" s="26" t="s">
        <v>394</v>
      </c>
      <c r="K115" s="22" t="s">
        <v>139</v>
      </c>
      <c r="L115" s="22" t="s">
        <v>79</v>
      </c>
      <c r="M115" s="27">
        <v>36678</v>
      </c>
      <c r="N115" s="22">
        <v>200</v>
      </c>
      <c r="O115" s="23" t="s">
        <v>373</v>
      </c>
      <c r="P115" s="36" t="s">
        <v>374</v>
      </c>
      <c r="Q115" t="str">
        <f t="shared" si="16"/>
        <v>6'1</v>
      </c>
    </row>
    <row r="116" spans="1:17" ht="36">
      <c r="A116" s="1" t="str">
        <f t="shared" si="17"/>
        <v>DL</v>
      </c>
      <c r="B116" s="17" t="str">
        <f t="shared" si="18"/>
        <v>Christian Wilkins</v>
      </c>
      <c r="C116" s="6">
        <f t="shared" si="19"/>
        <v>76</v>
      </c>
      <c r="D116">
        <f t="shared" si="20"/>
        <v>310</v>
      </c>
      <c r="E116">
        <v>0.98929999999999996</v>
      </c>
      <c r="F116">
        <f t="shared" si="21"/>
        <v>5</v>
      </c>
      <c r="I116" s="33">
        <v>42</v>
      </c>
      <c r="J116" s="25" t="s">
        <v>395</v>
      </c>
      <c r="K116" s="19" t="s">
        <v>315</v>
      </c>
      <c r="L116" s="19" t="s">
        <v>109</v>
      </c>
      <c r="M116" s="21">
        <v>43620</v>
      </c>
      <c r="N116" s="19">
        <v>310</v>
      </c>
      <c r="O116" s="20" t="s">
        <v>396</v>
      </c>
      <c r="P116" s="34" t="s">
        <v>397</v>
      </c>
      <c r="Q116" t="str">
        <f t="shared" si="16"/>
        <v>6'4</v>
      </c>
    </row>
    <row r="117" spans="1:17" ht="24">
      <c r="A117" s="1" t="str">
        <f t="shared" si="17"/>
        <v>TE</v>
      </c>
      <c r="B117" s="17" t="str">
        <f t="shared" si="18"/>
        <v>Garrett Williams</v>
      </c>
      <c r="C117" s="6">
        <f t="shared" si="19"/>
        <v>75</v>
      </c>
      <c r="D117">
        <f t="shared" si="20"/>
        <v>245</v>
      </c>
      <c r="E117">
        <v>0.92169999999999996</v>
      </c>
      <c r="F117">
        <f t="shared" si="21"/>
        <v>4</v>
      </c>
      <c r="I117" s="35">
        <v>44</v>
      </c>
      <c r="J117" s="26" t="s">
        <v>398</v>
      </c>
      <c r="K117" s="22" t="s">
        <v>91</v>
      </c>
      <c r="L117" s="22" t="s">
        <v>109</v>
      </c>
      <c r="M117" s="24">
        <v>43619</v>
      </c>
      <c r="N117" s="22">
        <v>245</v>
      </c>
      <c r="O117" s="23" t="s">
        <v>218</v>
      </c>
      <c r="P117" s="36" t="s">
        <v>399</v>
      </c>
      <c r="Q117" t="str">
        <f t="shared" si="16"/>
        <v>6'3</v>
      </c>
    </row>
    <row r="118" spans="1:17" ht="24">
      <c r="A118" s="1" t="str">
        <f t="shared" si="17"/>
        <v>LB</v>
      </c>
      <c r="B118" s="17" t="str">
        <f t="shared" si="18"/>
        <v>Jalen Williams</v>
      </c>
      <c r="C118" s="6">
        <f t="shared" si="19"/>
        <v>70</v>
      </c>
      <c r="D118">
        <f t="shared" si="20"/>
        <v>215</v>
      </c>
      <c r="E118">
        <v>0.79249999999999998</v>
      </c>
      <c r="F118">
        <f t="shared" si="21"/>
        <v>2</v>
      </c>
      <c r="I118" s="33">
        <v>30</v>
      </c>
      <c r="J118" s="25" t="s">
        <v>400</v>
      </c>
      <c r="K118" s="19" t="s">
        <v>100</v>
      </c>
      <c r="L118" s="19" t="s">
        <v>109</v>
      </c>
      <c r="M118" s="21">
        <v>43595</v>
      </c>
      <c r="N118" s="19">
        <v>215</v>
      </c>
      <c r="O118" s="20" t="s">
        <v>224</v>
      </c>
      <c r="P118" s="34" t="s">
        <v>209</v>
      </c>
      <c r="Q118" t="str">
        <f t="shared" si="16"/>
        <v>5'10</v>
      </c>
    </row>
    <row r="119" spans="1:17" ht="24">
      <c r="A119" s="1" t="str">
        <f t="shared" si="17"/>
        <v>WR</v>
      </c>
      <c r="B119" s="17" t="str">
        <f t="shared" si="18"/>
        <v>Mike Williams</v>
      </c>
      <c r="C119" s="6">
        <f t="shared" si="19"/>
        <v>75</v>
      </c>
      <c r="D119">
        <f t="shared" si="20"/>
        <v>225</v>
      </c>
      <c r="E119">
        <v>0.91110000000000002</v>
      </c>
      <c r="F119">
        <f t="shared" si="21"/>
        <v>4</v>
      </c>
      <c r="I119" s="35">
        <v>7</v>
      </c>
      <c r="J119" s="26" t="s">
        <v>401</v>
      </c>
      <c r="K119" s="22" t="s">
        <v>116</v>
      </c>
      <c r="L119" s="22" t="s">
        <v>79</v>
      </c>
      <c r="M119" s="24">
        <v>43619</v>
      </c>
      <c r="N119" s="22">
        <v>225</v>
      </c>
      <c r="O119" s="23" t="s">
        <v>402</v>
      </c>
      <c r="P119" s="36" t="s">
        <v>403</v>
      </c>
      <c r="Q119" t="str">
        <f t="shared" si="16"/>
        <v>6'3</v>
      </c>
    </row>
    <row r="120" spans="1:17" ht="30.95" customHeight="1" thickBot="1">
      <c r="A120" s="1" t="str">
        <f t="shared" si="17"/>
        <v>DE</v>
      </c>
      <c r="B120" s="17" t="str">
        <f t="shared" si="18"/>
        <v>Richard Yeargin</v>
      </c>
      <c r="C120" s="6">
        <f t="shared" si="19"/>
        <v>77</v>
      </c>
      <c r="D120">
        <f t="shared" si="20"/>
        <v>260</v>
      </c>
      <c r="E120">
        <v>0.89839999999999998</v>
      </c>
      <c r="F120">
        <f t="shared" si="21"/>
        <v>3</v>
      </c>
      <c r="I120" s="37">
        <v>49</v>
      </c>
      <c r="J120" s="38" t="s">
        <v>404</v>
      </c>
      <c r="K120" s="39" t="s">
        <v>105</v>
      </c>
      <c r="L120" s="39" t="s">
        <v>109</v>
      </c>
      <c r="M120" s="40">
        <v>43621</v>
      </c>
      <c r="N120" s="39">
        <v>260</v>
      </c>
      <c r="O120" s="41" t="s">
        <v>405</v>
      </c>
      <c r="P120" s="42" t="s">
        <v>406</v>
      </c>
      <c r="Q120" t="str">
        <f t="shared" si="16"/>
        <v>6'5</v>
      </c>
    </row>
    <row r="121" spans="1:17" ht="30.95" customHeight="1">
      <c r="A121" s="15"/>
      <c r="I121" s="43"/>
      <c r="J121" s="44"/>
      <c r="K121" s="43"/>
      <c r="L121" s="43"/>
      <c r="M121" s="45"/>
      <c r="N121" s="43"/>
      <c r="O121" s="46"/>
      <c r="P121" s="46"/>
    </row>
    <row r="122" spans="1:17" ht="30.95" customHeight="1">
      <c r="A122" s="15"/>
      <c r="I122" s="43"/>
      <c r="J122" s="44"/>
      <c r="K122" s="43"/>
      <c r="L122" s="43"/>
      <c r="M122" s="45"/>
      <c r="N122" s="43"/>
      <c r="O122" s="46"/>
      <c r="P122" s="46"/>
    </row>
    <row r="123" spans="1:17">
      <c r="A123" t="s">
        <v>59</v>
      </c>
      <c r="B123" t="s">
        <v>60</v>
      </c>
      <c r="C123" s="6" t="s">
        <v>61</v>
      </c>
      <c r="D123" s="6" t="s">
        <v>62</v>
      </c>
      <c r="E123" s="6" t="s">
        <v>63</v>
      </c>
      <c r="F123" s="6" t="s">
        <v>65</v>
      </c>
      <c r="G123" s="6" t="s">
        <v>68</v>
      </c>
      <c r="H123" s="6" t="s">
        <v>69</v>
      </c>
      <c r="I123" s="6" t="s">
        <v>70</v>
      </c>
      <c r="J123" s="6" t="s">
        <v>71</v>
      </c>
    </row>
    <row r="124" spans="1:17">
      <c r="A124">
        <v>7</v>
      </c>
      <c r="E124" t="s">
        <v>64</v>
      </c>
      <c r="F124" t="s">
        <v>66</v>
      </c>
    </row>
    <row r="125" spans="1:17">
      <c r="A125">
        <v>8</v>
      </c>
      <c r="F125" t="s">
        <v>67</v>
      </c>
    </row>
    <row r="126" spans="1:17">
      <c r="A126">
        <v>9</v>
      </c>
    </row>
    <row r="127" spans="1:17">
      <c r="A127">
        <v>10</v>
      </c>
    </row>
    <row r="128" spans="1:17">
      <c r="A128">
        <v>11</v>
      </c>
    </row>
    <row r="129" spans="1:1">
      <c r="A129">
        <v>12</v>
      </c>
    </row>
    <row r="130" spans="1:1">
      <c r="A130">
        <v>13</v>
      </c>
    </row>
  </sheetData>
  <autoFilter ref="A1:B120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4" r:id="rId1" display="http://www.cfbstats.com/2016/player/147/1074539/index.html" xr:uid="{9B90EB46-79B4-432C-BBF3-089DF4ED017C}"/>
    <hyperlink ref="J5" r:id="rId2" display="http://www.cfbstats.com/2016/player/147/1070285/index.html" xr:uid="{49806803-6707-461E-92B2-CDE22C6DFCB4}"/>
    <hyperlink ref="J7" r:id="rId3" display="http://www.cfbstats.com/2016/player/147/1070281/index.html" xr:uid="{D1C63C76-E038-4785-BDA5-437AFA81B52A}"/>
    <hyperlink ref="J9" r:id="rId4" display="http://www.cfbstats.com/2016/player/147/1054809/index.html" xr:uid="{87390907-1F75-49DF-9D76-35C8500D94C7}"/>
    <hyperlink ref="J10" r:id="rId5" display="http://www.cfbstats.com/2016/player/147/1069390/index.html" xr:uid="{2243DDFC-F406-4850-8D90-6393764B0760}"/>
    <hyperlink ref="J11" r:id="rId6" display="http://www.cfbstats.com/2016/player/147/1070283/index.html" xr:uid="{77070CC4-FA07-437F-97BE-D6CE72092D42}"/>
    <hyperlink ref="J12" r:id="rId7" display="http://www.cfbstats.com/2016/player/147/1070270/index.html" xr:uid="{D5D22F85-213D-4429-BBDA-1FE54A1EFF19}"/>
    <hyperlink ref="J13" r:id="rId8" display="http://www.cfbstats.com/2016/player/147/1070286/index.html" xr:uid="{E7C98802-1B61-421D-8A1D-DF9C31458D6E}"/>
    <hyperlink ref="J14" r:id="rId9" display="http://www.cfbstats.com/2016/player/147/1054820/index.html" xr:uid="{E2F8C631-B451-4B39-9BD9-29A507FB8E32}"/>
    <hyperlink ref="J18" r:id="rId10" display="http://www.cfbstats.com/2016/player/147/1062724/index.html" xr:uid="{5FF055D5-ADD4-4709-A417-4A78463E2C95}"/>
    <hyperlink ref="J20" r:id="rId11" display="http://www.cfbstats.com/2016/player/147/1070292/index.html" xr:uid="{7BA9DEB0-D8FB-4A93-B64B-947D7503CE06}"/>
    <hyperlink ref="J22" r:id="rId12" display="http://www.cfbstats.com/2016/player/147/1070274/index.html" xr:uid="{DCC90E89-86F5-4AFE-B57F-53D698147A86}"/>
    <hyperlink ref="J23" r:id="rId13" display="http://www.cfbstats.com/2016/player/147/1070276/index.html" xr:uid="{D890730E-C710-4892-A155-4CB965A601F6}"/>
    <hyperlink ref="J26" r:id="rId14" display="http://www.cfbstats.com/2016/player/147/1054821/index.html" xr:uid="{91BD669A-9FA8-468B-909D-11ECB68418B3}"/>
    <hyperlink ref="J27" r:id="rId15" display="http://www.cfbstats.com/2016/player/147/1054816/index.html" xr:uid="{A3FCBF62-F116-4575-B2F6-B723A42EF637}"/>
    <hyperlink ref="J28" r:id="rId16" display="http://www.cfbstats.com/2016/player/147/1054818/index.html" xr:uid="{E6BBCFA3-B954-4244-92B1-35DF5FAB8CC4}"/>
    <hyperlink ref="J29" r:id="rId17" display="http://www.cfbstats.com/2016/player/147/1052852/index.html" xr:uid="{A79090DB-1532-411B-8610-0BBBD5933CD9}"/>
    <hyperlink ref="J31" r:id="rId18" display="http://www.cfbstats.com/2016/player/147/1078487/index.html" xr:uid="{E710D70B-16FF-4A5D-8CDB-A7C08D553050}"/>
    <hyperlink ref="J32" r:id="rId19" display="http://www.cfbstats.com/2016/player/147/1070304/index.html" xr:uid="{D9155C16-0C25-4454-98AD-287F1B8A31BB}"/>
    <hyperlink ref="J33" r:id="rId20" display="http://www.cfbstats.com/2016/player/147/1070291/index.html" xr:uid="{1623ECDE-2F42-4020-A9B8-9E0CCDEB681E}"/>
    <hyperlink ref="J36" r:id="rId21" display="http://www.cfbstats.com/2016/player/147/1062725/index.html" xr:uid="{569B3135-FDBE-4E8B-9562-AC060D93CF03}"/>
    <hyperlink ref="J37" r:id="rId22" display="http://www.cfbstats.com/2016/player/147/1054838/index.html" xr:uid="{EC74002E-D2C3-4100-9EB5-943C861EDF34}"/>
    <hyperlink ref="J43" r:id="rId23" display="http://www.cfbstats.com/2016/player/147/1062729/index.html" xr:uid="{0470C5B0-99EC-4284-9427-69AA73E4D184}"/>
    <hyperlink ref="J44" r:id="rId24" display="http://www.cfbstats.com/2016/player/147/1046840/index.html" xr:uid="{386DB4CE-5E56-45B7-95C9-E07B50F3A522}"/>
    <hyperlink ref="J45" r:id="rId25" display="http://www.cfbstats.com/2016/player/147/1062736/index.html" xr:uid="{6A3D97E0-91C7-4CED-8D5B-1A8C54CC0F6D}"/>
    <hyperlink ref="J46" r:id="rId26" display="http://www.cfbstats.com/2016/player/147/1070302/index.html" xr:uid="{B6C9C134-A929-435C-8A0D-40FE29BA6DEC}"/>
    <hyperlink ref="J47" r:id="rId27" display="http://www.cfbstats.com/2016/player/147/1070296/index.html" xr:uid="{CC2AD330-BAA8-4C61-A16A-45DE8D7FC04E}"/>
    <hyperlink ref="J48" r:id="rId28" display="http://www.cfbstats.com/2016/player/147/1070299/index.html" xr:uid="{6EFD0675-32B0-499B-AABC-83A558329912}"/>
    <hyperlink ref="J49" r:id="rId29" display="http://www.cfbstats.com/2016/player/147/1070287/index.html" xr:uid="{86F8031B-A7A0-4D72-A78F-8C6CBC4EA4B5}"/>
    <hyperlink ref="J51" r:id="rId30" display="http://www.cfbstats.com/2016/player/147/1070271/index.html" xr:uid="{27D6A7D6-66B0-4D1C-8C08-2911C08780F3}"/>
    <hyperlink ref="J52" r:id="rId31" display="http://www.cfbstats.com/2016/player/147/1054812/index.html" xr:uid="{464E78E7-C8F8-4927-954F-64A7AAD1CD48}"/>
    <hyperlink ref="J53" r:id="rId32" display="http://www.cfbstats.com/2016/player/147/1070284/index.html" xr:uid="{AE9A47EC-FA66-4DFC-A0BB-F0129065E302}"/>
    <hyperlink ref="J54" r:id="rId33" display="http://www.cfbstats.com/2016/player/147/1062726/index.html" xr:uid="{DC8766CF-48CB-4FCD-A93D-337C56AE69F0}"/>
    <hyperlink ref="J56" r:id="rId34" display="http://www.cfbstats.com/2016/player/147/1078500/index.html" xr:uid="{F5B48813-27D2-472F-99AE-A71154350E03}"/>
    <hyperlink ref="J57" r:id="rId35" display="http://www.cfbstats.com/2016/player/147/1078492/index.html" xr:uid="{1F051ACD-DA8D-4E13-88ED-5BDBA0CCA450}"/>
    <hyperlink ref="J58" r:id="rId36" display="http://www.cfbstats.com/2016/player/147/1078498/index.html" xr:uid="{5313E8DD-E3E7-4CF1-A50F-E73058A0E950}"/>
    <hyperlink ref="J59" r:id="rId37" display="http://www.cfbstats.com/2016/player/147/1054811/index.html" xr:uid="{CE61D7C2-B30C-4DB2-9BC9-1E1319B7C0D8}"/>
    <hyperlink ref="J61" r:id="rId38" display="http://www.cfbstats.com/2016/player/147/1054837/index.html" xr:uid="{BEB26D6F-D8D3-4557-A023-D66860000314}"/>
    <hyperlink ref="J62" r:id="rId39" display="http://www.cfbstats.com/2016/player/147/1062104/index.html" xr:uid="{C78A7191-ED15-404D-91D6-04D761AB077F}"/>
    <hyperlink ref="J63" r:id="rId40" display="http://www.cfbstats.com/2016/player/147/1070293/index.html" xr:uid="{85D87FD0-7110-49BF-A5A6-EE6A59F88292}"/>
    <hyperlink ref="J64" r:id="rId41" display="http://www.cfbstats.com/2016/player/147/1054831/index.html" xr:uid="{B2F6CFCE-F340-4D95-AF41-D0334A901E1A}"/>
    <hyperlink ref="J66" r:id="rId42" display="http://www.cfbstats.com/2016/player/147/1078479/index.html" xr:uid="{1983ED34-D6D0-485A-AC2C-1C5FF02FFBA3}"/>
    <hyperlink ref="J67" r:id="rId43" display="http://www.cfbstats.com/2016/player/147/1070289/index.html" xr:uid="{68E16D89-203E-4571-B791-842628A00D1A}"/>
    <hyperlink ref="J68" r:id="rId44" display="http://www.cfbstats.com/2016/player/147/1054828/index.html" xr:uid="{F19561B9-BD9E-44EC-9661-0A8D33B6A517}"/>
    <hyperlink ref="J69" r:id="rId45" display="http://www.cfbstats.com/2016/player/147/1078482/index.html" xr:uid="{2B0AE6A4-B034-413C-85A4-41AC06A45B0D}"/>
    <hyperlink ref="J70" r:id="rId46" display="http://www.cfbstats.com/2016/player/147/1054827/index.html" xr:uid="{10EF950C-B455-4BAC-B5F5-0A1102716462}"/>
    <hyperlink ref="J75" r:id="rId47" display="http://www.cfbstats.com/2016/player/147/1078483/index.html" xr:uid="{BC528FC8-BA83-4CEF-93B6-122B35BAB2FA}"/>
    <hyperlink ref="J76" r:id="rId48" display="http://www.cfbstats.com/2016/player/147/1074541/index.html" xr:uid="{C78B5917-2E20-4C42-9AD6-B6D08E611DE1}"/>
    <hyperlink ref="J77" r:id="rId49" display="http://www.cfbstats.com/2016/player/147/1078472/index.html" xr:uid="{9EC92D2A-A879-48BA-8580-102E2CC2AC51}"/>
    <hyperlink ref="J79" r:id="rId50" display="http://www.cfbstats.com/2016/player/147/1062732/index.html" xr:uid="{B3602E4D-FE22-42AF-B08E-DB75660DED9D}"/>
    <hyperlink ref="J81" r:id="rId51" display="http://www.cfbstats.com/2016/player/147/1062727/index.html" xr:uid="{EE36307F-B8F4-4F46-A0C7-ED00D71C5926}"/>
    <hyperlink ref="J82" r:id="rId52" display="http://www.cfbstats.com/2016/player/147/1062738/index.html" xr:uid="{F4562966-57A7-4D1A-90C9-C1F1AEFEF294}"/>
    <hyperlink ref="J83" r:id="rId53" display="http://www.cfbstats.com/2016/player/147/1062739/index.html" xr:uid="{F36E3C54-B44F-43F8-891E-C7240C18406F}"/>
    <hyperlink ref="J85" r:id="rId54" display="http://www.cfbstats.com/2016/player/147/1054836/index.html" xr:uid="{EAC5FF49-3B63-44D9-967D-9BA343128DBB}"/>
    <hyperlink ref="J86" r:id="rId55" display="http://www.cfbstats.com/2016/player/147/1054819/index.html" xr:uid="{D9C27D13-2884-44CF-9C00-13D6BA54F1B5}"/>
    <hyperlink ref="J87" r:id="rId56" display="http://www.cfbstats.com/2016/player/147/1062720/index.html" xr:uid="{ABB2DFE8-8AAF-4238-A042-C171A3A525F2}"/>
    <hyperlink ref="J92" r:id="rId57" display="http://www.cfbstats.com/2016/player/147/1078489/index.html" xr:uid="{2E478B07-B09A-4C89-918D-4FA8561F36D9}"/>
    <hyperlink ref="J93" r:id="rId58" display="http://www.cfbstats.com/2016/player/147/1062718/index.html" xr:uid="{8DB0F482-1F30-4C46-956D-D2766F04F7C2}"/>
    <hyperlink ref="J94" r:id="rId59" display="http://www.cfbstats.com/2016/player/147/1070275/index.html" xr:uid="{1398B7D6-CAF2-409D-A14D-10C0496CCF26}"/>
    <hyperlink ref="J96" r:id="rId60" display="http://www.cfbstats.com/2016/player/147/1070272/index.html" xr:uid="{BF6734A3-818D-46BB-B157-AC3B2CCAA6E3}"/>
    <hyperlink ref="J97" r:id="rId61" display="http://www.cfbstats.com/2016/player/147/1062733/index.html" xr:uid="{E4D0D878-E9FC-4961-BA9E-FADEC099BDBE}"/>
    <hyperlink ref="J101" r:id="rId62" display="http://www.cfbstats.com/2016/player/147/1078467/index.html" xr:uid="{42CA704A-A952-45B0-872F-08B29CD04A29}"/>
    <hyperlink ref="J102" r:id="rId63" display="http://www.cfbstats.com/2016/player/147/1054817/index.html" xr:uid="{622796AB-5BF5-4A4D-81CD-FF96F484015C}"/>
    <hyperlink ref="J104" r:id="rId64" display="http://www.cfbstats.com/2016/player/147/1054840/index.html" xr:uid="{AB2DFC31-8B57-4A89-9A00-C593B4EE1927}"/>
    <hyperlink ref="J106" r:id="rId65" display="http://www.cfbstats.com/2016/player/147/1062719/index.html" xr:uid="{7A06C416-7591-4B08-8FB1-097FE27B58E0}"/>
    <hyperlink ref="J108" r:id="rId66" display="http://www.cfbstats.com/2016/player/147/1070294/index.html" xr:uid="{21BE1DEA-15A5-4842-A187-F382AEAFEA69}"/>
    <hyperlink ref="J112" r:id="rId67" display="http://www.cfbstats.com/2016/player/147/1078481/index.html" xr:uid="{79A1660B-6471-4A20-9C22-E9CBD7CF56AF}"/>
    <hyperlink ref="J113" r:id="rId68" display="http://www.cfbstats.com/2016/player/147/1046846/index.html" xr:uid="{B8596EBF-F4CF-4D87-BF65-57B97CCA11EE}"/>
    <hyperlink ref="J114" r:id="rId69" display="http://www.cfbstats.com/2016/player/147/1062721/index.html" xr:uid="{EADB8464-3A41-419F-9A42-6DA45C252B27}"/>
    <hyperlink ref="J115" r:id="rId70" display="http://www.cfbstats.com/2016/player/147/1054810/index.html" xr:uid="{15A539A8-7EDA-4A1B-BF56-5B76F131EB86}"/>
    <hyperlink ref="J116" r:id="rId71" display="http://www.cfbstats.com/2016/player/147/1070277/index.html" xr:uid="{684E14E5-F232-4638-9E8F-0F7CE15E1A3D}"/>
    <hyperlink ref="J117" r:id="rId72" display="http://www.cfbstats.com/2016/player/147/1070278/index.html" xr:uid="{DE79E0ED-4A06-4F1D-BDB0-14AC7EF0DC84}"/>
    <hyperlink ref="J118" r:id="rId73" display="http://www.cfbstats.com/2016/player/147/1070273/index.html" xr:uid="{89DAEAD9-2194-4987-B883-26111F23B7E7}"/>
    <hyperlink ref="J119" r:id="rId74" display="http://www.cfbstats.com/2016/player/147/1054832/index.html" xr:uid="{4C6FED3D-86B4-473A-8B57-EF180EEF332A}"/>
    <hyperlink ref="J120" r:id="rId75" display="http://www.cfbstats.com/2016/player/147/1062734/index.html" xr:uid="{BE5FEEE8-6786-4E4C-A920-00177C88BC72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27"/>
  <sheetViews>
    <sheetView topLeftCell="A83" workbookViewId="0">
      <selection activeCell="H117" sqref="H117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72</v>
      </c>
    </row>
    <row r="2" spans="1:70">
      <c r="A2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0</v>
      </c>
      <c r="I2" s="16" t="s">
        <v>8</v>
      </c>
      <c r="J2" s="16" t="s">
        <v>46</v>
      </c>
      <c r="K2" s="16" t="s">
        <v>35</v>
      </c>
      <c r="L2" s="16" t="s">
        <v>33</v>
      </c>
      <c r="M2" s="16" t="s">
        <v>34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</row>
    <row r="3" spans="1:70">
      <c r="A3" s="1" t="s">
        <v>83</v>
      </c>
      <c r="B3" s="17" t="s">
        <v>407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VLOOKUP(B3,$O$14:$X$36,3,FALSE)</f>
        <v>#N/A</v>
      </c>
      <c r="L3" s="1" t="e">
        <f>VLOOKUP(B3,$O$14:$X$36,4,FALSE)</f>
        <v>#N/A</v>
      </c>
      <c r="M3" s="1" t="e">
        <f>VLOOKUP(B3,$O$14:$X$36,6,FALSE)</f>
        <v>#N/A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>
      <c r="A4" s="1" t="s">
        <v>83</v>
      </c>
      <c r="B4" s="17" t="s">
        <v>408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VLOOKUP(B4,$O$14:$X$36,3,FALSE)</f>
        <v>#N/A</v>
      </c>
      <c r="L4" s="1" t="e">
        <f t="shared" ref="L4:L8" si="9">VLOOKUP(B4,$O$14:$X$36,4,FALSE)</f>
        <v>#N/A</v>
      </c>
      <c r="M4" s="1" t="e">
        <f t="shared" ref="M4:M8" si="10">VLOOKUP(B4,$O$14:$X$36,6,FALSE)</f>
        <v>#N/A</v>
      </c>
      <c r="O4" s="16"/>
      <c r="P4" s="1"/>
      <c r="Q4" s="1"/>
      <c r="R4" s="1"/>
      <c r="S4" s="1"/>
      <c r="T4" s="1"/>
      <c r="U4" s="1"/>
      <c r="V4" s="1"/>
      <c r="W4" s="1"/>
      <c r="X4" s="1"/>
      <c r="Y4" s="1"/>
      <c r="AA4" s="1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16"/>
      <c r="AQ4" s="1"/>
      <c r="AR4" s="1"/>
      <c r="AS4" s="1"/>
      <c r="AT4" s="1"/>
      <c r="AU4" s="1"/>
      <c r="AV4" s="1"/>
      <c r="AW4" s="7"/>
      <c r="AX4" s="7"/>
      <c r="AY4" s="7"/>
      <c r="AZ4" s="7"/>
      <c r="BA4" s="7"/>
      <c r="BB4" s="7"/>
      <c r="BC4" s="7"/>
      <c r="BD4" s="7"/>
      <c r="BE4" s="7"/>
      <c r="BG4" s="16"/>
      <c r="BH4" s="1"/>
      <c r="BI4" s="1"/>
      <c r="BJ4" s="1"/>
      <c r="BK4" s="1"/>
      <c r="BL4" s="1"/>
      <c r="BM4" s="1"/>
      <c r="BN4" s="1"/>
      <c r="BO4" s="1"/>
      <c r="BP4" s="7"/>
      <c r="BQ4" s="7"/>
      <c r="BR4" s="7"/>
    </row>
    <row r="5" spans="1:70">
      <c r="A5" s="1" t="s">
        <v>83</v>
      </c>
      <c r="B5" s="17" t="s">
        <v>409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16"/>
      <c r="P5" s="1"/>
      <c r="Q5" s="1"/>
      <c r="R5" s="1"/>
      <c r="S5" s="1"/>
      <c r="T5" s="1"/>
      <c r="U5" s="1"/>
      <c r="V5" s="1"/>
      <c r="W5" s="1"/>
      <c r="X5" s="1"/>
      <c r="Y5" s="1"/>
      <c r="AA5" s="1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16"/>
      <c r="AQ5" s="1"/>
      <c r="AR5" s="1"/>
      <c r="AS5" s="1"/>
      <c r="AT5" s="1"/>
      <c r="AU5" s="1"/>
      <c r="AV5" s="1"/>
      <c r="AW5" s="7"/>
      <c r="AX5" s="7"/>
      <c r="AY5" s="7"/>
      <c r="AZ5" s="7"/>
      <c r="BA5" s="7"/>
      <c r="BB5" s="7"/>
      <c r="BC5" s="7"/>
      <c r="BD5" s="7"/>
      <c r="BE5" s="1"/>
      <c r="BG5" s="16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>
      <c r="A6" s="1" t="s">
        <v>83</v>
      </c>
      <c r="B6" s="17" t="s">
        <v>410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16"/>
      <c r="P6" s="1"/>
      <c r="Q6" s="1"/>
      <c r="R6" s="1"/>
      <c r="S6" s="1"/>
      <c r="T6" s="1"/>
      <c r="U6" s="1"/>
      <c r="V6" s="1"/>
      <c r="W6" s="1"/>
      <c r="X6" s="1"/>
      <c r="Y6" s="1"/>
      <c r="AA6" s="16"/>
      <c r="AB6" s="1"/>
      <c r="AC6" s="1"/>
      <c r="AD6" s="1"/>
      <c r="AE6" s="1"/>
      <c r="AF6" s="1"/>
      <c r="AG6" s="7"/>
      <c r="AH6" s="7"/>
      <c r="AI6" s="7"/>
      <c r="AJ6" s="7"/>
      <c r="AK6" s="1"/>
      <c r="AL6" s="1"/>
      <c r="AM6" s="1"/>
      <c r="AN6" s="1"/>
      <c r="AP6" s="16"/>
      <c r="AQ6" s="1"/>
      <c r="AR6" s="1"/>
      <c r="AS6" s="1"/>
      <c r="AT6" s="1"/>
      <c r="AU6" s="1"/>
      <c r="AV6" s="1"/>
      <c r="AW6" s="7"/>
      <c r="AX6" s="7"/>
      <c r="AY6" s="7"/>
      <c r="AZ6" s="7"/>
      <c r="BA6" s="7"/>
      <c r="BB6" s="7"/>
      <c r="BC6" s="7"/>
      <c r="BD6" s="7"/>
      <c r="BE6" s="7"/>
      <c r="BG6" s="16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83</v>
      </c>
      <c r="B7" s="17" t="s">
        <v>411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1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16"/>
      <c r="AQ7" s="1"/>
      <c r="AR7" s="1"/>
      <c r="AS7" s="1"/>
      <c r="AT7" s="1"/>
      <c r="AU7" s="1"/>
      <c r="AV7" s="1"/>
      <c r="AW7" s="7"/>
      <c r="AX7" s="7"/>
      <c r="AY7" s="7"/>
      <c r="AZ7" s="7"/>
      <c r="BA7" s="7"/>
      <c r="BB7" s="7"/>
      <c r="BC7" s="7"/>
      <c r="BD7" s="7"/>
      <c r="BE7" s="7"/>
    </row>
    <row r="8" spans="1:70" ht="25.5">
      <c r="A8" s="1" t="s">
        <v>83</v>
      </c>
      <c r="B8" s="17" t="s">
        <v>412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s="1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AA8" s="16"/>
      <c r="AB8" s="1"/>
      <c r="AC8" s="1"/>
      <c r="AD8" s="1"/>
      <c r="AE8" s="1"/>
      <c r="AF8" s="1"/>
      <c r="AG8" s="7"/>
      <c r="AH8" s="7"/>
      <c r="AI8" s="7"/>
      <c r="AJ8" s="7"/>
      <c r="AK8" s="1"/>
      <c r="AL8" s="1"/>
      <c r="AM8" s="1"/>
      <c r="AN8" s="1"/>
      <c r="AP8" s="16"/>
      <c r="AQ8" s="1"/>
      <c r="AR8" s="1"/>
      <c r="AS8" s="1"/>
      <c r="AT8" s="1"/>
      <c r="AU8" s="1"/>
      <c r="AV8" s="1"/>
      <c r="AW8" s="7"/>
      <c r="AX8" s="7"/>
      <c r="AY8" s="7"/>
      <c r="AZ8" s="7"/>
      <c r="BA8" s="7"/>
      <c r="BB8" s="7"/>
      <c r="BC8" s="7"/>
      <c r="BD8" s="7"/>
      <c r="BE8" s="7"/>
    </row>
    <row r="9" spans="1:70">
      <c r="A9" s="1"/>
      <c r="B9" s="16"/>
      <c r="P9" s="16"/>
      <c r="Q9" s="1"/>
      <c r="R9" s="1"/>
      <c r="S9" s="1"/>
      <c r="T9" s="1"/>
      <c r="U9" s="1"/>
      <c r="V9" s="1"/>
      <c r="W9" s="1"/>
      <c r="X9" s="1"/>
      <c r="AA9" s="16"/>
      <c r="AB9" s="1"/>
      <c r="AC9" s="7"/>
      <c r="AD9" s="7"/>
      <c r="AE9" s="7"/>
      <c r="AF9" s="7"/>
      <c r="AG9" s="1"/>
      <c r="AH9" s="1"/>
      <c r="AI9" s="1"/>
      <c r="AJ9" s="1"/>
      <c r="AK9" s="1"/>
      <c r="AL9" s="1"/>
      <c r="AM9" s="1"/>
      <c r="AN9" s="1"/>
      <c r="AP9" s="16"/>
      <c r="AQ9" s="1"/>
      <c r="AR9" s="1"/>
      <c r="AS9" s="1"/>
      <c r="AT9" s="1"/>
      <c r="AU9" s="1"/>
      <c r="AV9" s="1"/>
      <c r="AW9" s="7"/>
      <c r="AX9" s="7"/>
      <c r="AY9" s="7"/>
      <c r="AZ9" s="7"/>
      <c r="BA9" s="7"/>
      <c r="BB9" s="7"/>
      <c r="BC9" s="7"/>
      <c r="BD9" s="7"/>
      <c r="BE9" s="7"/>
    </row>
    <row r="10" spans="1:70">
      <c r="A10" s="1"/>
      <c r="B10" s="16"/>
      <c r="P10" s="16"/>
      <c r="Q10" s="1"/>
      <c r="R10" s="1"/>
      <c r="S10" s="1"/>
      <c r="T10" s="1"/>
      <c r="U10" s="1"/>
      <c r="V10" s="1"/>
      <c r="W10" s="1"/>
      <c r="X10" s="1"/>
      <c r="AA10" s="16"/>
      <c r="AB10" s="1"/>
      <c r="AC10" s="7"/>
      <c r="AD10" s="7"/>
      <c r="AE10" s="7"/>
      <c r="AF10" s="7"/>
      <c r="AG10" s="1"/>
      <c r="AH10" s="1"/>
      <c r="AI10" s="1"/>
      <c r="AJ10" s="1"/>
      <c r="AK10" s="1"/>
      <c r="AL10" s="1"/>
      <c r="AM10" s="1"/>
      <c r="AN10" s="1"/>
      <c r="AP10" s="16"/>
      <c r="AQ10" s="1"/>
      <c r="AR10" s="1"/>
      <c r="AS10" s="1"/>
      <c r="AT10" s="1"/>
      <c r="AU10" s="1"/>
      <c r="AV10" s="1"/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1.5">
      <c r="A11" s="14" t="s">
        <v>26</v>
      </c>
      <c r="B11" s="16"/>
      <c r="O11" s="9"/>
      <c r="P11" s="16"/>
      <c r="Q11" s="1"/>
      <c r="R11" s="1"/>
      <c r="S11" s="1"/>
      <c r="T11" s="1"/>
      <c r="U11" s="1"/>
      <c r="V11" s="1"/>
      <c r="W11" s="1"/>
      <c r="X11" s="1"/>
      <c r="AA11" s="16"/>
      <c r="AB11" s="1"/>
      <c r="AC11" s="7"/>
      <c r="AD11" s="7"/>
      <c r="AE11" s="7"/>
      <c r="AF11" s="7"/>
      <c r="AG11" s="1"/>
      <c r="AH11" s="1"/>
      <c r="AI11" s="1"/>
      <c r="AJ11" s="1"/>
      <c r="AK11" s="1"/>
      <c r="AL11" s="1"/>
      <c r="AM11" s="1"/>
      <c r="AN11" s="1"/>
      <c r="AP11" s="16"/>
      <c r="AQ11" s="1"/>
      <c r="AR11" s="1"/>
      <c r="AS11" s="1"/>
      <c r="AT11" s="1"/>
      <c r="AU11" s="1"/>
      <c r="AV11" s="1"/>
      <c r="AW11" s="7"/>
      <c r="AX11" s="7"/>
      <c r="AY11" s="7"/>
      <c r="AZ11" s="7"/>
      <c r="BA11" s="7"/>
      <c r="BB11" s="7"/>
      <c r="BC11" s="7"/>
      <c r="BD11" s="7"/>
      <c r="BE11" s="7"/>
    </row>
    <row r="12" spans="1:70">
      <c r="A12" s="7" t="s">
        <v>1</v>
      </c>
      <c r="B12" s="16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P12" s="16"/>
      <c r="AQ12" s="1"/>
      <c r="AR12" s="1"/>
      <c r="AS12" s="1"/>
      <c r="AT12" s="1"/>
      <c r="AU12" s="1"/>
      <c r="AV12" s="1"/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133</v>
      </c>
      <c r="B13" s="17" t="s">
        <v>413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P13" s="16"/>
      <c r="AQ13" s="1"/>
      <c r="AR13" s="1"/>
      <c r="AS13" s="1"/>
      <c r="AT13" s="1"/>
      <c r="AU13" s="1"/>
      <c r="AV13" s="1"/>
      <c r="AW13" s="7"/>
      <c r="AX13" s="7"/>
      <c r="AY13" s="7"/>
      <c r="AZ13" s="7"/>
      <c r="BA13" s="7"/>
      <c r="BB13" s="7"/>
      <c r="BC13" s="7"/>
      <c r="BD13" s="7"/>
      <c r="BE13" s="7"/>
    </row>
    <row r="14" spans="1:70">
      <c r="A14" s="1" t="s">
        <v>133</v>
      </c>
      <c r="B14" s="17" t="s">
        <v>414</v>
      </c>
      <c r="C14" t="e">
        <f t="shared" ref="C14:C18" si="11">VLOOKUP(B14,$AA$4:$AN$36,3,FALSE)</f>
        <v>#N/A</v>
      </c>
      <c r="D14" t="e">
        <f t="shared" ref="D14:D18" si="12">VLOOKUP(B14,$AA$4:$AN$36,4,FALSE)</f>
        <v>#N/A</v>
      </c>
      <c r="E14" t="e">
        <f t="shared" ref="E14:E18" si="13">VLOOKUP(B14,$AA$4:$AN$36,5,FALSE)</f>
        <v>#N/A</v>
      </c>
      <c r="F14" t="e">
        <f t="shared" ref="F14:F18" si="14">VLOOKUP(B14,$AA$4:$AN$36,6,FALSE)</f>
        <v>#N/A</v>
      </c>
      <c r="G14" t="e">
        <f t="shared" ref="G14:G18" si="15">VLOOKUP(B14,$AA$4:$AN$36,7,FALSE)</f>
        <v>#N/A</v>
      </c>
      <c r="H14" t="e">
        <f t="shared" ref="H14:H18" si="16">VLOOKUP(B14,$AA$4:$AN$36,8,FALSE)</f>
        <v>#N/A</v>
      </c>
      <c r="I14" t="e">
        <f t="shared" ref="I14:I18" si="17">VLOOKUP(B14,$AA$4:$AN$36,10,FALSE)</f>
        <v>#N/A</v>
      </c>
      <c r="O14" s="1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6"/>
      <c r="AQ14" s="1"/>
      <c r="AR14" s="1"/>
      <c r="AS14" s="1"/>
      <c r="AT14" s="1"/>
      <c r="AU14" s="1"/>
      <c r="AV14" s="1"/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133</v>
      </c>
      <c r="B15" s="17" t="s">
        <v>415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1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16"/>
      <c r="AQ15" s="1"/>
      <c r="AR15" s="1"/>
      <c r="AS15" s="1"/>
      <c r="AT15" s="1"/>
      <c r="AU15" s="1"/>
      <c r="AV15" s="1"/>
      <c r="AW15" s="7"/>
      <c r="AX15" s="7"/>
      <c r="AY15" s="7"/>
      <c r="AZ15" s="7"/>
      <c r="BA15" s="7"/>
      <c r="BB15" s="7"/>
      <c r="BC15" s="7"/>
      <c r="BD15" s="7"/>
      <c r="BE15" s="7"/>
    </row>
    <row r="16" spans="1:70">
      <c r="A16" s="1" t="s">
        <v>133</v>
      </c>
      <c r="B16" s="17" t="s">
        <v>416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16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16"/>
      <c r="AQ16" s="1"/>
      <c r="AR16" s="1"/>
      <c r="AS16" s="1"/>
      <c r="AT16" s="1"/>
      <c r="AU16" s="1"/>
      <c r="AV16" s="1"/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25.5">
      <c r="A17" s="1" t="s">
        <v>133</v>
      </c>
      <c r="B17" s="1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1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16"/>
      <c r="AQ17" s="1"/>
      <c r="AR17" s="1"/>
      <c r="AS17" s="1"/>
      <c r="AT17" s="1"/>
      <c r="AU17" s="1"/>
      <c r="AV17" s="1"/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5.5">
      <c r="A18" s="1" t="s">
        <v>133</v>
      </c>
      <c r="B18" s="17" t="s">
        <v>418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16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16"/>
      <c r="AQ18" s="1"/>
      <c r="AR18" s="1"/>
      <c r="AS18" s="1"/>
      <c r="AT18" s="1"/>
      <c r="AU18" s="1"/>
      <c r="AV18" s="1"/>
      <c r="AW18" s="7"/>
      <c r="AX18" s="7"/>
      <c r="AY18" s="7"/>
      <c r="AZ18" s="7"/>
      <c r="BA18" s="7"/>
      <c r="BB18" s="7"/>
      <c r="BC18" s="7"/>
      <c r="BD18" s="7"/>
      <c r="BE18" s="7"/>
    </row>
    <row r="19" spans="1:57">
      <c r="A19" s="1"/>
      <c r="B19" s="16"/>
      <c r="O19" s="16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16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1"/>
    </row>
    <row r="20" spans="1:57">
      <c r="A20" s="1"/>
      <c r="B20" s="16"/>
      <c r="O20" s="16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16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16"/>
      <c r="O21" s="16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16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16"/>
      <c r="AP22" s="16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16" t="s">
        <v>2</v>
      </c>
      <c r="C23" t="s">
        <v>30</v>
      </c>
      <c r="D23" t="s">
        <v>6</v>
      </c>
      <c r="E23" t="s">
        <v>28</v>
      </c>
      <c r="F23" t="s">
        <v>0</v>
      </c>
      <c r="AP23" s="16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116</v>
      </c>
      <c r="B24" s="17" t="s">
        <v>419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16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116</v>
      </c>
      <c r="B25" s="17" t="s">
        <v>420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16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116</v>
      </c>
      <c r="B26" s="17" t="s">
        <v>421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16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116</v>
      </c>
      <c r="B27" s="17" t="s">
        <v>422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116</v>
      </c>
      <c r="B28" s="17" t="s">
        <v>423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116</v>
      </c>
      <c r="B29" s="17" t="s">
        <v>424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116</v>
      </c>
      <c r="B30" s="17" t="s">
        <v>425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 ht="25.5">
      <c r="A31" s="1" t="s">
        <v>116</v>
      </c>
      <c r="B31" s="17" t="s">
        <v>426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116</v>
      </c>
      <c r="B32" s="17" t="s">
        <v>427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116</v>
      </c>
      <c r="B33" s="17" t="s">
        <v>428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116</v>
      </c>
      <c r="B34" s="17" t="s">
        <v>429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116</v>
      </c>
      <c r="B35" s="17" t="s">
        <v>430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1" t="s">
        <v>116</v>
      </c>
      <c r="B36" s="17" t="s">
        <v>431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116</v>
      </c>
      <c r="B37" s="17" t="s">
        <v>432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116</v>
      </c>
      <c r="B38" s="17" t="s">
        <v>433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116</v>
      </c>
      <c r="B39" s="17" t="s">
        <v>434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116</v>
      </c>
      <c r="B40" s="17" t="s">
        <v>435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1" t="s">
        <v>91</v>
      </c>
      <c r="B41" s="17" t="s">
        <v>436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91</v>
      </c>
      <c r="B42" s="17" t="s">
        <v>437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91</v>
      </c>
      <c r="B43" s="17" t="s">
        <v>438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91</v>
      </c>
      <c r="B44" s="17" t="s">
        <v>439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91</v>
      </c>
      <c r="B45" s="17" t="s">
        <v>440</v>
      </c>
      <c r="C45" t="e">
        <f t="shared" si="18"/>
        <v>#N/A</v>
      </c>
      <c r="D45" t="e">
        <f t="shared" si="19"/>
        <v>#N/A</v>
      </c>
      <c r="E45" t="e">
        <f t="shared" si="20"/>
        <v>#N/A</v>
      </c>
      <c r="F45" t="e">
        <f t="shared" si="21"/>
        <v>#N/A</v>
      </c>
    </row>
    <row r="46" spans="1:6" ht="25.5">
      <c r="A46" s="1" t="s">
        <v>91</v>
      </c>
      <c r="B46" s="17" t="s">
        <v>441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91</v>
      </c>
      <c r="B47" s="17" t="s">
        <v>442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91</v>
      </c>
      <c r="B48" s="17" t="s">
        <v>443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91</v>
      </c>
      <c r="B49" s="17" t="s">
        <v>444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16"/>
    </row>
    <row r="51" spans="1:13" ht="23.25">
      <c r="A51" s="12" t="s">
        <v>47</v>
      </c>
      <c r="B51" s="16"/>
    </row>
    <row r="52" spans="1:13">
      <c r="A52" s="1" t="s">
        <v>1</v>
      </c>
      <c r="B52" s="1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78</v>
      </c>
      <c r="B53" s="17" t="s">
        <v>445</v>
      </c>
      <c r="C53" t="e">
        <f>VLOOKUP(B53,$AP$4:$BE$26,3,FALSE)</f>
        <v>#N/A</v>
      </c>
      <c r="D53" t="e">
        <f>VLOOKUP(B53,$AP$4:$BE$26,4,FALSE)</f>
        <v>#N/A</v>
      </c>
      <c r="E53" t="e">
        <f>VLOOKUP(B53,$AP$4:$BE$26,5,FALSE)</f>
        <v>#N/A</v>
      </c>
      <c r="F53" t="e">
        <f>VLOOKUP(B53,$AP$4:$BE$26,6,FALSE)</f>
        <v>#N/A</v>
      </c>
      <c r="G53" t="e">
        <f>VLOOKUP(B53,$AP$4:$BE$26,7,FALSE)</f>
        <v>#N/A</v>
      </c>
      <c r="H53" t="e">
        <f>VLOOKUP(B53,$AP$4:$BE$26,8,FALSE)</f>
        <v>#N/A</v>
      </c>
      <c r="I53" t="e">
        <f>VLOOKUP(B53,$AP$4:$BE$26,12,FALSE)</f>
        <v>#N/A</v>
      </c>
      <c r="J53" t="e">
        <f>VLOOKUP(B53,$AP$4:$BE$26,11,FALSE)</f>
        <v>#N/A</v>
      </c>
      <c r="K53" t="e">
        <f>VLOOKUP(B53,$AP$4:$BE$26,13,FALSE)</f>
        <v>#N/A</v>
      </c>
      <c r="L53" t="e">
        <f>VLOOKUP(B53,$AP$4:$BE$26,16,FALSE)</f>
        <v>#N/A</v>
      </c>
      <c r="M53" t="e">
        <f>VLOOKUP(B53,$AP$4:$BE$26,15,FALSE)</f>
        <v>#N/A</v>
      </c>
    </row>
    <row r="54" spans="1:13">
      <c r="A54" s="1" t="s">
        <v>100</v>
      </c>
      <c r="B54" s="17" t="s">
        <v>446</v>
      </c>
      <c r="C54" t="e">
        <f t="shared" ref="C54:C101" si="22">VLOOKUP(B54,$AP$4:$BE$26,3,FALSE)</f>
        <v>#N/A</v>
      </c>
      <c r="D54" t="e">
        <f t="shared" ref="D54:D101" si="23">VLOOKUP(B54,$AP$4:$BE$26,4,FALSE)</f>
        <v>#N/A</v>
      </c>
      <c r="E54" t="e">
        <f t="shared" ref="E54:E101" si="24">VLOOKUP(B54,$AP$4:$BE$26,5,FALSE)</f>
        <v>#N/A</v>
      </c>
      <c r="F54" t="e">
        <f t="shared" ref="F54:F101" si="25">VLOOKUP(B54,$AP$4:$BE$26,6,FALSE)</f>
        <v>#N/A</v>
      </c>
      <c r="G54" t="e">
        <f t="shared" ref="G54:G101" si="26">VLOOKUP(B54,$AP$4:$BE$26,7,FALSE)</f>
        <v>#N/A</v>
      </c>
      <c r="H54" t="e">
        <f t="shared" ref="H54:H101" si="27">VLOOKUP(B54,$AP$4:$BE$26,8,FALSE)</f>
        <v>#N/A</v>
      </c>
      <c r="I54" t="e">
        <f t="shared" ref="I54:I101" si="28">VLOOKUP(B54,$AP$4:$BE$26,12,FALSE)</f>
        <v>#N/A</v>
      </c>
      <c r="J54" t="e">
        <f t="shared" ref="J54:J101" si="29">VLOOKUP(B54,$AP$4:$BE$26,11,FALSE)</f>
        <v>#N/A</v>
      </c>
      <c r="K54" t="e">
        <f t="shared" ref="K54:K101" si="30">VLOOKUP(B54,$AP$4:$BE$26,13,FALSE)</f>
        <v>#N/A</v>
      </c>
      <c r="L54" t="e">
        <f t="shared" ref="L54:L101" si="31">VLOOKUP(B54,$AP$4:$BE$26,16,FALSE)</f>
        <v>#N/A</v>
      </c>
      <c r="M54" t="e">
        <f t="shared" ref="M54:M101" si="32">VLOOKUP(B54,$AP$4:$BE$26,15,FALSE)</f>
        <v>#N/A</v>
      </c>
    </row>
    <row r="55" spans="1:13">
      <c r="A55" s="1" t="s">
        <v>105</v>
      </c>
      <c r="B55" s="17" t="s">
        <v>447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105</v>
      </c>
      <c r="B56" s="17" t="s">
        <v>448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120</v>
      </c>
      <c r="B57" s="17" t="s">
        <v>449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1" t="s">
        <v>139</v>
      </c>
      <c r="B58" s="17" t="s">
        <v>450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100</v>
      </c>
      <c r="B59" s="17" t="s">
        <v>451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100</v>
      </c>
      <c r="B60" s="17" t="s">
        <v>452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105</v>
      </c>
      <c r="B61" s="17" t="s">
        <v>453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78</v>
      </c>
      <c r="B62" s="17" t="s">
        <v>454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78</v>
      </c>
      <c r="B63" s="17" t="s">
        <v>455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105</v>
      </c>
      <c r="B64" s="17" t="s">
        <v>456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1" t="s">
        <v>78</v>
      </c>
      <c r="B65" s="17" t="s">
        <v>457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211</v>
      </c>
      <c r="B66" s="17" t="s">
        <v>458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1" t="s">
        <v>139</v>
      </c>
      <c r="B67" s="17" t="s">
        <v>459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139</v>
      </c>
      <c r="B68" s="17" t="s">
        <v>460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139</v>
      </c>
      <c r="B69" s="17" t="s">
        <v>461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ht="25.5">
      <c r="A70" s="1" t="s">
        <v>105</v>
      </c>
      <c r="B70" s="17" t="s">
        <v>462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100</v>
      </c>
      <c r="B71" s="17" t="s">
        <v>463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105</v>
      </c>
      <c r="B72" s="17" t="s">
        <v>464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100</v>
      </c>
      <c r="B73" s="17" t="s">
        <v>465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1" t="s">
        <v>211</v>
      </c>
      <c r="B74" s="17" t="s">
        <v>466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ht="25.5">
      <c r="A75" s="1" t="s">
        <v>100</v>
      </c>
      <c r="B75" s="17" t="s">
        <v>467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139</v>
      </c>
      <c r="B76" s="17" t="s">
        <v>468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78</v>
      </c>
      <c r="B77" s="17" t="s">
        <v>469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139</v>
      </c>
      <c r="B78" s="17" t="s">
        <v>470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100</v>
      </c>
      <c r="B79" s="17" t="s">
        <v>471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211</v>
      </c>
      <c r="B80" s="17" t="s">
        <v>472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>
      <c r="A81" s="1" t="s">
        <v>211</v>
      </c>
      <c r="B81" s="17" t="s">
        <v>473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100</v>
      </c>
      <c r="B82" s="17" t="s">
        <v>474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105</v>
      </c>
      <c r="B83" s="17" t="s">
        <v>475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315</v>
      </c>
      <c r="B84" s="17" t="s">
        <v>476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78</v>
      </c>
      <c r="B85" s="17" t="s">
        <v>477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100</v>
      </c>
      <c r="B86" s="17" t="s">
        <v>478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139</v>
      </c>
      <c r="B87" s="17" t="s">
        <v>479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100</v>
      </c>
      <c r="B88" s="17" t="s">
        <v>480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100</v>
      </c>
      <c r="B89" s="17" t="s">
        <v>481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100</v>
      </c>
      <c r="B90" s="17" t="s">
        <v>482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139</v>
      </c>
      <c r="B91" s="17" t="s">
        <v>483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 ht="25.5">
      <c r="A92" s="1" t="s">
        <v>78</v>
      </c>
      <c r="B92" s="17" t="s">
        <v>484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>
      <c r="A93" s="1" t="s">
        <v>78</v>
      </c>
      <c r="B93" s="17" t="s">
        <v>485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139</v>
      </c>
      <c r="B94" s="17" t="s">
        <v>486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100</v>
      </c>
      <c r="B95" s="17" t="s">
        <v>487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120</v>
      </c>
      <c r="B96" s="17" t="s">
        <v>488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211</v>
      </c>
      <c r="B97" s="17" t="s">
        <v>489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>
      <c r="A98" s="1" t="s">
        <v>139</v>
      </c>
      <c r="B98" s="17" t="s">
        <v>490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315</v>
      </c>
      <c r="B99" s="17" t="s">
        <v>491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>
      <c r="A100" s="1" t="s">
        <v>100</v>
      </c>
      <c r="B100" s="17" t="s">
        <v>492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105</v>
      </c>
      <c r="B101" s="17" t="s">
        <v>493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16"/>
    </row>
    <row r="103" spans="1:13">
      <c r="A103" s="1"/>
      <c r="B103" s="16"/>
    </row>
    <row r="104" spans="1:13">
      <c r="A104" s="1"/>
      <c r="B104" s="16"/>
    </row>
    <row r="105" spans="1:13">
      <c r="A105" s="1"/>
      <c r="B105" s="16"/>
    </row>
    <row r="106" spans="1:13" ht="23.25">
      <c r="A106" s="12" t="s">
        <v>40</v>
      </c>
      <c r="B106" s="16"/>
    </row>
    <row r="107" spans="1:13">
      <c r="A107" s="7" t="s">
        <v>1</v>
      </c>
      <c r="B107" s="16" t="s">
        <v>2</v>
      </c>
      <c r="C107" t="s">
        <v>41</v>
      </c>
      <c r="D107" t="s">
        <v>42</v>
      </c>
      <c r="E107" t="s">
        <v>43</v>
      </c>
      <c r="F107" t="s">
        <v>44</v>
      </c>
      <c r="G107" t="s">
        <v>56</v>
      </c>
      <c r="H107" t="s">
        <v>45</v>
      </c>
      <c r="I107" t="s">
        <v>57</v>
      </c>
      <c r="J107" t="s">
        <v>58</v>
      </c>
    </row>
    <row r="108" spans="1:13" ht="25.5">
      <c r="A108" s="1" t="s">
        <v>87</v>
      </c>
      <c r="B108" s="17" t="s">
        <v>494</v>
      </c>
      <c r="C108" t="e">
        <f>VLOOKUP(B108,$BG$4:$BR$16,3,FALSE)</f>
        <v>#N/A</v>
      </c>
      <c r="D108" t="e">
        <f>VLOOKUP(B108,$BG$4:$BR$6,4,FALSE)</f>
        <v>#N/A</v>
      </c>
      <c r="E108" t="e">
        <f>VLOOKUP(B108,$BG$4:$BR$6,6,FALSE)</f>
        <v>#N/A</v>
      </c>
      <c r="F108" t="e">
        <f>VLOOKUP(B108,$BG$4:$BR$6,7,FALSE)</f>
        <v>#N/A</v>
      </c>
      <c r="G108" t="e">
        <f>VLOOKUP(B108,$BG$4:$BR$6,9,FALSE)</f>
        <v>#N/A</v>
      </c>
      <c r="H108" t="e">
        <f>VLOOKUP(B108,$BG$4:$BR$6,10,FALSE)</f>
        <v>#N/A</v>
      </c>
      <c r="I108" t="e">
        <f>VLOOKUP(B108,$BG$4:$BR$6,11,FALSE)</f>
        <v>#N/A</v>
      </c>
      <c r="J108" t="e">
        <f>VLOOKUP(B108,$BG$4:$BR$6,12,FALSE)</f>
        <v>#N/A</v>
      </c>
    </row>
    <row r="109" spans="1:13" ht="25.5">
      <c r="A109" s="1" t="s">
        <v>200</v>
      </c>
      <c r="B109" s="17" t="s">
        <v>495</v>
      </c>
      <c r="C109" t="e">
        <f t="shared" ref="C109:C114" si="33">VLOOKUP(B109,$BG$4:$BR$16,3,FALSE)</f>
        <v>#N/A</v>
      </c>
      <c r="D109" t="e">
        <f t="shared" ref="D109:D114" si="34">VLOOKUP(B109,$BG$4:$BR$6,4,FALSE)</f>
        <v>#N/A</v>
      </c>
      <c r="E109" t="e">
        <f t="shared" ref="E109:E114" si="35">VLOOKUP(B109,$BG$4:$BR$6,6,FALSE)</f>
        <v>#N/A</v>
      </c>
      <c r="F109" t="e">
        <f t="shared" ref="F109:F114" si="36">VLOOKUP(B109,$BG$4:$BR$6,7,FALSE)</f>
        <v>#N/A</v>
      </c>
      <c r="G109" t="e">
        <f t="shared" ref="G109:G114" si="37">VLOOKUP(B109,$BG$4:$BR$6,9,FALSE)</f>
        <v>#N/A</v>
      </c>
      <c r="H109" t="e">
        <f t="shared" ref="H109:H114" si="38">VLOOKUP(B109,$BG$4:$BR$6,10,FALSE)</f>
        <v>#N/A</v>
      </c>
      <c r="I109" t="e">
        <f t="shared" ref="I109:I114" si="39">VLOOKUP(B109,$BG$4:$BR$6,11,FALSE)</f>
        <v>#N/A</v>
      </c>
      <c r="J109" t="e">
        <f t="shared" ref="J109:J114" si="40">VLOOKUP(B109,$BG$4:$BR$6,12,FALSE)</f>
        <v>#N/A</v>
      </c>
    </row>
    <row r="110" spans="1:13">
      <c r="A110" s="1" t="s">
        <v>200</v>
      </c>
      <c r="B110" s="17" t="s">
        <v>496</v>
      </c>
      <c r="C110" t="e">
        <f t="shared" si="33"/>
        <v>#N/A</v>
      </c>
      <c r="D110" t="e">
        <f t="shared" si="34"/>
        <v>#N/A</v>
      </c>
      <c r="E110" t="e">
        <f t="shared" si="35"/>
        <v>#N/A</v>
      </c>
      <c r="F110" t="e">
        <f t="shared" si="36"/>
        <v>#N/A</v>
      </c>
      <c r="G110" t="e">
        <f t="shared" si="37"/>
        <v>#N/A</v>
      </c>
      <c r="H110" t="e">
        <f t="shared" si="38"/>
        <v>#N/A</v>
      </c>
      <c r="I110" t="e">
        <f t="shared" si="39"/>
        <v>#N/A</v>
      </c>
      <c r="J110" t="e">
        <f t="shared" si="40"/>
        <v>#N/A</v>
      </c>
    </row>
    <row r="111" spans="1:13">
      <c r="A111" s="1" t="s">
        <v>87</v>
      </c>
      <c r="B111" s="17" t="s">
        <v>497</v>
      </c>
      <c r="C111" t="e">
        <f t="shared" si="33"/>
        <v>#N/A</v>
      </c>
      <c r="D111" t="e">
        <f t="shared" si="34"/>
        <v>#N/A</v>
      </c>
      <c r="E111" t="e">
        <f t="shared" si="35"/>
        <v>#N/A</v>
      </c>
      <c r="F111" t="e">
        <f t="shared" si="36"/>
        <v>#N/A</v>
      </c>
      <c r="G111" t="e">
        <f t="shared" si="37"/>
        <v>#N/A</v>
      </c>
      <c r="H111" t="e">
        <f t="shared" si="38"/>
        <v>#N/A</v>
      </c>
      <c r="I111" t="e">
        <f t="shared" si="39"/>
        <v>#N/A</v>
      </c>
      <c r="J111" t="e">
        <f t="shared" si="40"/>
        <v>#N/A</v>
      </c>
    </row>
    <row r="112" spans="1:13">
      <c r="A112" s="1" t="s">
        <v>200</v>
      </c>
      <c r="B112" s="17" t="s">
        <v>498</v>
      </c>
      <c r="C112" t="e">
        <f t="shared" si="33"/>
        <v>#N/A</v>
      </c>
      <c r="D112" t="e">
        <f t="shared" si="34"/>
        <v>#N/A</v>
      </c>
      <c r="E112" t="e">
        <f t="shared" si="35"/>
        <v>#N/A</v>
      </c>
      <c r="F112" t="e">
        <f t="shared" si="36"/>
        <v>#N/A</v>
      </c>
      <c r="G112" t="e">
        <f t="shared" si="37"/>
        <v>#N/A</v>
      </c>
      <c r="H112" t="e">
        <f t="shared" si="38"/>
        <v>#N/A</v>
      </c>
      <c r="I112" t="e">
        <f t="shared" si="39"/>
        <v>#N/A</v>
      </c>
      <c r="J112" t="e">
        <f t="shared" si="40"/>
        <v>#N/A</v>
      </c>
    </row>
    <row r="113" spans="1:10">
      <c r="A113" s="1" t="s">
        <v>87</v>
      </c>
      <c r="B113" s="17" t="s">
        <v>499</v>
      </c>
      <c r="C113" t="e">
        <f t="shared" si="33"/>
        <v>#N/A</v>
      </c>
      <c r="D113" t="e">
        <f t="shared" si="34"/>
        <v>#N/A</v>
      </c>
      <c r="E113" t="e">
        <f t="shared" si="35"/>
        <v>#N/A</v>
      </c>
      <c r="F113" t="e">
        <f t="shared" si="36"/>
        <v>#N/A</v>
      </c>
      <c r="G113" t="e">
        <f t="shared" si="37"/>
        <v>#N/A</v>
      </c>
      <c r="H113" t="e">
        <f t="shared" si="38"/>
        <v>#N/A</v>
      </c>
      <c r="I113" t="e">
        <f t="shared" si="39"/>
        <v>#N/A</v>
      </c>
      <c r="J113" t="e">
        <f t="shared" si="40"/>
        <v>#N/A</v>
      </c>
    </row>
    <row r="114" spans="1:10">
      <c r="A114" s="1" t="s">
        <v>87</v>
      </c>
      <c r="B114" s="17" t="s">
        <v>500</v>
      </c>
      <c r="C114" t="e">
        <f t="shared" si="33"/>
        <v>#N/A</v>
      </c>
      <c r="D114" t="e">
        <f t="shared" si="34"/>
        <v>#N/A</v>
      </c>
      <c r="E114" t="e">
        <f t="shared" si="35"/>
        <v>#N/A</v>
      </c>
      <c r="F114" t="e">
        <f t="shared" si="36"/>
        <v>#N/A</v>
      </c>
      <c r="G114" t="e">
        <f t="shared" si="37"/>
        <v>#N/A</v>
      </c>
      <c r="H114" t="e">
        <f t="shared" si="38"/>
        <v>#N/A</v>
      </c>
      <c r="I114" t="e">
        <f t="shared" si="39"/>
        <v>#N/A</v>
      </c>
      <c r="J114" t="e">
        <f t="shared" si="40"/>
        <v>#N/A</v>
      </c>
    </row>
    <row r="115" spans="1:10">
      <c r="A115" s="1"/>
      <c r="B115" s="16"/>
    </row>
    <row r="116" spans="1:10">
      <c r="A116" s="1"/>
      <c r="B116" s="16"/>
    </row>
    <row r="117" spans="1:10">
      <c r="A117" s="1"/>
      <c r="B117" s="16"/>
    </row>
    <row r="118" spans="1:10">
      <c r="A118" s="1"/>
      <c r="B118" s="16"/>
    </row>
    <row r="119" spans="1:10">
      <c r="A119" s="1"/>
      <c r="B119" s="16"/>
    </row>
    <row r="120" spans="1:10">
      <c r="A120" s="1"/>
      <c r="B120" s="16"/>
    </row>
    <row r="121" spans="1:10">
      <c r="A121" s="1"/>
      <c r="B121" s="16"/>
    </row>
    <row r="122" spans="1:10">
      <c r="A122" s="1"/>
      <c r="B122" s="16"/>
    </row>
    <row r="123" spans="1:10">
      <c r="A123" s="1"/>
      <c r="B123" s="16"/>
    </row>
    <row r="124" spans="1:10">
      <c r="A124" s="1"/>
      <c r="B124" s="16"/>
    </row>
    <row r="125" spans="1:10">
      <c r="A125" s="1"/>
      <c r="B125" s="16"/>
    </row>
    <row r="126" spans="1:10">
      <c r="A126" s="1"/>
      <c r="B126" s="16"/>
    </row>
    <row r="127" spans="1:10">
      <c r="A127" s="1"/>
      <c r="B127" s="16"/>
    </row>
  </sheetData>
  <mergeCells count="17">
    <mergeCell ref="O2:P2"/>
    <mergeCell ref="Q2:Y2"/>
    <mergeCell ref="O12:P12"/>
    <mergeCell ref="Q12:T12"/>
    <mergeCell ref="U12:X12"/>
    <mergeCell ref="Y12:AB1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  <mergeCell ref="BP2:B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2019-08-16T06:06:40Z</dcterms:modified>
</cp:coreProperties>
</file>