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20EFA87-187A-46C0-A832-089FC77D264D}" xr6:coauthVersionLast="37" xr6:coauthVersionMax="37" xr10:uidLastSave="{00000000-0000-0000-0000-000000000000}"/>
  <bookViews>
    <workbookView xWindow="0" yWindow="0" windowWidth="28800" windowHeight="11805" activeTab="7" xr2:uid="{00000000-000D-0000-FFFF-FFFF00000000}"/>
  </bookViews>
  <sheets>
    <sheet name="vs X3" sheetId="1" r:id="rId1"/>
    <sheet name="vs Lynxes" sheetId="2" r:id="rId2"/>
    <sheet name="vs Nova" sheetId="3" r:id="rId3"/>
    <sheet name="vs Phoenix" sheetId="4" r:id="rId4"/>
    <sheet name="vs Executors" sheetId="5" r:id="rId5"/>
    <sheet name="vs Ultim8" sheetId="6" r:id="rId6"/>
    <sheet name="Totals" sheetId="7" r:id="rId7"/>
    <sheet name="faq" sheetId="8" r:id="rId8"/>
  </sheets>
  <definedNames>
    <definedName name="_xlnm._FilterDatabase" localSheetId="6" hidden="1">Totals!$A$12:$O$24</definedName>
  </definedNames>
  <calcPr calcId="179021"/>
  <fileRecoveryPr repairLoad="1"/>
</workbook>
</file>

<file path=xl/calcChain.xml><?xml version="1.0" encoding="utf-8"?>
<calcChain xmlns="http://schemas.openxmlformats.org/spreadsheetml/2006/main">
  <c r="G23" i="7" l="1"/>
  <c r="F23" i="7"/>
  <c r="E23" i="7"/>
  <c r="B23" i="7"/>
  <c r="F22" i="7"/>
  <c r="G22" i="7" s="1"/>
  <c r="E22" i="7"/>
  <c r="B22" i="7"/>
  <c r="G21" i="7"/>
  <c r="F21" i="7"/>
  <c r="E21" i="7"/>
  <c r="B21" i="7"/>
  <c r="F20" i="7"/>
  <c r="G20" i="7" s="1"/>
  <c r="E20" i="7"/>
  <c r="B20" i="7"/>
  <c r="G19" i="7"/>
  <c r="F19" i="7"/>
  <c r="E19" i="7"/>
  <c r="B19" i="7"/>
  <c r="F18" i="7"/>
  <c r="G18" i="7" s="1"/>
  <c r="E18" i="7"/>
  <c r="B18" i="7"/>
  <c r="G17" i="7"/>
  <c r="F17" i="7"/>
  <c r="E17" i="7"/>
  <c r="B17" i="7"/>
  <c r="F16" i="7"/>
  <c r="G16" i="7" s="1"/>
  <c r="E16" i="7"/>
  <c r="B16" i="7"/>
  <c r="G15" i="7"/>
  <c r="F15" i="7"/>
  <c r="E15" i="7"/>
  <c r="B15" i="7"/>
  <c r="F14" i="7"/>
  <c r="G14" i="7" s="1"/>
  <c r="E14" i="7"/>
  <c r="B14" i="7"/>
  <c r="G13" i="7"/>
  <c r="F13" i="7"/>
  <c r="F24" i="7" s="1"/>
  <c r="E13" i="7"/>
  <c r="E24" i="7" s="1"/>
  <c r="B13" i="7"/>
  <c r="B24" i="7" s="1"/>
  <c r="B8" i="7"/>
  <c r="B9" i="7" s="1"/>
  <c r="B7" i="7"/>
  <c r="B4" i="7"/>
  <c r="B1" i="7"/>
  <c r="Z32" i="6"/>
  <c r="Z31" i="6"/>
  <c r="Z30" i="6"/>
  <c r="Z29" i="6"/>
  <c r="Z28" i="6"/>
  <c r="C25" i="6"/>
  <c r="D25" i="6" s="1"/>
  <c r="B25" i="6"/>
  <c r="C24" i="6"/>
  <c r="D24" i="6" s="1"/>
  <c r="B24" i="6"/>
  <c r="J20" i="6"/>
  <c r="I20" i="6"/>
  <c r="J19" i="6"/>
  <c r="I19" i="6"/>
  <c r="J18" i="6"/>
  <c r="I18" i="6"/>
  <c r="J17" i="6"/>
  <c r="I17" i="6"/>
  <c r="AF12" i="6" s="1"/>
  <c r="J16" i="6"/>
  <c r="I16" i="6"/>
  <c r="J15" i="6"/>
  <c r="I15" i="6"/>
  <c r="J14" i="6"/>
  <c r="I14" i="6"/>
  <c r="J13" i="6"/>
  <c r="I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C12" i="6" s="1"/>
  <c r="U12" i="6"/>
  <c r="N12" i="6"/>
  <c r="Q12" i="6" s="1"/>
  <c r="J12" i="6"/>
  <c r="I12" i="6"/>
  <c r="AH11" i="6"/>
  <c r="AG11" i="6"/>
  <c r="U11" i="6"/>
  <c r="N11" i="6"/>
  <c r="J11" i="6"/>
  <c r="I11" i="6"/>
  <c r="AN10" i="6"/>
  <c r="AM10" i="6"/>
  <c r="AL10" i="6"/>
  <c r="AK10" i="6"/>
  <c r="AJ10" i="6"/>
  <c r="AI10" i="6"/>
  <c r="AH10" i="6"/>
  <c r="AG10" i="6"/>
  <c r="U10" i="6"/>
  <c r="N10" i="6"/>
  <c r="Q10" i="6" s="1"/>
  <c r="J10" i="6"/>
  <c r="I10" i="6"/>
  <c r="AL9" i="6"/>
  <c r="AK9" i="6"/>
  <c r="AJ9" i="6"/>
  <c r="AI9" i="6"/>
  <c r="AH9" i="6"/>
  <c r="AG9" i="6"/>
  <c r="U9" i="6"/>
  <c r="Q9" i="6"/>
  <c r="N9" i="6"/>
  <c r="J9" i="6"/>
  <c r="I9" i="6"/>
  <c r="AR8" i="6"/>
  <c r="AQ8" i="6"/>
  <c r="AP8" i="6"/>
  <c r="AO8" i="6"/>
  <c r="AN8" i="6"/>
  <c r="AM8" i="6"/>
  <c r="AL8" i="6"/>
  <c r="AK8" i="6"/>
  <c r="AJ8" i="6"/>
  <c r="AI8" i="6"/>
  <c r="AH8" i="6"/>
  <c r="AG8" i="6"/>
  <c r="U8" i="6"/>
  <c r="N8" i="6"/>
  <c r="Q8" i="6" s="1"/>
  <c r="J8" i="6"/>
  <c r="I8" i="6"/>
  <c r="AO7" i="6"/>
  <c r="AN7" i="6"/>
  <c r="AM7" i="6"/>
  <c r="AL7" i="6"/>
  <c r="AK7" i="6"/>
  <c r="AJ7" i="6"/>
  <c r="AI7" i="6"/>
  <c r="AH7" i="6"/>
  <c r="AG7" i="6"/>
  <c r="U7" i="6"/>
  <c r="Q7" i="6"/>
  <c r="N7" i="6"/>
  <c r="J7" i="6"/>
  <c r="I7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U6" i="6"/>
  <c r="N6" i="6"/>
  <c r="Q6" i="6" s="1"/>
  <c r="J6" i="6"/>
  <c r="I6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C5" i="6" s="1"/>
  <c r="U5" i="6"/>
  <c r="N5" i="6"/>
  <c r="Q5" i="6" s="1"/>
  <c r="J5" i="6"/>
  <c r="I5" i="6"/>
  <c r="AN4" i="6"/>
  <c r="AM4" i="6"/>
  <c r="AL4" i="6"/>
  <c r="AK4" i="6"/>
  <c r="AJ4" i="6"/>
  <c r="AI4" i="6"/>
  <c r="AH4" i="6"/>
  <c r="AG4" i="6"/>
  <c r="U4" i="6"/>
  <c r="Q4" i="6"/>
  <c r="N4" i="6"/>
  <c r="J4" i="6"/>
  <c r="I4" i="6"/>
  <c r="AH3" i="6"/>
  <c r="AG3" i="6"/>
  <c r="AC3" i="6"/>
  <c r="U3" i="6"/>
  <c r="N3" i="6"/>
  <c r="Q3" i="6" s="1"/>
  <c r="J3" i="6"/>
  <c r="I3" i="6"/>
  <c r="AJ2" i="6"/>
  <c r="AI2" i="6"/>
  <c r="AH2" i="6"/>
  <c r="AG2" i="6"/>
  <c r="Z2" i="6" s="1"/>
  <c r="U2" i="6"/>
  <c r="Q2" i="6"/>
  <c r="N2" i="6"/>
  <c r="J2" i="6"/>
  <c r="I2" i="6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D21" i="5"/>
  <c r="C21" i="5"/>
  <c r="B21" i="5"/>
  <c r="C20" i="5"/>
  <c r="D20" i="5" s="1"/>
  <c r="B20" i="5"/>
  <c r="J16" i="5"/>
  <c r="I16" i="5"/>
  <c r="J15" i="5"/>
  <c r="I15" i="5"/>
  <c r="J14" i="5"/>
  <c r="I14" i="5"/>
  <c r="J13" i="5"/>
  <c r="I13" i="5"/>
  <c r="AM12" i="5"/>
  <c r="AL12" i="5"/>
  <c r="AK12" i="5"/>
  <c r="AJ12" i="5"/>
  <c r="AI12" i="5"/>
  <c r="AH12" i="5"/>
  <c r="AG12" i="5"/>
  <c r="U12" i="5"/>
  <c r="N12" i="5"/>
  <c r="J12" i="5"/>
  <c r="I12" i="5"/>
  <c r="AJ11" i="5"/>
  <c r="AI11" i="5"/>
  <c r="AH11" i="5"/>
  <c r="AG11" i="5"/>
  <c r="U11" i="5"/>
  <c r="Q11" i="5"/>
  <c r="N11" i="5"/>
  <c r="J11" i="5"/>
  <c r="I11" i="5"/>
  <c r="AP10" i="5"/>
  <c r="AO10" i="5"/>
  <c r="AN10" i="5"/>
  <c r="AM10" i="5"/>
  <c r="AL10" i="5"/>
  <c r="AK10" i="5"/>
  <c r="AJ10" i="5"/>
  <c r="AI10" i="5"/>
  <c r="AH10" i="5"/>
  <c r="AG10" i="5"/>
  <c r="U10" i="5"/>
  <c r="N10" i="5"/>
  <c r="Q10" i="5" s="1"/>
  <c r="J10" i="5"/>
  <c r="I10" i="5"/>
  <c r="AL9" i="5"/>
  <c r="AK9" i="5"/>
  <c r="AJ9" i="5"/>
  <c r="AI9" i="5"/>
  <c r="AH9" i="5"/>
  <c r="AG9" i="5"/>
  <c r="U9" i="5"/>
  <c r="N9" i="5"/>
  <c r="Q9" i="5" s="1"/>
  <c r="J9" i="5"/>
  <c r="I9" i="5"/>
  <c r="AN8" i="5"/>
  <c r="AM8" i="5"/>
  <c r="AL8" i="5"/>
  <c r="AK8" i="5"/>
  <c r="AJ8" i="5"/>
  <c r="AI8" i="5"/>
  <c r="AH8" i="5"/>
  <c r="AG8" i="5"/>
  <c r="U8" i="5"/>
  <c r="N8" i="5"/>
  <c r="Q8" i="5" s="1"/>
  <c r="J8" i="5"/>
  <c r="I8" i="5"/>
  <c r="AP7" i="5"/>
  <c r="AO7" i="5"/>
  <c r="AN7" i="5"/>
  <c r="AM7" i="5"/>
  <c r="AL7" i="5"/>
  <c r="AK7" i="5"/>
  <c r="AJ7" i="5"/>
  <c r="AI7" i="5"/>
  <c r="AH7" i="5"/>
  <c r="AG7" i="5"/>
  <c r="U7" i="5"/>
  <c r="N7" i="5"/>
  <c r="Q7" i="5" s="1"/>
  <c r="J7" i="5"/>
  <c r="I7" i="5"/>
  <c r="AP6" i="5"/>
  <c r="AO6" i="5"/>
  <c r="AN6" i="5"/>
  <c r="AM6" i="5"/>
  <c r="AL6" i="5"/>
  <c r="AK6" i="5"/>
  <c r="AJ6" i="5"/>
  <c r="AI6" i="5"/>
  <c r="AH6" i="5"/>
  <c r="AG6" i="5"/>
  <c r="U6" i="5"/>
  <c r="N6" i="5"/>
  <c r="Q6" i="5" s="1"/>
  <c r="J6" i="5"/>
  <c r="I6" i="5"/>
  <c r="AN5" i="5"/>
  <c r="AM5" i="5"/>
  <c r="AL5" i="5"/>
  <c r="AK5" i="5"/>
  <c r="AJ5" i="5"/>
  <c r="AI5" i="5"/>
  <c r="AH5" i="5"/>
  <c r="AG5" i="5"/>
  <c r="U5" i="5"/>
  <c r="N5" i="5"/>
  <c r="Q5" i="5" s="1"/>
  <c r="J5" i="5"/>
  <c r="I5" i="5"/>
  <c r="AK4" i="5"/>
  <c r="AJ4" i="5"/>
  <c r="AI4" i="5"/>
  <c r="AH4" i="5"/>
  <c r="AG4" i="5"/>
  <c r="U4" i="5"/>
  <c r="Q4" i="5"/>
  <c r="N4" i="5"/>
  <c r="J4" i="5"/>
  <c r="I4" i="5"/>
  <c r="AG3" i="5"/>
  <c r="AC3" i="5"/>
  <c r="Y3" i="5"/>
  <c r="X3" i="5"/>
  <c r="U3" i="5"/>
  <c r="N3" i="5"/>
  <c r="Q3" i="5" s="1"/>
  <c r="J3" i="5"/>
  <c r="I3" i="5"/>
  <c r="AL2" i="5"/>
  <c r="AK2" i="5"/>
  <c r="AJ2" i="5"/>
  <c r="AI2" i="5"/>
  <c r="AH2" i="5"/>
  <c r="AG2" i="5"/>
  <c r="U2" i="5"/>
  <c r="N2" i="5"/>
  <c r="Q2" i="5" s="1"/>
  <c r="I2" i="5"/>
  <c r="AE45" i="4"/>
  <c r="AE44" i="4"/>
  <c r="AC44" i="4"/>
  <c r="AE43" i="4"/>
  <c r="AE37" i="4"/>
  <c r="AE36" i="4"/>
  <c r="AE35" i="4"/>
  <c r="Z28" i="4"/>
  <c r="Z27" i="4"/>
  <c r="Z26" i="4"/>
  <c r="Z25" i="4"/>
  <c r="Z24" i="4"/>
  <c r="D21" i="4"/>
  <c r="C21" i="4"/>
  <c r="B21" i="4"/>
  <c r="C20" i="4"/>
  <c r="B20" i="4"/>
  <c r="J16" i="4"/>
  <c r="I16" i="4"/>
  <c r="J15" i="4"/>
  <c r="I15" i="4"/>
  <c r="J14" i="4"/>
  <c r="I14" i="4"/>
  <c r="AC45" i="4" s="1"/>
  <c r="J13" i="4"/>
  <c r="I13" i="4"/>
  <c r="O12" i="4"/>
  <c r="M12" i="4"/>
  <c r="J12" i="4"/>
  <c r="I12" i="4"/>
  <c r="AC43" i="4" s="1"/>
  <c r="AI11" i="4"/>
  <c r="AH11" i="4"/>
  <c r="AG11" i="4"/>
  <c r="U11" i="4"/>
  <c r="Q11" i="4"/>
  <c r="N11" i="4"/>
  <c r="J11" i="4"/>
  <c r="I11" i="4"/>
  <c r="AC42" i="4" s="1"/>
  <c r="AE42" i="4" s="1"/>
  <c r="AL10" i="4"/>
  <c r="AK10" i="4"/>
  <c r="AJ10" i="4"/>
  <c r="AI10" i="4"/>
  <c r="AH10" i="4"/>
  <c r="AG10" i="4"/>
  <c r="U10" i="4"/>
  <c r="N10" i="4"/>
  <c r="Q10" i="4" s="1"/>
  <c r="J10" i="4"/>
  <c r="I10" i="4"/>
  <c r="AC41" i="4" s="1"/>
  <c r="AE41" i="4" s="1"/>
  <c r="AN9" i="4"/>
  <c r="AM9" i="4"/>
  <c r="AL9" i="4"/>
  <c r="AK9" i="4"/>
  <c r="AJ9" i="4"/>
  <c r="AI9" i="4"/>
  <c r="AH9" i="4"/>
  <c r="AG9" i="4"/>
  <c r="U9" i="4"/>
  <c r="Q9" i="4"/>
  <c r="N9" i="4"/>
  <c r="J9" i="4"/>
  <c r="I9" i="4"/>
  <c r="AC40" i="4" s="1"/>
  <c r="AE40" i="4" s="1"/>
  <c r="AP8" i="4"/>
  <c r="AO8" i="4"/>
  <c r="AN8" i="4"/>
  <c r="AM8" i="4"/>
  <c r="AL8" i="4"/>
  <c r="AK8" i="4"/>
  <c r="AJ8" i="4"/>
  <c r="AI8" i="4"/>
  <c r="AH8" i="4"/>
  <c r="AG8" i="4"/>
  <c r="U8" i="4"/>
  <c r="N8" i="4"/>
  <c r="Q8" i="4" s="1"/>
  <c r="J8" i="4"/>
  <c r="I8" i="4"/>
  <c r="AC39" i="4" s="1"/>
  <c r="AE39" i="4" s="1"/>
  <c r="AR7" i="4"/>
  <c r="AQ7" i="4"/>
  <c r="AP7" i="4"/>
  <c r="AO7" i="4"/>
  <c r="AN7" i="4"/>
  <c r="AM7" i="4"/>
  <c r="AL7" i="4"/>
  <c r="AK7" i="4"/>
  <c r="AJ7" i="4"/>
  <c r="AI7" i="4"/>
  <c r="AH7" i="4"/>
  <c r="AG7" i="4"/>
  <c r="U7" i="4"/>
  <c r="Q7" i="4"/>
  <c r="N7" i="4"/>
  <c r="J7" i="4"/>
  <c r="I7" i="4"/>
  <c r="AC38" i="4" s="1"/>
  <c r="AE38" i="4" s="1"/>
  <c r="AR6" i="4"/>
  <c r="AQ6" i="4"/>
  <c r="AP6" i="4"/>
  <c r="AO6" i="4"/>
  <c r="AN6" i="4"/>
  <c r="AM6" i="4"/>
  <c r="AL6" i="4"/>
  <c r="AK6" i="4"/>
  <c r="AJ6" i="4"/>
  <c r="AI6" i="4"/>
  <c r="AH6" i="4"/>
  <c r="AG6" i="4"/>
  <c r="U6" i="4"/>
  <c r="Q6" i="4"/>
  <c r="N6" i="4"/>
  <c r="J6" i="4"/>
  <c r="I6" i="4"/>
  <c r="AC37" i="4" s="1"/>
  <c r="AQ5" i="4"/>
  <c r="AP5" i="4"/>
  <c r="AO5" i="4"/>
  <c r="AN5" i="4"/>
  <c r="AM5" i="4"/>
  <c r="AL5" i="4"/>
  <c r="AK5" i="4"/>
  <c r="AJ5" i="4"/>
  <c r="AI5" i="4"/>
  <c r="AH5" i="4"/>
  <c r="AG5" i="4"/>
  <c r="U5" i="4"/>
  <c r="Q5" i="4"/>
  <c r="N5" i="4"/>
  <c r="J5" i="4"/>
  <c r="I5" i="4"/>
  <c r="AC36" i="4" s="1"/>
  <c r="AL4" i="4"/>
  <c r="AK4" i="4"/>
  <c r="AJ4" i="4"/>
  <c r="AI4" i="4"/>
  <c r="AH4" i="4"/>
  <c r="AG4" i="4"/>
  <c r="U4" i="4"/>
  <c r="N4" i="4"/>
  <c r="Q4" i="4" s="1"/>
  <c r="J4" i="4"/>
  <c r="I4" i="4"/>
  <c r="AC35" i="4" s="1"/>
  <c r="AH3" i="4"/>
  <c r="AG3" i="4"/>
  <c r="N3" i="4"/>
  <c r="J3" i="4"/>
  <c r="I3" i="4"/>
  <c r="AC34" i="4" s="1"/>
  <c r="AE34" i="4" s="1"/>
  <c r="AK2" i="4"/>
  <c r="AJ2" i="4"/>
  <c r="AI2" i="4"/>
  <c r="AH2" i="4"/>
  <c r="AG2" i="4"/>
  <c r="U2" i="4"/>
  <c r="N2" i="4"/>
  <c r="Q2" i="4" s="1"/>
  <c r="I2" i="4"/>
  <c r="AA34" i="3"/>
  <c r="AA33" i="3"/>
  <c r="AA32" i="3"/>
  <c r="AA31" i="3"/>
  <c r="AA30" i="3"/>
  <c r="AA29" i="3"/>
  <c r="AA28" i="3"/>
  <c r="D25" i="3"/>
  <c r="C25" i="3"/>
  <c r="B25" i="3"/>
  <c r="C24" i="3"/>
  <c r="D24" i="3" s="1"/>
  <c r="B24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O12" i="3"/>
  <c r="N12" i="3"/>
  <c r="M12" i="3"/>
  <c r="J12" i="3"/>
  <c r="I12" i="3"/>
  <c r="AL11" i="3"/>
  <c r="AK11" i="3"/>
  <c r="AJ11" i="3"/>
  <c r="AI11" i="3"/>
  <c r="AH11" i="3"/>
  <c r="AG11" i="3"/>
  <c r="U11" i="3"/>
  <c r="Q11" i="3"/>
  <c r="N11" i="3"/>
  <c r="J11" i="3"/>
  <c r="I11" i="3"/>
  <c r="AO10" i="3"/>
  <c r="AN10" i="3"/>
  <c r="AM10" i="3"/>
  <c r="AL10" i="3"/>
  <c r="AK10" i="3"/>
  <c r="AJ10" i="3"/>
  <c r="AI10" i="3"/>
  <c r="AH10" i="3"/>
  <c r="AG10" i="3"/>
  <c r="U10" i="3"/>
  <c r="N10" i="3"/>
  <c r="Q10" i="3" s="1"/>
  <c r="J10" i="3"/>
  <c r="I10" i="3"/>
  <c r="AO9" i="3"/>
  <c r="AN9" i="3"/>
  <c r="AM9" i="3"/>
  <c r="AL9" i="3"/>
  <c r="AK9" i="3"/>
  <c r="AJ9" i="3"/>
  <c r="AI9" i="3"/>
  <c r="AH9" i="3"/>
  <c r="AG9" i="3"/>
  <c r="U9" i="3"/>
  <c r="N9" i="3"/>
  <c r="Q9" i="3" s="1"/>
  <c r="J9" i="3"/>
  <c r="I9" i="3"/>
  <c r="AP8" i="3"/>
  <c r="AO8" i="3"/>
  <c r="AN8" i="3"/>
  <c r="AM8" i="3"/>
  <c r="AL8" i="3"/>
  <c r="AK8" i="3"/>
  <c r="AJ8" i="3"/>
  <c r="AI8" i="3"/>
  <c r="AH8" i="3"/>
  <c r="AG8" i="3"/>
  <c r="U8" i="3"/>
  <c r="Q8" i="3"/>
  <c r="N8" i="3"/>
  <c r="J8" i="3"/>
  <c r="I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U7" i="3"/>
  <c r="Q7" i="3"/>
  <c r="N7" i="3"/>
  <c r="J7" i="3"/>
  <c r="I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U6" i="3"/>
  <c r="Q6" i="3"/>
  <c r="N6" i="3"/>
  <c r="J6" i="3"/>
  <c r="I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U5" i="3"/>
  <c r="Q5" i="3"/>
  <c r="N5" i="3"/>
  <c r="J5" i="3"/>
  <c r="I5" i="3"/>
  <c r="AO4" i="3"/>
  <c r="AN4" i="3"/>
  <c r="AM4" i="3"/>
  <c r="AL4" i="3"/>
  <c r="AK4" i="3"/>
  <c r="AJ4" i="3"/>
  <c r="AI4" i="3"/>
  <c r="AH4" i="3"/>
  <c r="AG4" i="3"/>
  <c r="U4" i="3"/>
  <c r="Q4" i="3"/>
  <c r="N4" i="3"/>
  <c r="J4" i="3"/>
  <c r="I4" i="3"/>
  <c r="AI3" i="3"/>
  <c r="AH3" i="3"/>
  <c r="AG3" i="3"/>
  <c r="U3" i="3"/>
  <c r="N3" i="3"/>
  <c r="Q3" i="3" s="1"/>
  <c r="J3" i="3"/>
  <c r="I3" i="3"/>
  <c r="AK2" i="3"/>
  <c r="AJ2" i="3"/>
  <c r="AI2" i="3"/>
  <c r="AH2" i="3"/>
  <c r="AG2" i="3"/>
  <c r="U2" i="3"/>
  <c r="Q2" i="3"/>
  <c r="N2" i="3"/>
  <c r="J2" i="3"/>
  <c r="I2" i="3"/>
  <c r="Z31" i="2"/>
  <c r="Z30" i="2"/>
  <c r="Z29" i="2"/>
  <c r="Z28" i="2"/>
  <c r="Z27" i="2"/>
  <c r="Z26" i="2"/>
  <c r="Z25" i="2"/>
  <c r="Z24" i="2"/>
  <c r="Z23" i="2"/>
  <c r="C20" i="2"/>
  <c r="D20" i="2" s="1"/>
  <c r="B20" i="2"/>
  <c r="C19" i="2"/>
  <c r="B19" i="2"/>
  <c r="D19" i="2" s="1"/>
  <c r="J15" i="2"/>
  <c r="I15" i="2"/>
  <c r="J14" i="2"/>
  <c r="I14" i="2"/>
  <c r="J13" i="2"/>
  <c r="I13" i="2"/>
  <c r="O12" i="2"/>
  <c r="M12" i="2"/>
  <c r="J12" i="2"/>
  <c r="I12" i="2"/>
  <c r="AK11" i="2"/>
  <c r="AJ11" i="2"/>
  <c r="AI11" i="2"/>
  <c r="AH11" i="2"/>
  <c r="AG11" i="2"/>
  <c r="U11" i="2"/>
  <c r="N11" i="2"/>
  <c r="Q11" i="2" s="1"/>
  <c r="J11" i="2"/>
  <c r="I11" i="2"/>
  <c r="AM10" i="2"/>
  <c r="AL10" i="2"/>
  <c r="AK10" i="2"/>
  <c r="AJ10" i="2"/>
  <c r="AI10" i="2"/>
  <c r="AH10" i="2"/>
  <c r="AG10" i="2"/>
  <c r="U10" i="2"/>
  <c r="N10" i="2"/>
  <c r="Q10" i="2" s="1"/>
  <c r="J10" i="2"/>
  <c r="I10" i="2"/>
  <c r="I16" i="2" s="1"/>
  <c r="AN9" i="2"/>
  <c r="AM9" i="2"/>
  <c r="AL9" i="2"/>
  <c r="AK9" i="2"/>
  <c r="AJ9" i="2"/>
  <c r="AI9" i="2"/>
  <c r="AH9" i="2"/>
  <c r="AG9" i="2"/>
  <c r="U9" i="2"/>
  <c r="N9" i="2"/>
  <c r="Q9" i="2" s="1"/>
  <c r="J9" i="2"/>
  <c r="I9" i="2"/>
  <c r="AL8" i="2"/>
  <c r="AK8" i="2"/>
  <c r="AJ8" i="2"/>
  <c r="AI8" i="2"/>
  <c r="AH8" i="2"/>
  <c r="AG8" i="2"/>
  <c r="U8" i="2"/>
  <c r="N8" i="2"/>
  <c r="Q8" i="2" s="1"/>
  <c r="J8" i="2"/>
  <c r="I8" i="2"/>
  <c r="AL7" i="2"/>
  <c r="AK7" i="2"/>
  <c r="AJ7" i="2"/>
  <c r="AI7" i="2"/>
  <c r="AH7" i="2"/>
  <c r="AG7" i="2"/>
  <c r="U7" i="2"/>
  <c r="Q7" i="2"/>
  <c r="N7" i="2"/>
  <c r="J7" i="2"/>
  <c r="I7" i="2"/>
  <c r="AP6" i="2"/>
  <c r="AO6" i="2"/>
  <c r="AN6" i="2"/>
  <c r="AM6" i="2"/>
  <c r="AL6" i="2"/>
  <c r="AK6" i="2"/>
  <c r="AJ6" i="2"/>
  <c r="AI6" i="2"/>
  <c r="AH6" i="2"/>
  <c r="AG6" i="2"/>
  <c r="U6" i="2"/>
  <c r="N6" i="2"/>
  <c r="Q6" i="2" s="1"/>
  <c r="J6" i="2"/>
  <c r="I6" i="2"/>
  <c r="AN5" i="2"/>
  <c r="AM5" i="2"/>
  <c r="AL5" i="2"/>
  <c r="AK5" i="2"/>
  <c r="AJ5" i="2"/>
  <c r="AI5" i="2"/>
  <c r="AH5" i="2"/>
  <c r="AG5" i="2"/>
  <c r="U5" i="2"/>
  <c r="Q5" i="2"/>
  <c r="N5" i="2"/>
  <c r="J5" i="2"/>
  <c r="I5" i="2"/>
  <c r="AN4" i="2"/>
  <c r="AM4" i="2"/>
  <c r="AL4" i="2"/>
  <c r="AK4" i="2"/>
  <c r="AJ4" i="2"/>
  <c r="AI4" i="2"/>
  <c r="AH4" i="2"/>
  <c r="AG4" i="2"/>
  <c r="U4" i="2"/>
  <c r="N4" i="2"/>
  <c r="Q4" i="2" s="1"/>
  <c r="J4" i="2"/>
  <c r="I4" i="2"/>
  <c r="AK3" i="2"/>
  <c r="AJ3" i="2"/>
  <c r="AI3" i="2"/>
  <c r="AH3" i="2"/>
  <c r="AG3" i="2"/>
  <c r="AC3" i="2"/>
  <c r="U3" i="2"/>
  <c r="Q3" i="2"/>
  <c r="N3" i="2"/>
  <c r="J3" i="2"/>
  <c r="I3" i="2"/>
  <c r="AM2" i="2"/>
  <c r="AL2" i="2"/>
  <c r="AK2" i="2"/>
  <c r="AJ2" i="2"/>
  <c r="AI2" i="2"/>
  <c r="AH2" i="2"/>
  <c r="AG2" i="2"/>
  <c r="AC2" i="2" s="1"/>
  <c r="U2" i="2"/>
  <c r="Q2" i="2"/>
  <c r="N2" i="2"/>
  <c r="J2" i="2"/>
  <c r="I2" i="2"/>
  <c r="AC32" i="1"/>
  <c r="AC31" i="1"/>
  <c r="AC30" i="1"/>
  <c r="AC29" i="1"/>
  <c r="AC28" i="1"/>
  <c r="AC27" i="1"/>
  <c r="AC26" i="1"/>
  <c r="AC25" i="1"/>
  <c r="AC24" i="1"/>
  <c r="D21" i="1"/>
  <c r="C21" i="1"/>
  <c r="B21" i="1"/>
  <c r="D20" i="1"/>
  <c r="C20" i="1"/>
  <c r="B20" i="1"/>
  <c r="J16" i="1"/>
  <c r="I16" i="1"/>
  <c r="J15" i="1"/>
  <c r="I15" i="1"/>
  <c r="J14" i="1"/>
  <c r="I14" i="1"/>
  <c r="J13" i="1"/>
  <c r="I13" i="1"/>
  <c r="AE12" i="1"/>
  <c r="W12" i="1"/>
  <c r="V12" i="1"/>
  <c r="T12" i="1"/>
  <c r="S12" i="1"/>
  <c r="R12" i="1"/>
  <c r="P12" i="1"/>
  <c r="O12" i="1"/>
  <c r="M12" i="1"/>
  <c r="J12" i="1"/>
  <c r="I12" i="1"/>
  <c r="AL11" i="1"/>
  <c r="AK11" i="1"/>
  <c r="AJ11" i="1"/>
  <c r="AI11" i="1"/>
  <c r="AH11" i="1"/>
  <c r="AG11" i="1"/>
  <c r="U11" i="1"/>
  <c r="Q11" i="1"/>
  <c r="N11" i="1"/>
  <c r="J11" i="1"/>
  <c r="I11" i="1"/>
  <c r="AM10" i="1"/>
  <c r="AL10" i="1"/>
  <c r="AK10" i="1"/>
  <c r="AJ10" i="1"/>
  <c r="AI10" i="1"/>
  <c r="AH10" i="1"/>
  <c r="AG10" i="1"/>
  <c r="U10" i="1"/>
  <c r="Q10" i="1"/>
  <c r="N10" i="1"/>
  <c r="J10" i="1"/>
  <c r="I10" i="1"/>
  <c r="AN9" i="1"/>
  <c r="AM9" i="1"/>
  <c r="AL9" i="1"/>
  <c r="AK9" i="1"/>
  <c r="AJ9" i="1"/>
  <c r="AI9" i="1"/>
  <c r="AH9" i="1"/>
  <c r="AG9" i="1"/>
  <c r="U9" i="1"/>
  <c r="N9" i="1"/>
  <c r="J9" i="1"/>
  <c r="I9" i="1"/>
  <c r="AO8" i="1"/>
  <c r="AN8" i="1"/>
  <c r="AM8" i="1"/>
  <c r="AL8" i="1"/>
  <c r="AK8" i="1"/>
  <c r="AJ8" i="1"/>
  <c r="AI8" i="1"/>
  <c r="AH8" i="1"/>
  <c r="AG8" i="1"/>
  <c r="U8" i="1"/>
  <c r="N8" i="1"/>
  <c r="C19" i="7" s="1"/>
  <c r="D19" i="7" s="1"/>
  <c r="J8" i="1"/>
  <c r="I8" i="1"/>
  <c r="AO7" i="1"/>
  <c r="AN7" i="1"/>
  <c r="AM7" i="1"/>
  <c r="AL7" i="1"/>
  <c r="AK7" i="1"/>
  <c r="AJ7" i="1"/>
  <c r="AI7" i="1"/>
  <c r="AH7" i="1"/>
  <c r="AG7" i="1"/>
  <c r="U7" i="1"/>
  <c r="N7" i="1"/>
  <c r="C18" i="7" s="1"/>
  <c r="D18" i="7" s="1"/>
  <c r="J7" i="1"/>
  <c r="I7" i="1"/>
  <c r="AN6" i="1"/>
  <c r="AM6" i="1"/>
  <c r="AL6" i="1"/>
  <c r="AK6" i="1"/>
  <c r="AJ6" i="1"/>
  <c r="AI6" i="1"/>
  <c r="AH6" i="1"/>
  <c r="AG6" i="1"/>
  <c r="AC6" i="1" s="1"/>
  <c r="U6" i="1"/>
  <c r="N6" i="1"/>
  <c r="J6" i="1"/>
  <c r="I6" i="1"/>
  <c r="AQ5" i="1"/>
  <c r="AP5" i="1"/>
  <c r="AO5" i="1"/>
  <c r="AN5" i="1"/>
  <c r="AM5" i="1"/>
  <c r="AL5" i="1"/>
  <c r="AK5" i="1"/>
  <c r="AJ5" i="1"/>
  <c r="AI5" i="1"/>
  <c r="AH5" i="1"/>
  <c r="AG5" i="1"/>
  <c r="U5" i="1"/>
  <c r="N5" i="1"/>
  <c r="J5" i="1"/>
  <c r="I5" i="1"/>
  <c r="AK4" i="1"/>
  <c r="AJ4" i="1"/>
  <c r="AI4" i="1"/>
  <c r="AH4" i="1"/>
  <c r="AG4" i="1"/>
  <c r="U4" i="1"/>
  <c r="Q4" i="1"/>
  <c r="N4" i="1"/>
  <c r="J4" i="1"/>
  <c r="I4" i="1"/>
  <c r="AI3" i="1"/>
  <c r="AH3" i="1"/>
  <c r="AG3" i="1"/>
  <c r="U3" i="1"/>
  <c r="Q3" i="1"/>
  <c r="N3" i="1"/>
  <c r="J3" i="1"/>
  <c r="I3" i="1"/>
  <c r="AJ2" i="1"/>
  <c r="AI2" i="1"/>
  <c r="AH2" i="1"/>
  <c r="AG2" i="1"/>
  <c r="U2" i="1"/>
  <c r="N2" i="1"/>
  <c r="J2" i="1"/>
  <c r="I2" i="1"/>
  <c r="I17" i="1" s="1"/>
  <c r="AF7" i="1" s="1"/>
  <c r="Y3" i="4" l="1"/>
  <c r="AB5" i="3"/>
  <c r="Z8" i="1"/>
  <c r="Z3" i="3"/>
  <c r="Z9" i="3"/>
  <c r="X2" i="5"/>
  <c r="AB6" i="5"/>
  <c r="AC7" i="4"/>
  <c r="AC11" i="4"/>
  <c r="Y8" i="5"/>
  <c r="X9" i="1"/>
  <c r="X10" i="2"/>
  <c r="Z5" i="2"/>
  <c r="Z6" i="2"/>
  <c r="Y3" i="3"/>
  <c r="Z8" i="3"/>
  <c r="AB2" i="4"/>
  <c r="Y6" i="2"/>
  <c r="AB8" i="3"/>
  <c r="AB5" i="4"/>
  <c r="AC9" i="4"/>
  <c r="X10" i="4"/>
  <c r="X6" i="5"/>
  <c r="Y5" i="6"/>
  <c r="AC3" i="1"/>
  <c r="X7" i="1"/>
  <c r="AB4" i="2"/>
  <c r="X2" i="3"/>
  <c r="AB4" i="3"/>
  <c r="AB6" i="3"/>
  <c r="AB7" i="3"/>
  <c r="X8" i="4"/>
  <c r="AB10" i="6"/>
  <c r="X2" i="1"/>
  <c r="AC5" i="1"/>
  <c r="X6" i="1"/>
  <c r="AB7" i="2"/>
  <c r="AB8" i="2"/>
  <c r="Y9" i="2"/>
  <c r="Z6" i="3"/>
  <c r="X2" i="4"/>
  <c r="Z3" i="4"/>
  <c r="AB8" i="4"/>
  <c r="AB2" i="5"/>
  <c r="Z2" i="5"/>
  <c r="Y12" i="5"/>
  <c r="AB8" i="6"/>
  <c r="Z9" i="6"/>
  <c r="Z10" i="1"/>
  <c r="AC5" i="2"/>
  <c r="AC3" i="3"/>
  <c r="AB10" i="4"/>
  <c r="AC9" i="6"/>
  <c r="AB12" i="6"/>
  <c r="AB5" i="1"/>
  <c r="AD5" i="1" s="1"/>
  <c r="Z2" i="2"/>
  <c r="X4" i="2"/>
  <c r="Y10" i="2"/>
  <c r="AB3" i="3"/>
  <c r="Z4" i="3"/>
  <c r="Y4" i="4"/>
  <c r="X5" i="4"/>
  <c r="AB11" i="5"/>
  <c r="AB2" i="6"/>
  <c r="X8" i="6"/>
  <c r="Y12" i="6"/>
  <c r="J23" i="7" s="1"/>
  <c r="X5" i="1"/>
  <c r="Z11" i="1"/>
  <c r="Z2" i="3"/>
  <c r="Z3" i="1"/>
  <c r="Z4" i="1"/>
  <c r="Z3" i="2"/>
  <c r="X3" i="3"/>
  <c r="AB10" i="3"/>
  <c r="Z12" i="5"/>
  <c r="AA12" i="5" s="1"/>
  <c r="Z5" i="6"/>
  <c r="AA5" i="6" s="1"/>
  <c r="AB9" i="6"/>
  <c r="X10" i="6"/>
  <c r="AF9" i="2"/>
  <c r="AF11" i="2"/>
  <c r="AF8" i="2"/>
  <c r="AF7" i="2"/>
  <c r="AF10" i="2"/>
  <c r="AF6" i="2"/>
  <c r="AF3" i="2"/>
  <c r="AF2" i="2"/>
  <c r="AF5" i="2"/>
  <c r="AF4" i="2"/>
  <c r="Z11" i="2"/>
  <c r="Y11" i="2"/>
  <c r="AC11" i="2"/>
  <c r="X11" i="2"/>
  <c r="N12" i="2"/>
  <c r="Z11" i="6"/>
  <c r="AC11" i="6"/>
  <c r="Y11" i="6"/>
  <c r="AB11" i="6"/>
  <c r="X11" i="6"/>
  <c r="AB10" i="2"/>
  <c r="Y4" i="3"/>
  <c r="AA4" i="3" s="1"/>
  <c r="AC4" i="3"/>
  <c r="X4" i="3"/>
  <c r="AC5" i="3"/>
  <c r="AD5" i="3" s="1"/>
  <c r="Y5" i="3"/>
  <c r="Z5" i="3"/>
  <c r="X5" i="3"/>
  <c r="Y6" i="3"/>
  <c r="AC6" i="3"/>
  <c r="AD6" i="3" s="1"/>
  <c r="X6" i="3"/>
  <c r="AC7" i="3"/>
  <c r="AD7" i="3" s="1"/>
  <c r="Y7" i="3"/>
  <c r="Z7" i="3"/>
  <c r="X7" i="3"/>
  <c r="Z4" i="4"/>
  <c r="AC6" i="4"/>
  <c r="Y6" i="4"/>
  <c r="X6" i="4"/>
  <c r="AB6" i="4"/>
  <c r="AB9" i="4"/>
  <c r="X9" i="4"/>
  <c r="Z9" i="4"/>
  <c r="Y9" i="4"/>
  <c r="AB11" i="4"/>
  <c r="X11" i="4"/>
  <c r="Z11" i="4"/>
  <c r="Y11" i="4"/>
  <c r="Y10" i="5"/>
  <c r="AC10" i="5"/>
  <c r="AC4" i="6"/>
  <c r="Y4" i="6"/>
  <c r="Z4" i="6"/>
  <c r="AF6" i="1"/>
  <c r="AF5" i="1"/>
  <c r="AF8" i="1"/>
  <c r="Z2" i="1"/>
  <c r="AC2" i="1"/>
  <c r="Y2" i="1"/>
  <c r="AF3" i="1"/>
  <c r="AF4" i="1"/>
  <c r="C16" i="7"/>
  <c r="D16" i="7" s="1"/>
  <c r="Q5" i="1"/>
  <c r="AB8" i="1"/>
  <c r="X8" i="1"/>
  <c r="Z9" i="1"/>
  <c r="AC9" i="1"/>
  <c r="Y9" i="1"/>
  <c r="AF10" i="1"/>
  <c r="AF11" i="1"/>
  <c r="AC9" i="2"/>
  <c r="X9" i="2"/>
  <c r="AB9" i="2"/>
  <c r="AB11" i="3"/>
  <c r="X11" i="3"/>
  <c r="Z11" i="3"/>
  <c r="Y11" i="3"/>
  <c r="AC4" i="1"/>
  <c r="Z6" i="1"/>
  <c r="Z7" i="1"/>
  <c r="AC7" i="1"/>
  <c r="Y7" i="1"/>
  <c r="Q8" i="1"/>
  <c r="AC8" i="1"/>
  <c r="AC10" i="1"/>
  <c r="AC11" i="1"/>
  <c r="Z2" i="4"/>
  <c r="Y2" i="4"/>
  <c r="AA3" i="4"/>
  <c r="Z5" i="4"/>
  <c r="Z8" i="4"/>
  <c r="Y8" i="4"/>
  <c r="Z10" i="4"/>
  <c r="Y10" i="4"/>
  <c r="D20" i="4"/>
  <c r="Z5" i="5"/>
  <c r="AC5" i="5"/>
  <c r="AB5" i="5"/>
  <c r="X5" i="5"/>
  <c r="Y5" i="5"/>
  <c r="Z7" i="5"/>
  <c r="Y7" i="5"/>
  <c r="AC7" i="5"/>
  <c r="AB7" i="5"/>
  <c r="X7" i="5"/>
  <c r="Z9" i="5"/>
  <c r="AB9" i="5"/>
  <c r="AC9" i="5"/>
  <c r="X9" i="5"/>
  <c r="Y9" i="5"/>
  <c r="AB2" i="1"/>
  <c r="Z5" i="1"/>
  <c r="Y6" i="1"/>
  <c r="AB9" i="1"/>
  <c r="Y2" i="2"/>
  <c r="Y3" i="2"/>
  <c r="AB5" i="2"/>
  <c r="X5" i="2"/>
  <c r="AA6" i="2"/>
  <c r="AB6" i="2"/>
  <c r="X6" i="2"/>
  <c r="AC7" i="2"/>
  <c r="Y7" i="2"/>
  <c r="Z7" i="2"/>
  <c r="X7" i="2"/>
  <c r="Z8" i="2"/>
  <c r="Y8" i="2"/>
  <c r="AC8" i="2"/>
  <c r="AD8" i="2" s="1"/>
  <c r="X8" i="2"/>
  <c r="Z9" i="2"/>
  <c r="AA9" i="2" s="1"/>
  <c r="AC10" i="2"/>
  <c r="AD10" i="2" s="1"/>
  <c r="I21" i="3"/>
  <c r="Y8" i="3"/>
  <c r="AC8" i="3"/>
  <c r="AD8" i="3" s="1"/>
  <c r="X8" i="3"/>
  <c r="AC11" i="3"/>
  <c r="AC33" i="4"/>
  <c r="AE33" i="4" s="1"/>
  <c r="I17" i="4"/>
  <c r="AB7" i="4"/>
  <c r="X7" i="4"/>
  <c r="Z7" i="4"/>
  <c r="Y7" i="4"/>
  <c r="U12" i="1"/>
  <c r="AF2" i="1"/>
  <c r="AB3" i="1"/>
  <c r="X3" i="1"/>
  <c r="X4" i="1"/>
  <c r="AB4" i="1"/>
  <c r="Y5" i="1"/>
  <c r="C17" i="7"/>
  <c r="D17" i="7" s="1"/>
  <c r="Q6" i="1"/>
  <c r="AB6" i="1"/>
  <c r="AB7" i="1"/>
  <c r="Y8" i="1"/>
  <c r="AA8" i="1" s="1"/>
  <c r="AF9" i="1"/>
  <c r="AB10" i="1"/>
  <c r="X10" i="1"/>
  <c r="AB11" i="1"/>
  <c r="X11" i="1"/>
  <c r="B2" i="7"/>
  <c r="B3" i="7" s="1"/>
  <c r="AB2" i="2"/>
  <c r="AD2" i="2" s="1"/>
  <c r="X2" i="2"/>
  <c r="AB3" i="2"/>
  <c r="AD3" i="2" s="1"/>
  <c r="X3" i="2"/>
  <c r="Z4" i="2"/>
  <c r="AC4" i="2"/>
  <c r="AD4" i="2" s="1"/>
  <c r="Y4" i="2"/>
  <c r="AC6" i="2"/>
  <c r="AB11" i="2"/>
  <c r="AC9" i="3"/>
  <c r="Z10" i="3"/>
  <c r="Y10" i="3"/>
  <c r="AC10" i="3"/>
  <c r="AD10" i="3" s="1"/>
  <c r="X10" i="3"/>
  <c r="AC2" i="4"/>
  <c r="AC3" i="4"/>
  <c r="X3" i="4"/>
  <c r="AB3" i="4"/>
  <c r="AC4" i="4"/>
  <c r="Z6" i="4"/>
  <c r="AC8" i="4"/>
  <c r="AD8" i="4" s="1"/>
  <c r="AC10" i="4"/>
  <c r="Z10" i="5"/>
  <c r="AA10" i="5" s="1"/>
  <c r="AB6" i="6"/>
  <c r="X6" i="6"/>
  <c r="Y6" i="6"/>
  <c r="B5" i="7"/>
  <c r="B6" i="7" s="1"/>
  <c r="C13" i="7"/>
  <c r="C20" i="7"/>
  <c r="D20" i="7" s="1"/>
  <c r="AC2" i="3"/>
  <c r="Y2" i="3"/>
  <c r="AC4" i="5"/>
  <c r="Y4" i="5"/>
  <c r="AB4" i="5"/>
  <c r="X4" i="5"/>
  <c r="Z4" i="5"/>
  <c r="AB8" i="5"/>
  <c r="X8" i="5"/>
  <c r="AC8" i="5"/>
  <c r="AC11" i="5"/>
  <c r="Y11" i="5"/>
  <c r="X11" i="5"/>
  <c r="Z11" i="5"/>
  <c r="C23" i="7"/>
  <c r="D23" i="7" s="1"/>
  <c r="AC7" i="6"/>
  <c r="Y7" i="6"/>
  <c r="AB12" i="5"/>
  <c r="M23" i="7" s="1"/>
  <c r="X12" i="5"/>
  <c r="AB9" i="3"/>
  <c r="X9" i="3"/>
  <c r="N12" i="4"/>
  <c r="I17" i="5"/>
  <c r="Y2" i="5"/>
  <c r="Q2" i="1"/>
  <c r="C14" i="7"/>
  <c r="D14" i="7" s="1"/>
  <c r="Y3" i="1"/>
  <c r="C15" i="7"/>
  <c r="D15" i="7" s="1"/>
  <c r="Y4" i="1"/>
  <c r="Q7" i="1"/>
  <c r="Q9" i="1"/>
  <c r="C21" i="7"/>
  <c r="D21" i="7" s="1"/>
  <c r="Y10" i="1"/>
  <c r="C22" i="7"/>
  <c r="D22" i="7" s="1"/>
  <c r="Y11" i="1"/>
  <c r="N12" i="1"/>
  <c r="Y5" i="2"/>
  <c r="Z10" i="2"/>
  <c r="AA10" i="2" s="1"/>
  <c r="AB2" i="3"/>
  <c r="Y9" i="3"/>
  <c r="AB4" i="4"/>
  <c r="X4" i="4"/>
  <c r="AC5" i="4"/>
  <c r="Y5" i="4"/>
  <c r="Z3" i="5"/>
  <c r="AA3" i="5" s="1"/>
  <c r="AB3" i="5"/>
  <c r="AD3" i="5" s="1"/>
  <c r="Z6" i="5"/>
  <c r="AC6" i="5"/>
  <c r="AD6" i="5" s="1"/>
  <c r="Y6" i="5"/>
  <c r="Z8" i="5"/>
  <c r="AA8" i="5" s="1"/>
  <c r="AB10" i="5"/>
  <c r="X10" i="5"/>
  <c r="Q12" i="5"/>
  <c r="AC12" i="5"/>
  <c r="AB3" i="6"/>
  <c r="AD3" i="6" s="1"/>
  <c r="X3" i="6"/>
  <c r="Y3" i="6"/>
  <c r="AC6" i="6"/>
  <c r="Z7" i="6"/>
  <c r="Z12" i="6"/>
  <c r="AA12" i="6" s="1"/>
  <c r="G24" i="7"/>
  <c r="AB4" i="6"/>
  <c r="AB7" i="6"/>
  <c r="I21" i="6"/>
  <c r="Z10" i="6"/>
  <c r="AC10" i="6"/>
  <c r="Y10" i="6"/>
  <c r="AC2" i="5"/>
  <c r="AC2" i="6"/>
  <c r="AD2" i="6" s="1"/>
  <c r="Y2" i="6"/>
  <c r="AA2" i="6" s="1"/>
  <c r="Z3" i="6"/>
  <c r="AB5" i="6"/>
  <c r="AD5" i="6" s="1"/>
  <c r="X5" i="6"/>
  <c r="Z6" i="6"/>
  <c r="Z8" i="6"/>
  <c r="AC8" i="6"/>
  <c r="AD8" i="6" s="1"/>
  <c r="Y8" i="6"/>
  <c r="AD12" i="6"/>
  <c r="X9" i="6"/>
  <c r="X2" i="6"/>
  <c r="X4" i="6"/>
  <c r="X7" i="6"/>
  <c r="Y9" i="6"/>
  <c r="X12" i="6"/>
  <c r="AA3" i="3" l="1"/>
  <c r="AD2" i="5"/>
  <c r="AA8" i="3"/>
  <c r="AD5" i="4"/>
  <c r="AA6" i="3"/>
  <c r="AA9" i="6"/>
  <c r="AD7" i="4"/>
  <c r="AD10" i="4"/>
  <c r="AA2" i="2"/>
  <c r="AD9" i="4"/>
  <c r="AD11" i="4"/>
  <c r="AD6" i="2"/>
  <c r="AA4" i="6"/>
  <c r="AA7" i="3"/>
  <c r="AD10" i="6"/>
  <c r="AD6" i="6"/>
  <c r="AD2" i="4"/>
  <c r="N14" i="7"/>
  <c r="AA5" i="2"/>
  <c r="AA10" i="1"/>
  <c r="AD6" i="4"/>
  <c r="AA9" i="3"/>
  <c r="AA2" i="5"/>
  <c r="AD3" i="1"/>
  <c r="AD7" i="2"/>
  <c r="AA3" i="2"/>
  <c r="AA8" i="6"/>
  <c r="AA3" i="6"/>
  <c r="AD11" i="3"/>
  <c r="AA7" i="5"/>
  <c r="AD5" i="5"/>
  <c r="AA10" i="4"/>
  <c r="AA4" i="4"/>
  <c r="AA6" i="6"/>
  <c r="AA2" i="3"/>
  <c r="AD9" i="5"/>
  <c r="AA11" i="4"/>
  <c r="AA9" i="4"/>
  <c r="AD4" i="3"/>
  <c r="H23" i="7"/>
  <c r="I23" i="7" s="1"/>
  <c r="AD11" i="5"/>
  <c r="AA6" i="4"/>
  <c r="AD3" i="4"/>
  <c r="M17" i="7"/>
  <c r="AA7" i="4"/>
  <c r="AA8" i="2"/>
  <c r="H16" i="7"/>
  <c r="I16" i="7" s="1"/>
  <c r="AD3" i="3"/>
  <c r="AA10" i="3"/>
  <c r="H22" i="7"/>
  <c r="I22" i="7" s="1"/>
  <c r="H15" i="7"/>
  <c r="I15" i="7" s="1"/>
  <c r="H18" i="7"/>
  <c r="I18" i="7" s="1"/>
  <c r="H17" i="7"/>
  <c r="I17" i="7" s="1"/>
  <c r="M16" i="7"/>
  <c r="AD9" i="6"/>
  <c r="AA4" i="1"/>
  <c r="H20" i="7"/>
  <c r="I20" i="7" s="1"/>
  <c r="AD2" i="3"/>
  <c r="H13" i="7"/>
  <c r="I13" i="7" s="1"/>
  <c r="AA7" i="2"/>
  <c r="AD4" i="6"/>
  <c r="AA5" i="3"/>
  <c r="N22" i="7"/>
  <c r="AD11" i="1"/>
  <c r="J18" i="7"/>
  <c r="K20" i="7"/>
  <c r="AA9" i="1"/>
  <c r="N13" i="7"/>
  <c r="AD2" i="1"/>
  <c r="AC12" i="1"/>
  <c r="AD4" i="4"/>
  <c r="AF12" i="1"/>
  <c r="J17" i="7"/>
  <c r="AA7" i="6"/>
  <c r="J22" i="7"/>
  <c r="AA4" i="5"/>
  <c r="AD4" i="5"/>
  <c r="AD9" i="3"/>
  <c r="M22" i="7"/>
  <c r="J19" i="7"/>
  <c r="H14" i="7"/>
  <c r="I14" i="7" s="1"/>
  <c r="AF8" i="3"/>
  <c r="AF6" i="3"/>
  <c r="AF4" i="3"/>
  <c r="AF3" i="3"/>
  <c r="AF11" i="3"/>
  <c r="AF10" i="3"/>
  <c r="AF7" i="3"/>
  <c r="AF5" i="3"/>
  <c r="AF9" i="3"/>
  <c r="AF2" i="3"/>
  <c r="K16" i="7"/>
  <c r="AA5" i="1"/>
  <c r="AA5" i="5"/>
  <c r="N21" i="7"/>
  <c r="AD10" i="1"/>
  <c r="N18" i="7"/>
  <c r="AD7" i="1"/>
  <c r="K14" i="7"/>
  <c r="K19" i="7"/>
  <c r="L19" i="7" s="1"/>
  <c r="K13" i="7"/>
  <c r="Z12" i="1"/>
  <c r="AA2" i="1"/>
  <c r="AD10" i="5"/>
  <c r="AA11" i="2"/>
  <c r="AD5" i="2"/>
  <c r="AA11" i="1"/>
  <c r="AD7" i="6"/>
  <c r="M13" i="7"/>
  <c r="AB12" i="1"/>
  <c r="AA6" i="5"/>
  <c r="J14" i="7"/>
  <c r="AF9" i="5"/>
  <c r="AF7" i="5"/>
  <c r="AF5" i="5"/>
  <c r="AF3" i="5"/>
  <c r="AF12" i="5"/>
  <c r="AF10" i="5"/>
  <c r="AF8" i="5"/>
  <c r="AF6" i="5"/>
  <c r="AF11" i="5"/>
  <c r="AF4" i="5"/>
  <c r="AF2" i="5"/>
  <c r="AA10" i="6"/>
  <c r="N23" i="7"/>
  <c r="O23" i="7" s="1"/>
  <c r="AD12" i="5"/>
  <c r="AA11" i="5"/>
  <c r="AD8" i="5"/>
  <c r="C24" i="7"/>
  <c r="D13" i="7"/>
  <c r="D24" i="7" s="1"/>
  <c r="AA4" i="2"/>
  <c r="H21" i="7"/>
  <c r="I21" i="7" s="1"/>
  <c r="M18" i="7"/>
  <c r="J16" i="7"/>
  <c r="M14" i="7"/>
  <c r="AF10" i="4"/>
  <c r="AF8" i="4"/>
  <c r="AF3" i="4"/>
  <c r="AF2" i="4"/>
  <c r="AF11" i="4"/>
  <c r="AF9" i="4"/>
  <c r="AF7" i="4"/>
  <c r="AF5" i="4"/>
  <c r="AF6" i="4"/>
  <c r="AF4" i="4"/>
  <c r="K23" i="7"/>
  <c r="L23" i="7" s="1"/>
  <c r="AD7" i="5"/>
  <c r="AA8" i="4"/>
  <c r="AA2" i="4"/>
  <c r="N19" i="7"/>
  <c r="AD8" i="1"/>
  <c r="K18" i="7"/>
  <c r="AA7" i="1"/>
  <c r="N16" i="7"/>
  <c r="O16" i="7" s="1"/>
  <c r="J20" i="7"/>
  <c r="H19" i="7"/>
  <c r="I19" i="7" s="1"/>
  <c r="AD11" i="6"/>
  <c r="AD6" i="1"/>
  <c r="K22" i="7"/>
  <c r="L22" i="7" s="1"/>
  <c r="AF11" i="6"/>
  <c r="AF10" i="6"/>
  <c r="AF8" i="6"/>
  <c r="AF6" i="6"/>
  <c r="AF5" i="6"/>
  <c r="AF3" i="6"/>
  <c r="AF7" i="6"/>
  <c r="AF4" i="6"/>
  <c r="AF2" i="6"/>
  <c r="AF9" i="6"/>
  <c r="J21" i="7"/>
  <c r="J15" i="7"/>
  <c r="Q12" i="1"/>
  <c r="M21" i="7"/>
  <c r="M15" i="7"/>
  <c r="M20" i="7"/>
  <c r="AA3" i="1"/>
  <c r="AA9" i="5"/>
  <c r="AA5" i="4"/>
  <c r="X12" i="1"/>
  <c r="K17" i="7"/>
  <c r="AA6" i="1"/>
  <c r="N15" i="7"/>
  <c r="O15" i="7" s="1"/>
  <c r="AD4" i="1"/>
  <c r="AA11" i="3"/>
  <c r="AD9" i="2"/>
  <c r="N20" i="7"/>
  <c r="AD9" i="1"/>
  <c r="M19" i="7"/>
  <c r="J13" i="7"/>
  <c r="Y12" i="1"/>
  <c r="AA11" i="6"/>
  <c r="AD11" i="2"/>
  <c r="N17" i="7"/>
  <c r="O17" i="7" s="1"/>
  <c r="K15" i="7"/>
  <c r="K21" i="7"/>
  <c r="L17" i="7" l="1"/>
  <c r="L18" i="7"/>
  <c r="O14" i="7"/>
  <c r="L21" i="7"/>
  <c r="L14" i="7"/>
  <c r="O21" i="7"/>
  <c r="O19" i="7"/>
  <c r="L20" i="7"/>
  <c r="O22" i="7"/>
  <c r="AA12" i="1"/>
  <c r="O20" i="7"/>
  <c r="J24" i="7"/>
  <c r="M24" i="7"/>
  <c r="K24" i="7"/>
  <c r="L13" i="7"/>
  <c r="O18" i="7"/>
  <c r="AD12" i="1"/>
  <c r="H24" i="7"/>
  <c r="L15" i="7"/>
  <c r="L16" i="7"/>
  <c r="N24" i="7"/>
  <c r="O13" i="7"/>
  <c r="I24" i="7"/>
  <c r="O24" i="7" l="1"/>
  <c r="L2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6" authorId="0" shapeId="0" xr:uid="{00000000-0006-0000-0300-000001000000}">
      <text>
        <r>
          <rPr>
            <sz val="10"/>
            <color rgb="FF000000"/>
            <rFont val="Arial"/>
          </rPr>
          <t>хз, чего не отрабатывает корректно
	-Good Vibes Ultimate</t>
        </r>
      </text>
    </comment>
  </commentList>
</comments>
</file>

<file path=xl/sharedStrings.xml><?xml version="1.0" encoding="utf-8"?>
<sst xmlns="http://schemas.openxmlformats.org/spreadsheetml/2006/main" count="559" uniqueCount="139">
  <si>
    <t>Point</t>
  </si>
  <si>
    <t>Offense/Defense</t>
  </si>
  <si>
    <t>GoodVibes</t>
  </si>
  <si>
    <t>X3</t>
  </si>
  <si>
    <t>Turnovers</t>
  </si>
  <si>
    <t>Break</t>
  </si>
  <si>
    <t>Point starts</t>
  </si>
  <si>
    <t>Point ends</t>
  </si>
  <si>
    <t>Duration</t>
  </si>
  <si>
    <t>Player</t>
  </si>
  <si>
    <t>Passes Total</t>
  </si>
  <si>
    <t>Passes Completed</t>
  </si>
  <si>
    <t>Drops</t>
  </si>
  <si>
    <t>Blocks by them</t>
  </si>
  <si>
    <t>Pases Efficiency</t>
  </si>
  <si>
    <t>Passes Received</t>
  </si>
  <si>
    <t>Passes Lost</t>
  </si>
  <si>
    <t>Receiving Efficiency</t>
  </si>
  <si>
    <t>Blocks by us</t>
  </si>
  <si>
    <t>Points Played</t>
  </si>
  <si>
    <t>Offense Points</t>
  </si>
  <si>
    <t>Scored Offense</t>
  </si>
  <si>
    <t>Offense Effeciency</t>
  </si>
  <si>
    <t>Defense Points</t>
  </si>
  <si>
    <t xml:space="preserve">Scored Defense </t>
  </si>
  <si>
    <t>Defense Effeciency</t>
  </si>
  <si>
    <t>Time Played</t>
  </si>
  <si>
    <t>Offense</t>
  </si>
  <si>
    <t>2,5,7,10</t>
  </si>
  <si>
    <t>Defense</t>
  </si>
  <si>
    <t>2,4,7</t>
  </si>
  <si>
    <t>2,4,7,8,14</t>
  </si>
  <si>
    <t>1,3,4,6,7,9,10,12,13,14,15</t>
  </si>
  <si>
    <t>1,3,4,6,7,10,13,14</t>
  </si>
  <si>
    <t>1,2,5,6,9,10,12,13,15</t>
  </si>
  <si>
    <t>1,3,5,6,8,9,12,13,15</t>
  </si>
  <si>
    <t>3,5,7,8,10,12,13,15</t>
  </si>
  <si>
    <t>2,5,6,8,9,14,15</t>
  </si>
  <si>
    <t>1,3,4,9,12,14</t>
  </si>
  <si>
    <t>Авокадий</t>
  </si>
  <si>
    <t>Total</t>
  </si>
  <si>
    <t>Scored</t>
  </si>
  <si>
    <t>Efficiency</t>
  </si>
  <si>
    <t>Block by them</t>
  </si>
  <si>
    <t>Block by us</t>
  </si>
  <si>
    <t>Drop</t>
  </si>
  <si>
    <t>Stall Out</t>
  </si>
  <si>
    <t>Lynxes</t>
  </si>
  <si>
    <t>1,3,5,8,11,13,14</t>
  </si>
  <si>
    <t>2,6,7,9,12</t>
  </si>
  <si>
    <t>2,3,6,7,9,10,13,14</t>
  </si>
  <si>
    <t>1,2,4,7,9,10,13,14</t>
  </si>
  <si>
    <t>1,2,4,5,6,7,9,10,13,14</t>
  </si>
  <si>
    <t>1,5,6,8,11,12</t>
  </si>
  <si>
    <t>1,3,4,8,10,12</t>
  </si>
  <si>
    <t>2,4,5,8,10,11,13,14</t>
  </si>
  <si>
    <t>3,4,6,7,9,11,12</t>
  </si>
  <si>
    <t>3,5,8,11,12</t>
  </si>
  <si>
    <t>Nova</t>
  </si>
  <si>
    <t>3,4,8,11,14</t>
  </si>
  <si>
    <t>4,8,17</t>
  </si>
  <si>
    <t>2,4,7,9,11,13,15,17,18</t>
  </si>
  <si>
    <t>1,3,4,5,7,9,10,12,13,14,15,17,18</t>
  </si>
  <si>
    <t>1,2,4,5,6,8,10,11,13,14,15,16,18</t>
  </si>
  <si>
    <t>1,2,3,5,6,9,10,11,12,14,15,16,18</t>
  </si>
  <si>
    <t>1,3,5,7,10,12,13,15,17,18</t>
  </si>
  <si>
    <t>2,5,6,8,9,11,12,14,16</t>
  </si>
  <si>
    <t>2,3,6,7,9,10,13,16,17</t>
  </si>
  <si>
    <t>1,6,7,8,12,16</t>
  </si>
  <si>
    <t>Phoenix</t>
  </si>
  <si>
    <t>1,6,9,13,14</t>
  </si>
  <si>
    <t>3,6</t>
  </si>
  <si>
    <t>4,5,7,10,12,15</t>
  </si>
  <si>
    <t>1,2,4,5,7,9,10,12,13,14,15</t>
  </si>
  <si>
    <t>1,2,3,6,7,8,9,10,11,13,14,15</t>
  </si>
  <si>
    <t>1,2,3,6,7,8,10,11,12,13,14,15</t>
  </si>
  <si>
    <t>1,2,4,5,7,8,9,11,12,15</t>
  </si>
  <si>
    <t>3,4,5,8,10,11,13,14</t>
  </si>
  <si>
    <t>3,4,5,8,9,12</t>
  </si>
  <si>
    <t>2,6,11</t>
  </si>
  <si>
    <t>Executors</t>
  </si>
  <si>
    <t>5,7,9,13,14,15</t>
  </si>
  <si>
    <t>3,4,7,11,12</t>
  </si>
  <si>
    <t>2,3,4,7,8,10,12,15</t>
  </si>
  <si>
    <t>1,2,3,4,6,8,10,11,13,14</t>
  </si>
  <si>
    <t>1,2,5,6,7,9,11,12,13,15</t>
  </si>
  <si>
    <t>2,3,4,7,9,10,11,13</t>
  </si>
  <si>
    <t>1,5,8,9,13,15</t>
  </si>
  <si>
    <t>1,2,5,6,8,9,11,12,14,15</t>
  </si>
  <si>
    <t>5,6,10,14</t>
  </si>
  <si>
    <t>1,3,4,6,8,10,12</t>
  </si>
  <si>
    <t>Ultim8</t>
  </si>
  <si>
    <t>4,5,11,19</t>
  </si>
  <si>
    <t>12,15</t>
  </si>
  <si>
    <t>2,3,8,10,13,14,15,16</t>
  </si>
  <si>
    <t>1,2,4,5,6,7,9,10,11,12,13,14,16,17,18</t>
  </si>
  <si>
    <t>1,2,4,5,6,7,8,10,12,13,14,15,17,18</t>
  </si>
  <si>
    <t>1,3,6,7,8,9,11,15,19</t>
  </si>
  <si>
    <t>1,5,7,8,9,10,12,13,14,16,17,18</t>
  </si>
  <si>
    <t>2,4,10,11,15,19</t>
  </si>
  <si>
    <t>2,6,7,9,11,15,16,19</t>
  </si>
  <si>
    <t>6,19</t>
  </si>
  <si>
    <t>1,3,4,5,8,9,12,13,14,16,17,18</t>
  </si>
  <si>
    <t xml:space="preserve">Total Points </t>
  </si>
  <si>
    <t>Scored Points</t>
  </si>
  <si>
    <t>Scoring</t>
  </si>
  <si>
    <t>Total Passes</t>
  </si>
  <si>
    <t>Received Total</t>
  </si>
  <si>
    <t>Pases Total - Итоговое кол-во передач</t>
  </si>
  <si>
    <t>Pases Completed - Успешное кол-во передач</t>
  </si>
  <si>
    <t>Drops - Передачи, которые не были заблокированы и диск был вне досягаемости принимающего игрока</t>
  </si>
  <si>
    <t>Blocks - Передачи, которые были заблокированы</t>
  </si>
  <si>
    <t>Pases Efficiency - Процент успешных передач</t>
  </si>
  <si>
    <t>Passes Received - Кол-во полученных передач</t>
  </si>
  <si>
    <t>Passes Lost - Передачи, которые были в пределах досягаемости принимающего игрока, но диск не был пойман или зафиксирован</t>
  </si>
  <si>
    <t>Blocks by them - Передачи, которые были заблокированы</t>
  </si>
  <si>
    <t>Receiving Efficiency - Процент успешно пойманных передач</t>
  </si>
  <si>
    <t>Blocks by us - Заблокированные нами передачи</t>
  </si>
  <si>
    <t>Points Played - Кол-во сыгранных поинтов за игру</t>
  </si>
  <si>
    <t>Offense Points - Кол-во сыгранных поинтов в атаке</t>
  </si>
  <si>
    <t>Scored Offense - Кол-во сыгранных поинтов в атаке, которые были реализованы</t>
  </si>
  <si>
    <t>Offense Effecincy - Процент успешно сыгранных поинтов в атаке</t>
  </si>
  <si>
    <t>Defense Points - Кол-во сыгранных поинтов в защите</t>
  </si>
  <si>
    <t>Scored Defense - Кол-во сыгранных поинтов в защите, где был совершен брейк</t>
  </si>
  <si>
    <t>Defense Effeciency - Процент успешно сыгранных поинтов в защите</t>
  </si>
  <si>
    <t>Time Played - Проведенное время на поле</t>
  </si>
  <si>
    <t>Time Played - Процент проведенного времени на поле от общеигрового времени</t>
  </si>
  <si>
    <t/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</si>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</sst>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:&quot;ss"/>
    <numFmt numFmtId="165" formatCode="#,##0.0"/>
    <numFmt numFmtId="166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45" fontId="2" fillId="0" borderId="0" xfId="0" applyNumberFormat="1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5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/>
    <xf numFmtId="9" fontId="2" fillId="0" borderId="0" xfId="0" applyNumberFormat="1" applyFont="1" applyAlignment="1">
      <alignment horizontal="center"/>
    </xf>
    <xf numFmtId="45" fontId="2" fillId="0" borderId="0" xfId="0" applyNumberFormat="1" applyFont="1" applyAlignment="1"/>
    <xf numFmtId="45" fontId="2" fillId="0" borderId="0" xfId="0" applyNumberFormat="1" applyFont="1"/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'vs X3'!$C$1</c:f>
              <c:strCache>
                <c:ptCount val="1"/>
                <c:pt idx="0">
                  <c:v>GoodVibes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X3'!$A$2:$A$16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'vs X3'!$C$2:$C$16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A-497E-8DFB-6B73F93E9CC5}"/>
            </c:ext>
          </c:extLst>
        </c:ser>
        <c:ser>
          <c:idx val="1"/>
          <c:order val="1"/>
          <c:tx>
            <c:strRef>
              <c:f>'vs X3'!$D$1</c:f>
              <c:strCache>
                <c:ptCount val="1"/>
                <c:pt idx="0">
                  <c:v>X3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X3'!$A$2:$A$16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'vs X3'!$D$2:$D$16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A-497E-8DFB-6B73F93E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7249"/>
        <c:axId val="217623439"/>
      </c:lineChart>
      <c:catAx>
        <c:axId val="46107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7623439"/>
        <c:crosses val="autoZero"/>
        <c:auto val="1"/>
        <c:lblAlgn val="ctr"/>
        <c:lblOffset val="100"/>
        <c:noMultiLvlLbl val="1"/>
      </c:catAx>
      <c:valAx>
        <c:axId val="217623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61072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Pases Efficiency, Receiving Efficiency, Offense Effeciency and Defense Effeciency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'vs Executors'!$Q$1</c:f>
              <c:strCache>
                <c:ptCount val="1"/>
                <c:pt idx="0">
                  <c:v>Pases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Executors'!$L$2:$L$13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'vs Executors'!$Q$2:$Q$13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0.9</c:v>
                </c:pt>
                <c:pt idx="4">
                  <c:v>0.78260869565217395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0.875</c:v>
                </c:pt>
                <c:pt idx="9">
                  <c:v>0.66666666666666663</c:v>
                </c:pt>
                <c:pt idx="10">
                  <c:v>0.81818181818181823</c:v>
                </c:pt>
                <c:pt idx="11">
                  <c:v>0.80689004669999997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7F6-46A6-8B08-794F8163E5F9}"/>
            </c:ext>
          </c:extLst>
        </c:ser>
        <c:ser>
          <c:idx val="1"/>
          <c:order val="1"/>
          <c:tx>
            <c:strRef>
              <c:f>'vs Executors'!$U$1</c:f>
              <c:strCache>
                <c:ptCount val="1"/>
                <c:pt idx="0">
                  <c:v>Receiving Efficiency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Executors'!$L$2:$L$13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'vs Executors'!$U$2:$U$13</c:f>
              <c:numCache>
                <c:formatCode>0%</c:formatCode>
                <c:ptCount val="12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0.75</c:v>
                </c:pt>
                <c:pt idx="10">
                  <c:v>1</c:v>
                </c:pt>
                <c:pt idx="11" formatCode="0">
                  <c:v>0.90656565659999999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7F6-46A6-8B08-794F8163E5F9}"/>
            </c:ext>
          </c:extLst>
        </c:ser>
        <c:ser>
          <c:idx val="2"/>
          <c:order val="2"/>
          <c:tx>
            <c:strRef>
              <c:f>'vs Executors'!$AA$1</c:f>
              <c:strCache>
                <c:ptCount val="1"/>
                <c:pt idx="0">
                  <c:v>Offense Effeciency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Executors'!$L$2:$L$13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'vs Executors'!$AA$2:$AA$13</c:f>
              <c:numCache>
                <c:formatCode>0%</c:formatCode>
                <c:ptCount val="12"/>
                <c:pt idx="0">
                  <c:v>0.25</c:v>
                </c:pt>
                <c:pt idx="1">
                  <c:v>0</c:v>
                </c:pt>
                <c:pt idx="2">
                  <c:v>0.4</c:v>
                </c:pt>
                <c:pt idx="3">
                  <c:v>0.2857142857142857</c:v>
                </c:pt>
                <c:pt idx="4">
                  <c:v>0.14285714285714285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0.1619047619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7F6-46A6-8B08-794F8163E5F9}"/>
            </c:ext>
          </c:extLst>
        </c:ser>
        <c:ser>
          <c:idx val="3"/>
          <c:order val="3"/>
          <c:tx>
            <c:strRef>
              <c:f>'vs Executors'!$AD$1</c:f>
              <c:strCache>
                <c:ptCount val="1"/>
                <c:pt idx="0">
                  <c:v>Defense Effeciency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Executors'!$L$2:$L$13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'vs Executors'!$AD$2:$AD$13</c:f>
              <c:numCache>
                <c:formatCode>0%</c:formatCode>
                <c:ptCount val="12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0.33333333333333331</c:v>
                </c:pt>
                <c:pt idx="5">
                  <c:v>0.25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0.5</c:v>
                </c:pt>
                <c:pt idx="10">
                  <c:v>0.33333333333333331</c:v>
                </c:pt>
                <c:pt idx="11" formatCode="0">
                  <c:v>0.34696969700000002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7F6-46A6-8B08-794F8163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2734"/>
        <c:axId val="1541756080"/>
      </c:barChart>
      <c:catAx>
        <c:axId val="45582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41756080"/>
        <c:crosses val="autoZero"/>
        <c:auto val="1"/>
        <c:lblAlgn val="ctr"/>
        <c:lblOffset val="100"/>
        <c:noMultiLvlLbl val="1"/>
      </c:catAx>
      <c:valAx>
        <c:axId val="1541756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5582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'vs Ultim8'!$C$1</c:f>
              <c:strCache>
                <c:ptCount val="1"/>
                <c:pt idx="0">
                  <c:v>GoodVibes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Ultim8'!$A$2:$A$20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'vs Ultim8'!$C$2:$C$20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3-4AAE-9CC1-450136819532}"/>
            </c:ext>
          </c:extLst>
        </c:ser>
        <c:ser>
          <c:idx val="1"/>
          <c:order val="1"/>
          <c:tx>
            <c:strRef>
              <c:f>'vs Ultim8'!$D$1</c:f>
              <c:strCache>
                <c:ptCount val="1"/>
                <c:pt idx="0">
                  <c:v>Ultim8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Ultim8'!$A$2:$A$20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'vs Ultim8'!$D$2:$D$20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3-4AAE-9CC1-45013681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250109"/>
        <c:axId val="66513118"/>
      </c:lineChart>
      <c:catAx>
        <c:axId val="662250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6513118"/>
        <c:crosses val="autoZero"/>
        <c:auto val="1"/>
        <c:lblAlgn val="ctr"/>
        <c:lblOffset val="100"/>
        <c:noMultiLvlLbl val="1"/>
      </c:catAx>
      <c:valAx>
        <c:axId val="66513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622501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Pases Efficiency, Receiving Efficiency, Offense Effeciency and Defense Effeciency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'vs Ultim8'!$Q$1</c:f>
              <c:strCache>
                <c:ptCount val="1"/>
                <c:pt idx="0">
                  <c:v>Pases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Ultim8'!$L$2:$L$13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'vs Ultim8'!$Q$2:$Q$13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0.90909090909090906</c:v>
                </c:pt>
                <c:pt idx="4">
                  <c:v>0.9375</c:v>
                </c:pt>
                <c:pt idx="5">
                  <c:v>0.875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</c:v>
                </c:pt>
                <c:pt idx="10">
                  <c:v>1</c:v>
                </c:pt>
                <c:pt idx="11">
                  <c:v>0.87367998160000004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195-400C-AD16-CF25F805C4E0}"/>
            </c:ext>
          </c:extLst>
        </c:ser>
        <c:ser>
          <c:idx val="1"/>
          <c:order val="1"/>
          <c:tx>
            <c:strRef>
              <c:f>'vs Ultim8'!$U$1</c:f>
              <c:strCache>
                <c:ptCount val="1"/>
                <c:pt idx="0">
                  <c:v>Receiving Efficiency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Ultim8'!$L$2:$L$13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'vs Ultim8'!$U$2:$U$13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 formatCode="0">
                  <c:v>0.86818181819999996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195-400C-AD16-CF25F805C4E0}"/>
            </c:ext>
          </c:extLst>
        </c:ser>
        <c:ser>
          <c:idx val="2"/>
          <c:order val="2"/>
          <c:tx>
            <c:strRef>
              <c:f>'vs Ultim8'!$AA$1</c:f>
              <c:strCache>
                <c:ptCount val="1"/>
                <c:pt idx="0">
                  <c:v>Offense Effeciency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Ultim8'!$L$2:$L$13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'vs Ultim8'!$AA$2:$AA$13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0.6</c:v>
                </c:pt>
                <c:pt idx="3">
                  <c:v>0.77777777777777779</c:v>
                </c:pt>
                <c:pt idx="4">
                  <c:v>0.7142857142857143</c:v>
                </c:pt>
                <c:pt idx="5">
                  <c:v>0.66666666666666663</c:v>
                </c:pt>
                <c:pt idx="6">
                  <c:v>0.75</c:v>
                </c:pt>
                <c:pt idx="7">
                  <c:v>0.33333333333333331</c:v>
                </c:pt>
                <c:pt idx="8">
                  <c:v>0.6</c:v>
                </c:pt>
                <c:pt idx="9">
                  <c:v>0</c:v>
                </c:pt>
                <c:pt idx="10">
                  <c:v>0.8571428571428571</c:v>
                </c:pt>
                <c:pt idx="11">
                  <c:v>0.57265512269999996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195-400C-AD16-CF25F805C4E0}"/>
            </c:ext>
          </c:extLst>
        </c:ser>
        <c:ser>
          <c:idx val="3"/>
          <c:order val="3"/>
          <c:tx>
            <c:strRef>
              <c:f>'vs Ultim8'!$AD$1</c:f>
              <c:strCache>
                <c:ptCount val="1"/>
                <c:pt idx="0">
                  <c:v>Defense Effeciency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Ultim8'!$L$2:$L$13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'vs Ultim8'!$AD$2:$AD$13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5195-400C-AD16-CF25F805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880979"/>
        <c:axId val="1343757391"/>
      </c:barChart>
      <c:catAx>
        <c:axId val="1618880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43757391"/>
        <c:crosses val="autoZero"/>
        <c:auto val="1"/>
        <c:lblAlgn val="ctr"/>
        <c:lblOffset val="100"/>
        <c:noMultiLvlLbl val="1"/>
      </c:catAx>
      <c:valAx>
        <c:axId val="1343757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88809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Totals!$D$12</c:f>
              <c:strCache>
                <c:ptCount val="1"/>
                <c:pt idx="0">
                  <c:v>Pases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Totals!$A$13:$A$24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Totals!$D$13:$D$24</c:f>
              <c:numCache>
                <c:formatCode>0%</c:formatCode>
                <c:ptCount val="12"/>
                <c:pt idx="0">
                  <c:v>0.94736842105263153</c:v>
                </c:pt>
                <c:pt idx="1">
                  <c:v>0.7142857142857143</c:v>
                </c:pt>
                <c:pt idx="2">
                  <c:v>1</c:v>
                </c:pt>
                <c:pt idx="3">
                  <c:v>0.9452054794520548</c:v>
                </c:pt>
                <c:pt idx="4">
                  <c:v>0.91176470588235292</c:v>
                </c:pt>
                <c:pt idx="5">
                  <c:v>0.92</c:v>
                </c:pt>
                <c:pt idx="6">
                  <c:v>0.93333333333333335</c:v>
                </c:pt>
                <c:pt idx="7">
                  <c:v>0.95</c:v>
                </c:pt>
                <c:pt idx="8">
                  <c:v>0.9464285714285714</c:v>
                </c:pt>
                <c:pt idx="9">
                  <c:v>0.91666666666666663</c:v>
                </c:pt>
                <c:pt idx="10">
                  <c:v>0.91304347826086951</c:v>
                </c:pt>
                <c:pt idx="11">
                  <c:v>0.91800876094201767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F4-46B0-BB06-366551447FDA}"/>
            </c:ext>
          </c:extLst>
        </c:ser>
        <c:ser>
          <c:idx val="1"/>
          <c:order val="1"/>
          <c:tx>
            <c:strRef>
              <c:f>Totals!$G$12</c:f>
              <c:strCache>
                <c:ptCount val="1"/>
                <c:pt idx="0">
                  <c:v>Receiving Efficiency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Totals!$A$13:$A$24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Totals!$G$13:$G$24</c:f>
              <c:numCache>
                <c:formatCode>0%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0.91666666666666663</c:v>
                </c:pt>
                <c:pt idx="3">
                  <c:v>0.9642857142857143</c:v>
                </c:pt>
                <c:pt idx="4">
                  <c:v>0.98630136986301364</c:v>
                </c:pt>
                <c:pt idx="5">
                  <c:v>0.94827586206896552</c:v>
                </c:pt>
                <c:pt idx="6">
                  <c:v>0.97222222222222221</c:v>
                </c:pt>
                <c:pt idx="7">
                  <c:v>0.95454545454545459</c:v>
                </c:pt>
                <c:pt idx="8">
                  <c:v>1</c:v>
                </c:pt>
                <c:pt idx="9">
                  <c:v>0.76470588235294112</c:v>
                </c:pt>
                <c:pt idx="10">
                  <c:v>1</c:v>
                </c:pt>
                <c:pt idx="11">
                  <c:v>0.94609119745499792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F4-46B0-BB06-366551447FDA}"/>
            </c:ext>
          </c:extLst>
        </c:ser>
        <c:ser>
          <c:idx val="2"/>
          <c:order val="2"/>
          <c:tx>
            <c:strRef>
              <c:f>Totals!$I$12</c:f>
              <c:strCache>
                <c:ptCount val="1"/>
                <c:pt idx="0">
                  <c:v>Points Played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Totals!$A$13:$A$24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Totals!$I$13:$I$24</c:f>
              <c:numCache>
                <c:formatCode>0%</c:formatCode>
                <c:ptCount val="12"/>
                <c:pt idx="0">
                  <c:v>0.31958762886597936</c:v>
                </c:pt>
                <c:pt idx="1">
                  <c:v>0.16494845360824742</c:v>
                </c:pt>
                <c:pt idx="2">
                  <c:v>0.42268041237113402</c:v>
                </c:pt>
                <c:pt idx="3">
                  <c:v>0.68041237113402064</c:v>
                </c:pt>
                <c:pt idx="4">
                  <c:v>0.69072164948453607</c:v>
                </c:pt>
                <c:pt idx="5">
                  <c:v>0.60824742268041232</c:v>
                </c:pt>
                <c:pt idx="6">
                  <c:v>0.5670103092783505</c:v>
                </c:pt>
                <c:pt idx="7">
                  <c:v>0.46391752577319589</c:v>
                </c:pt>
                <c:pt idx="8">
                  <c:v>0.4845360824742268</c:v>
                </c:pt>
                <c:pt idx="9">
                  <c:v>0.26804123711340205</c:v>
                </c:pt>
                <c:pt idx="10">
                  <c:v>0.19587628865979381</c:v>
                </c:pt>
                <c:pt idx="11">
                  <c:v>0.44236176194939086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F4-46B0-BB06-366551447FDA}"/>
            </c:ext>
          </c:extLst>
        </c:ser>
        <c:ser>
          <c:idx val="3"/>
          <c:order val="3"/>
          <c:tx>
            <c:strRef>
              <c:f>Totals!$L$12</c:f>
              <c:strCache>
                <c:ptCount val="1"/>
                <c:pt idx="0">
                  <c:v>Offense Effeciency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Totals!$A$13:$A$24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Totals!$L$13:$L$24</c:f>
              <c:numCache>
                <c:formatCode>0%</c:formatCode>
                <c:ptCount val="12"/>
                <c:pt idx="0">
                  <c:v>0.6428571428571429</c:v>
                </c:pt>
                <c:pt idx="1">
                  <c:v>0.5</c:v>
                </c:pt>
                <c:pt idx="2">
                  <c:v>0.52380952380952384</c:v>
                </c:pt>
                <c:pt idx="3">
                  <c:v>0.65116279069767447</c:v>
                </c:pt>
                <c:pt idx="4">
                  <c:v>0.61290322580645162</c:v>
                </c:pt>
                <c:pt idx="5">
                  <c:v>0.61290322580645162</c:v>
                </c:pt>
                <c:pt idx="6">
                  <c:v>0.65853658536585369</c:v>
                </c:pt>
                <c:pt idx="7">
                  <c:v>0.5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0.63636363636363635</c:v>
                </c:pt>
                <c:pt idx="11">
                  <c:v>0.59138207248849095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AF4-46B0-BB06-366551447FDA}"/>
            </c:ext>
          </c:extLst>
        </c:ser>
        <c:ser>
          <c:idx val="4"/>
          <c:order val="4"/>
          <c:tx>
            <c:strRef>
              <c:f>Totals!$O$12</c:f>
              <c:strCache>
                <c:ptCount val="1"/>
                <c:pt idx="0">
                  <c:v>Defense Effeciency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Totals!$A$13:$A$24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Авокадий</c:v>
                </c:pt>
              </c:strCache>
            </c:strRef>
          </c:cat>
          <c:val>
            <c:numRef>
              <c:f>Totals!$O$13:$O$24</c:f>
              <c:numCache>
                <c:formatCode>0%</c:formatCode>
                <c:ptCount val="12"/>
                <c:pt idx="0">
                  <c:v>0.29411764705882354</c:v>
                </c:pt>
                <c:pt idx="1">
                  <c:v>0.5</c:v>
                </c:pt>
                <c:pt idx="2">
                  <c:v>0.4</c:v>
                </c:pt>
                <c:pt idx="3">
                  <c:v>0.39130434782608697</c:v>
                </c:pt>
                <c:pt idx="4">
                  <c:v>0.3611111111111111</c:v>
                </c:pt>
                <c:pt idx="5">
                  <c:v>0.32142857142857145</c:v>
                </c:pt>
                <c:pt idx="6">
                  <c:v>0.35714285714285715</c:v>
                </c:pt>
                <c:pt idx="7">
                  <c:v>0.29629629629629628</c:v>
                </c:pt>
                <c:pt idx="8">
                  <c:v>0.2857142857142857</c:v>
                </c:pt>
                <c:pt idx="9">
                  <c:v>0.35714285714285715</c:v>
                </c:pt>
                <c:pt idx="10">
                  <c:v>0.125</c:v>
                </c:pt>
                <c:pt idx="11">
                  <c:v>0.33538708852008087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9AF4-46B0-BB06-36655144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376301"/>
        <c:axId val="1665903647"/>
      </c:barChart>
      <c:catAx>
        <c:axId val="1555376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65903647"/>
        <c:crosses val="autoZero"/>
        <c:auto val="1"/>
        <c:lblAlgn val="ctr"/>
        <c:lblOffset val="100"/>
        <c:noMultiLvlLbl val="1"/>
      </c:catAx>
      <c:valAx>
        <c:axId val="1665903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53763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Pases Efficiency, Receiving Efficiency, Offense Effeciency and Defense Effeciency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'vs X3'!$Q$1</c:f>
              <c:strCache>
                <c:ptCount val="1"/>
                <c:pt idx="0">
                  <c:v>Pases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X3'!$L$2:$L$12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X3'!$Q$2:$Q$12</c:f>
              <c:numCache>
                <c:formatCode>0%</c:formatCode>
                <c:ptCount val="11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0.875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0.93416666666666648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882-4ABE-9B9D-02ED8DDE4B3E}"/>
            </c:ext>
          </c:extLst>
        </c:ser>
        <c:ser>
          <c:idx val="1"/>
          <c:order val="1"/>
          <c:tx>
            <c:strRef>
              <c:f>'vs X3'!$U$1</c:f>
              <c:strCache>
                <c:ptCount val="1"/>
                <c:pt idx="0">
                  <c:v>Receiving Efficiency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X3'!$L$2:$L$12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X3'!$U$2:$U$12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0.88888888888888884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0.96888888888888902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882-4ABE-9B9D-02ED8DDE4B3E}"/>
            </c:ext>
          </c:extLst>
        </c:ser>
        <c:ser>
          <c:idx val="2"/>
          <c:order val="2"/>
          <c:tx>
            <c:strRef>
              <c:f>'vs X3'!$AA$1</c:f>
              <c:strCache>
                <c:ptCount val="1"/>
                <c:pt idx="0">
                  <c:v>Offense Effeciency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X3'!$L$2:$L$12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X3'!$AA$2:$AA$12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0.8</c:v>
                </c:pt>
                <c:pt idx="6">
                  <c:v>0.7142857142857143</c:v>
                </c:pt>
                <c:pt idx="7">
                  <c:v>0.6</c:v>
                </c:pt>
                <c:pt idx="8">
                  <c:v>0.4</c:v>
                </c:pt>
                <c:pt idx="9">
                  <c:v>0.8</c:v>
                </c:pt>
                <c:pt idx="10">
                  <c:v>0.56476190476190469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882-4ABE-9B9D-02ED8DDE4B3E}"/>
            </c:ext>
          </c:extLst>
        </c:ser>
        <c:ser>
          <c:idx val="3"/>
          <c:order val="3"/>
          <c:tx>
            <c:strRef>
              <c:f>'vs X3'!$AD$1</c:f>
              <c:strCache>
                <c:ptCount val="1"/>
                <c:pt idx="0">
                  <c:v>Defense Effeciency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X3'!$L$2:$L$12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X3'!$AD$2:$AD$12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0.16499999999999998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882-4ABE-9B9D-02ED8DDE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459941"/>
        <c:axId val="21833756"/>
      </c:barChart>
      <c:catAx>
        <c:axId val="1344459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833756"/>
        <c:crosses val="autoZero"/>
        <c:auto val="1"/>
        <c:lblAlgn val="ctr"/>
        <c:lblOffset val="100"/>
        <c:noMultiLvlLbl val="1"/>
      </c:catAx>
      <c:valAx>
        <c:axId val="21833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444599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'vs Lynxes'!$C$1</c:f>
              <c:strCache>
                <c:ptCount val="1"/>
                <c:pt idx="0">
                  <c:v>GoodVibes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Lynxes'!$A$2:$A$15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'vs Lynxes'!$C$2:$C$15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8-418F-B61A-25537918C5D1}"/>
            </c:ext>
          </c:extLst>
        </c:ser>
        <c:ser>
          <c:idx val="1"/>
          <c:order val="1"/>
          <c:tx>
            <c:strRef>
              <c:f>'vs Lynxes'!$D$1</c:f>
              <c:strCache>
                <c:ptCount val="1"/>
                <c:pt idx="0">
                  <c:v>Lynxes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Lynxes'!$A$2:$A$15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'vs Lynxes'!$D$2:$D$15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8-418F-B61A-25537918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130283"/>
        <c:axId val="1536080621"/>
      </c:lineChart>
      <c:catAx>
        <c:axId val="959130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36080621"/>
        <c:crosses val="autoZero"/>
        <c:auto val="1"/>
        <c:lblAlgn val="ctr"/>
        <c:lblOffset val="100"/>
        <c:noMultiLvlLbl val="1"/>
      </c:catAx>
      <c:valAx>
        <c:axId val="1536080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591302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Pases Efficiency, Receiving Efficiency, Offense Effeciency and Defense Effeciency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'vs Lynxes'!$Q$1</c:f>
              <c:strCache>
                <c:ptCount val="1"/>
                <c:pt idx="0">
                  <c:v>Pases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Lynxes'!$L$2:$L$12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Lynxes'!$Q$2:$Q$12</c:f>
              <c:numCache>
                <c:formatCode>0%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0.875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0.91500000000000004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B9B-4537-9337-492818992508}"/>
            </c:ext>
          </c:extLst>
        </c:ser>
        <c:ser>
          <c:idx val="1"/>
          <c:order val="1"/>
          <c:tx>
            <c:strRef>
              <c:f>'vs Lynxes'!$U$1</c:f>
              <c:strCache>
                <c:ptCount val="1"/>
                <c:pt idx="0">
                  <c:v>Receiving Efficiency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Lynxes'!$L$2:$L$12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Lynxes'!$U$2:$U$12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0.88888888888888884</c:v>
                </c:pt>
                <c:pt idx="4">
                  <c:v>1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0.97777777779999997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B9B-4537-9337-492818992508}"/>
            </c:ext>
          </c:extLst>
        </c:ser>
        <c:ser>
          <c:idx val="2"/>
          <c:order val="2"/>
          <c:tx>
            <c:strRef>
              <c:f>'vs Lynxes'!$AA$1</c:f>
              <c:strCache>
                <c:ptCount val="1"/>
                <c:pt idx="0">
                  <c:v>Offense Effeciency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Lynxes'!$L$2:$L$12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Lynxes'!$AA$2:$AA$12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B9B-4537-9337-492818992508}"/>
            </c:ext>
          </c:extLst>
        </c:ser>
        <c:ser>
          <c:idx val="3"/>
          <c:order val="3"/>
          <c:tx>
            <c:strRef>
              <c:f>'vs Lynxes'!$AD$1</c:f>
              <c:strCache>
                <c:ptCount val="1"/>
                <c:pt idx="0">
                  <c:v>Defense Effeciency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Lynxes'!$L$2:$L$12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Lynxes'!$AD$2:$AD$12</c:f>
              <c:numCache>
                <c:formatCode>0%</c:formatCode>
                <c:ptCount val="11"/>
                <c:pt idx="0">
                  <c:v>0.4</c:v>
                </c:pt>
                <c:pt idx="1">
                  <c:v>1</c:v>
                </c:pt>
                <c:pt idx="2">
                  <c:v>0.7142857142857143</c:v>
                </c:pt>
                <c:pt idx="3">
                  <c:v>0.8</c:v>
                </c:pt>
                <c:pt idx="4">
                  <c:v>0.8571428571428571</c:v>
                </c:pt>
                <c:pt idx="5">
                  <c:v>0.75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</c:v>
                </c:pt>
                <c:pt idx="9">
                  <c:v>0.5</c:v>
                </c:pt>
                <c:pt idx="10" formatCode="0.00%">
                  <c:v>0.69547619049999998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B9B-4537-9337-49281899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239374"/>
        <c:axId val="1479708298"/>
      </c:barChart>
      <c:catAx>
        <c:axId val="485239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79708298"/>
        <c:crosses val="autoZero"/>
        <c:auto val="1"/>
        <c:lblAlgn val="ctr"/>
        <c:lblOffset val="100"/>
        <c:noMultiLvlLbl val="1"/>
      </c:catAx>
      <c:valAx>
        <c:axId val="1479708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52393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'vs Nova'!$C$1</c:f>
              <c:strCache>
                <c:ptCount val="1"/>
                <c:pt idx="0">
                  <c:v>GoodVibes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Nova'!$A$2:$A$20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'vs Nova'!$C$2:$C$20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CB7-94B3-4869A59D2978}"/>
            </c:ext>
          </c:extLst>
        </c:ser>
        <c:ser>
          <c:idx val="1"/>
          <c:order val="1"/>
          <c:tx>
            <c:strRef>
              <c:f>'vs Nova'!$D$1</c:f>
              <c:strCache>
                <c:ptCount val="1"/>
                <c:pt idx="0">
                  <c:v>Nova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Nova'!$A$2:$A$20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'vs Nova'!$D$2:$D$20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E-4CB7-94B3-4869A59D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6942"/>
        <c:axId val="1571943259"/>
      </c:lineChart>
      <c:catAx>
        <c:axId val="107073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71943259"/>
        <c:crosses val="autoZero"/>
        <c:auto val="1"/>
        <c:lblAlgn val="ctr"/>
        <c:lblOffset val="100"/>
        <c:noMultiLvlLbl val="1"/>
      </c:catAx>
      <c:valAx>
        <c:axId val="1571943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707369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Pases Efficiency, Receiving Efficiency, Offense Effeciency and Defense Effeciency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'vs Nova'!$Q$1</c:f>
              <c:strCache>
                <c:ptCount val="1"/>
                <c:pt idx="0">
                  <c:v>Pases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Nova'!$L$2:$L$12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Nova'!$Q$2:$Q$12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0.95833333333333337</c:v>
                </c:pt>
                <c:pt idx="4">
                  <c:v>0.96551724137931039</c:v>
                </c:pt>
                <c:pt idx="5">
                  <c:v>0.93333333333333335</c:v>
                </c:pt>
                <c:pt idx="6">
                  <c:v>1</c:v>
                </c:pt>
                <c:pt idx="7">
                  <c:v>1</c:v>
                </c:pt>
                <c:pt idx="8">
                  <c:v>0.9285714285714286</c:v>
                </c:pt>
                <c:pt idx="9">
                  <c:v>1</c:v>
                </c:pt>
                <c:pt idx="10">
                  <c:v>0.97857553370000006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DC-4B3A-8DB3-CDC451F9B55E}"/>
            </c:ext>
          </c:extLst>
        </c:ser>
        <c:ser>
          <c:idx val="1"/>
          <c:order val="1"/>
          <c:tx>
            <c:strRef>
              <c:f>'vs Nova'!$U$1</c:f>
              <c:strCache>
                <c:ptCount val="1"/>
                <c:pt idx="0">
                  <c:v>Receiving Efficiency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Nova'!$L$2:$L$12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Nova'!$U$2:$U$12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0.93333333333333335</c:v>
                </c:pt>
                <c:pt idx="4">
                  <c:v>0.95833333333333337</c:v>
                </c:pt>
                <c:pt idx="5">
                  <c:v>0.94736842105263153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0.66666666666666663</c:v>
                </c:pt>
                <c:pt idx="10">
                  <c:v>0.95057017539999999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DC-4B3A-8DB3-CDC451F9B55E}"/>
            </c:ext>
          </c:extLst>
        </c:ser>
        <c:ser>
          <c:idx val="2"/>
          <c:order val="2"/>
          <c:tx>
            <c:strRef>
              <c:f>'vs Nova'!$AA$1</c:f>
              <c:strCache>
                <c:ptCount val="1"/>
                <c:pt idx="0">
                  <c:v>Offense Effeciency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Nova'!$L$2:$L$12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Nova'!$AA$2:$AA$12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0.75</c:v>
                </c:pt>
                <c:pt idx="3">
                  <c:v>0.7</c:v>
                </c:pt>
                <c:pt idx="4">
                  <c:v>0.66666666666666663</c:v>
                </c:pt>
                <c:pt idx="5">
                  <c:v>0.7142857142857143</c:v>
                </c:pt>
                <c:pt idx="6">
                  <c:v>0.77777777777777779</c:v>
                </c:pt>
                <c:pt idx="7">
                  <c:v>0.33333333333333331</c:v>
                </c:pt>
                <c:pt idx="8">
                  <c:v>0.8</c:v>
                </c:pt>
                <c:pt idx="9">
                  <c:v>0.66666666666666663</c:v>
                </c:pt>
                <c:pt idx="10">
                  <c:v>0.69087301590000005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7DC-4B3A-8DB3-CDC451F9B55E}"/>
            </c:ext>
          </c:extLst>
        </c:ser>
        <c:ser>
          <c:idx val="3"/>
          <c:order val="3"/>
          <c:tx>
            <c:strRef>
              <c:f>'vs Nova'!$AD$1</c:f>
              <c:strCache>
                <c:ptCount val="1"/>
                <c:pt idx="0">
                  <c:v>Defense Effeciency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Nova'!$L$2:$L$12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Nova'!$AD$2:$AD$12</c:f>
              <c:numCache>
                <c:formatCode>0%</c:formatCode>
                <c:ptCount val="11"/>
                <c:pt idx="0">
                  <c:v>0.33333333333333331</c:v>
                </c:pt>
                <c:pt idx="1">
                  <c:v>0.5</c:v>
                </c:pt>
                <c:pt idx="2">
                  <c:v>0.2</c:v>
                </c:pt>
                <c:pt idx="3">
                  <c:v>0.33333333333333331</c:v>
                </c:pt>
                <c:pt idx="4">
                  <c:v>0.2857142857142857</c:v>
                </c:pt>
                <c:pt idx="5">
                  <c:v>0.16666666666666666</c:v>
                </c:pt>
                <c:pt idx="6">
                  <c:v>1</c:v>
                </c:pt>
                <c:pt idx="7">
                  <c:v>0.16666666666666666</c:v>
                </c:pt>
                <c:pt idx="8">
                  <c:v>0</c:v>
                </c:pt>
                <c:pt idx="9">
                  <c:v>0.33333333333333331</c:v>
                </c:pt>
                <c:pt idx="10" formatCode="0.00%">
                  <c:v>0.33190476190000001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7DC-4B3A-8DB3-CDC451F9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87950"/>
        <c:axId val="1866243181"/>
      </c:barChart>
      <c:catAx>
        <c:axId val="1041787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66243181"/>
        <c:crosses val="autoZero"/>
        <c:auto val="1"/>
        <c:lblAlgn val="ctr"/>
        <c:lblOffset val="100"/>
        <c:noMultiLvlLbl val="1"/>
      </c:catAx>
      <c:valAx>
        <c:axId val="1866243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17879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'vs Phoenix'!$C$1</c:f>
              <c:strCache>
                <c:ptCount val="1"/>
                <c:pt idx="0">
                  <c:v>GoodVibes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Phoenix'!$A$2:$A$16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'vs Phoenix'!$C$2:$C$16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9-4D13-9AE4-309B6DA783E9}"/>
            </c:ext>
          </c:extLst>
        </c:ser>
        <c:ser>
          <c:idx val="1"/>
          <c:order val="1"/>
          <c:tx>
            <c:strRef>
              <c:f>'vs Phoenix'!$D$1</c:f>
              <c:strCache>
                <c:ptCount val="1"/>
                <c:pt idx="0">
                  <c:v>Phoenix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Phoenix'!$A$2:$A$16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'vs Phoenix'!$D$2:$D$16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9-4D13-9AE4-309B6DA7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26054"/>
        <c:axId val="736173198"/>
      </c:lineChart>
      <c:catAx>
        <c:axId val="92222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6173198"/>
        <c:crosses val="autoZero"/>
        <c:auto val="1"/>
        <c:lblAlgn val="ctr"/>
        <c:lblOffset val="100"/>
        <c:noMultiLvlLbl val="1"/>
      </c:catAx>
      <c:valAx>
        <c:axId val="736173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222260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Pases Efficiency, Receiving Efficiency, Offense Effeciency and Defense Effeciency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'vs Phoenix'!$Q$1</c:f>
              <c:strCache>
                <c:ptCount val="1"/>
                <c:pt idx="0">
                  <c:v>Pases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Phoenix'!$L$2:$L$12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Phoenix'!$Q$2:$Q$12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0.83333333333333337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0.84833333330000005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639-4CAA-8B35-0AE957CD9D9D}"/>
            </c:ext>
          </c:extLst>
        </c:ser>
        <c:ser>
          <c:idx val="1"/>
          <c:order val="1"/>
          <c:tx>
            <c:strRef>
              <c:f>'vs Phoenix'!$U$1</c:f>
              <c:strCache>
                <c:ptCount val="1"/>
                <c:pt idx="0">
                  <c:v>Receiving Efficiency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Phoenix'!$L$2:$L$12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Phoenix'!$U$2:$U$12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639-4CAA-8B35-0AE957CD9D9D}"/>
            </c:ext>
          </c:extLst>
        </c:ser>
        <c:ser>
          <c:idx val="2"/>
          <c:order val="2"/>
          <c:tx>
            <c:strRef>
              <c:f>'vs Phoenix'!$AA$1</c:f>
              <c:strCache>
                <c:ptCount val="1"/>
                <c:pt idx="0">
                  <c:v>Offense Effeciency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Phoenix'!$L$2:$L$12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Phoenix'!$AA$2:$AA$12</c:f>
              <c:numCache>
                <c:formatCode>0%</c:formatCode>
                <c:ptCount val="11"/>
                <c:pt idx="0">
                  <c:v>0.66666666666666663</c:v>
                </c:pt>
                <c:pt idx="1">
                  <c:v>0</c:v>
                </c:pt>
                <c:pt idx="2">
                  <c:v>0.5</c:v>
                </c:pt>
                <c:pt idx="3">
                  <c:v>0.625</c:v>
                </c:pt>
                <c:pt idx="4">
                  <c:v>0.8</c:v>
                </c:pt>
                <c:pt idx="5">
                  <c:v>0.6</c:v>
                </c:pt>
                <c:pt idx="6">
                  <c:v>0.5714285714285714</c:v>
                </c:pt>
                <c:pt idx="7">
                  <c:v>0.66666666666666663</c:v>
                </c:pt>
                <c:pt idx="8">
                  <c:v>0.5</c:v>
                </c:pt>
                <c:pt idx="9">
                  <c:v>1</c:v>
                </c:pt>
                <c:pt idx="10">
                  <c:v>0.59297619050000006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639-4CAA-8B35-0AE957CD9D9D}"/>
            </c:ext>
          </c:extLst>
        </c:ser>
        <c:ser>
          <c:idx val="3"/>
          <c:order val="3"/>
          <c:tx>
            <c:strRef>
              <c:f>'vs Phoenix'!$AD$1</c:f>
              <c:strCache>
                <c:ptCount val="1"/>
                <c:pt idx="0">
                  <c:v>Defense Effeciency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'vs Phoenix'!$L$2:$L$12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'vs Phoenix'!$AD$2:$AD$12</c:f>
              <c:numCache>
                <c:formatCode>0%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0.66666666666666663</c:v>
                </c:pt>
                <c:pt idx="4">
                  <c:v>0.42857142857142855</c:v>
                </c:pt>
                <c:pt idx="5">
                  <c:v>0.42857142857142855</c:v>
                </c:pt>
                <c:pt idx="6">
                  <c:v>0.33333333333333331</c:v>
                </c:pt>
                <c:pt idx="7">
                  <c:v>0.2</c:v>
                </c:pt>
                <c:pt idx="8">
                  <c:v>0</c:v>
                </c:pt>
                <c:pt idx="9">
                  <c:v>0.5</c:v>
                </c:pt>
                <c:pt idx="10" formatCode="0.00%">
                  <c:v>0.4557142857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639-4CAA-8B35-0AE957CD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276859"/>
        <c:axId val="1843945325"/>
      </c:barChart>
      <c:catAx>
        <c:axId val="1176276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43945325"/>
        <c:crosses val="autoZero"/>
        <c:auto val="1"/>
        <c:lblAlgn val="ctr"/>
        <c:lblOffset val="100"/>
        <c:noMultiLvlLbl val="1"/>
      </c:catAx>
      <c:valAx>
        <c:axId val="184394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762768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'vs Executors'!$C$1</c:f>
              <c:strCache>
                <c:ptCount val="1"/>
                <c:pt idx="0">
                  <c:v>GoodVibes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Executors'!$A$2:$A$16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'vs Executors'!$C$2:$C$16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D-429D-8748-1DA7A551836B}"/>
            </c:ext>
          </c:extLst>
        </c:ser>
        <c:ser>
          <c:idx val="1"/>
          <c:order val="1"/>
          <c:tx>
            <c:strRef>
              <c:f>'vs Executors'!$D$1</c:f>
              <c:strCache>
                <c:ptCount val="1"/>
                <c:pt idx="0">
                  <c:v>Executors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'vs Executors'!$A$2:$A$16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'vs Executors'!$D$2:$D$16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D-429D-8748-1DA7A551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6100"/>
        <c:axId val="1987216645"/>
      </c:lineChart>
      <c:catAx>
        <c:axId val="33536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87216645"/>
        <c:crosses val="autoZero"/>
        <c:auto val="1"/>
        <c:lblAlgn val="ctr"/>
        <c:lblOffset val="100"/>
        <c:noMultiLvlLbl val="1"/>
      </c:catAx>
      <c:valAx>
        <c:axId val="1987216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35361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23</xdr:row>
      <xdr:rowOff>0</xdr:rowOff>
    </xdr:from>
    <xdr:ext cx="7934325" cy="4905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</xdr:colOff>
      <xdr:row>47</xdr:row>
      <xdr:rowOff>104775</xdr:rowOff>
    </xdr:from>
    <xdr:ext cx="13496925" cy="5819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190500</xdr:colOff>
      <xdr:row>22</xdr:row>
      <xdr:rowOff>200025</xdr:rowOff>
    </xdr:from>
    <xdr:ext cx="6829425" cy="38862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22</xdr:row>
      <xdr:rowOff>0</xdr:rowOff>
    </xdr:from>
    <xdr:ext cx="7934325" cy="49053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</xdr:colOff>
      <xdr:row>46</xdr:row>
      <xdr:rowOff>104775</xdr:rowOff>
    </xdr:from>
    <xdr:ext cx="13496925" cy="5819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285750</xdr:colOff>
      <xdr:row>21</xdr:row>
      <xdr:rowOff>200025</xdr:rowOff>
    </xdr:from>
    <xdr:ext cx="7029450" cy="35052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27</xdr:row>
      <xdr:rowOff>0</xdr:rowOff>
    </xdr:from>
    <xdr:ext cx="7934325" cy="49053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</xdr:colOff>
      <xdr:row>51</xdr:row>
      <xdr:rowOff>104775</xdr:rowOff>
    </xdr:from>
    <xdr:ext cx="13496925" cy="5819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285750</xdr:colOff>
      <xdr:row>26</xdr:row>
      <xdr:rowOff>200025</xdr:rowOff>
    </xdr:from>
    <xdr:ext cx="7610475" cy="37242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23</xdr:row>
      <xdr:rowOff>0</xdr:rowOff>
    </xdr:from>
    <xdr:ext cx="7934325" cy="49053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</xdr:colOff>
      <xdr:row>47</xdr:row>
      <xdr:rowOff>104775</xdr:rowOff>
    </xdr:from>
    <xdr:ext cx="13496925" cy="5819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285750</xdr:colOff>
      <xdr:row>22</xdr:row>
      <xdr:rowOff>200025</xdr:rowOff>
    </xdr:from>
    <xdr:ext cx="6867525" cy="32194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23</xdr:row>
      <xdr:rowOff>0</xdr:rowOff>
    </xdr:from>
    <xdr:ext cx="7934325" cy="49053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</xdr:colOff>
      <xdr:row>47</xdr:row>
      <xdr:rowOff>123825</xdr:rowOff>
    </xdr:from>
    <xdr:ext cx="13496925" cy="5819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285750</xdr:colOff>
      <xdr:row>22</xdr:row>
      <xdr:rowOff>200025</xdr:rowOff>
    </xdr:from>
    <xdr:ext cx="7562850" cy="39338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27</xdr:row>
      <xdr:rowOff>0</xdr:rowOff>
    </xdr:from>
    <xdr:ext cx="7934325" cy="49053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</xdr:colOff>
      <xdr:row>51</xdr:row>
      <xdr:rowOff>104775</xdr:rowOff>
    </xdr:from>
    <xdr:ext cx="13496925" cy="5819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285750</xdr:colOff>
      <xdr:row>26</xdr:row>
      <xdr:rowOff>200025</xdr:rowOff>
    </xdr:from>
    <xdr:ext cx="6781800" cy="3209925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171450</xdr:rowOff>
    </xdr:from>
    <xdr:ext cx="14611350" cy="74199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1000"/>
  <sheetViews>
    <sheetView workbookViewId="0">
      <selection activeCell="L2" sqref="L2:L12"/>
    </sheetView>
  </sheetViews>
  <sheetFormatPr defaultColWidth="14.42578125" defaultRowHeight="15.75" customHeight="1" x14ac:dyDescent="0.2"/>
  <cols>
    <col min="1" max="1" width="8.42578125" customWidth="1"/>
    <col min="2" max="2" width="15.85546875" customWidth="1"/>
    <col min="3" max="3" width="11" customWidth="1"/>
    <col min="4" max="4" width="9.85546875" customWidth="1"/>
    <col min="5" max="5" width="10" customWidth="1"/>
    <col min="6" max="6" width="6.42578125" customWidth="1"/>
    <col min="7" max="7" width="7.28515625" customWidth="1"/>
    <col min="8" max="8" width="5.85546875" customWidth="1"/>
    <col min="9" max="9" width="8.85546875" customWidth="1"/>
    <col min="10" max="10" width="5.85546875" hidden="1" customWidth="1"/>
    <col min="11" max="11" width="5.85546875" customWidth="1"/>
    <col min="12" max="12" width="19.85546875" customWidth="1"/>
    <col min="13" max="13" width="7.28515625" customWidth="1"/>
    <col min="14" max="14" width="11" customWidth="1"/>
    <col min="15" max="15" width="6.28515625" customWidth="1"/>
    <col min="16" max="16" width="9.7109375" customWidth="1"/>
    <col min="17" max="17" width="9.85546875" customWidth="1"/>
    <col min="18" max="18" width="9.5703125" customWidth="1"/>
    <col min="19" max="19" width="7.28515625" customWidth="1"/>
    <col min="20" max="20" width="9.7109375" customWidth="1"/>
    <col min="21" max="21" width="10.140625" customWidth="1"/>
    <col min="22" max="22" width="7" customWidth="1"/>
    <col min="23" max="23" width="22.85546875" hidden="1" customWidth="1"/>
    <col min="24" max="24" width="7.42578125" customWidth="1"/>
    <col min="25" max="25" width="8" customWidth="1"/>
    <col min="26" max="26" width="8.42578125" customWidth="1"/>
    <col min="27" max="27" width="10.28515625" customWidth="1"/>
    <col min="28" max="28" width="8.42578125" customWidth="1"/>
    <col min="29" max="29" width="9" customWidth="1"/>
    <col min="30" max="30" width="10.42578125" customWidth="1"/>
    <col min="31" max="32" width="7.42578125" customWidth="1"/>
    <col min="33" max="35" width="2.140625" hidden="1" customWidth="1"/>
    <col min="36" max="43" width="3.140625" hidden="1" customWidth="1"/>
    <col min="44" max="44" width="3.42578125" hidden="1" customWidth="1"/>
    <col min="45" max="45" width="3.5703125" hidden="1" customWidth="1"/>
    <col min="46" max="47" width="3.140625" hidden="1" customWidth="1"/>
    <col min="50" max="50" width="13.85546875" customWidth="1"/>
  </cols>
  <sheetData>
    <row r="1" spans="1:47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1"/>
      <c r="K1" s="1"/>
      <c r="L1" s="1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13</v>
      </c>
      <c r="U1" s="4" t="s">
        <v>17</v>
      </c>
      <c r="V1" s="4" t="s">
        <v>18</v>
      </c>
      <c r="W1" s="4" t="s">
        <v>19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26</v>
      </c>
      <c r="AG1" s="46" t="s">
        <v>19</v>
      </c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ht="12.75" x14ac:dyDescent="0.2">
      <c r="A2" s="5">
        <v>1</v>
      </c>
      <c r="B2" s="6" t="s">
        <v>27</v>
      </c>
      <c r="C2" s="6">
        <v>1</v>
      </c>
      <c r="D2" s="6">
        <v>0</v>
      </c>
      <c r="E2" s="6">
        <v>4</v>
      </c>
      <c r="F2" s="5"/>
      <c r="G2" s="7">
        <v>5.7870370370370367E-4</v>
      </c>
      <c r="H2" s="7">
        <v>2.6967592592592594E-3</v>
      </c>
      <c r="I2" s="8">
        <f t="shared" ref="I2:I16" si="0">H2-G2</f>
        <v>2.1180555555555558E-3</v>
      </c>
      <c r="J2" s="5">
        <f>C2-D2</f>
        <v>1</v>
      </c>
      <c r="K2" s="5"/>
      <c r="L2" s="9" t="s">
        <v>128</v>
      </c>
      <c r="M2" s="10">
        <v>3</v>
      </c>
      <c r="N2" s="10">
        <f t="shared" ref="N2:N11" si="1">M2-O2-P2</f>
        <v>2</v>
      </c>
      <c r="O2" s="10">
        <v>0</v>
      </c>
      <c r="P2" s="10">
        <v>1</v>
      </c>
      <c r="Q2" s="11">
        <f t="shared" ref="Q2:Q11" si="2">N2/M2</f>
        <v>0.66666666666666663</v>
      </c>
      <c r="R2" s="12">
        <v>3</v>
      </c>
      <c r="S2" s="12">
        <v>0</v>
      </c>
      <c r="T2" s="12">
        <v>0</v>
      </c>
      <c r="U2" s="13">
        <f t="shared" ref="U2:U11" si="3">R2/SUM(R2:T2)</f>
        <v>1</v>
      </c>
      <c r="V2" s="14"/>
      <c r="W2" s="15" t="s">
        <v>28</v>
      </c>
      <c r="X2" s="14">
        <f t="shared" ref="X2:X11" ca="1" si="4">COUNTA(AG2:AU2)</f>
        <v>4</v>
      </c>
      <c r="Y2" s="12">
        <f t="shared" ref="Y2:Y11" ca="1" si="5">SUM(COUNTIFS($B$2:$B$16,"Offense",$A$2:$A$16,AG2),COUNTIFS($B$2:$B$16,"Offense",$A$2:$A$16,AH2),COUNTIFS($B$2:$B$16,"Offense",$A$2:$A$16,AI2),COUNTIFS($B$2:$B$16,"Offense",$A$2:$A$16,AJ2),COUNTIFS($B$2:$B$16,"Offense",$A$2:$A$16,AK2),COUNTIFS($B$2:$B$16,"Offense",$A$2:$A$16,AL2),COUNTIFS($B$2:$B$16,"Offense",$A$2:$A$16,AM2),COUNTIFS($B$2:$B$16,"Offense",$A$2:$A$16,AN2),COUNTIFS($B$2:$B$16,"Offense",$A$2:$A$16,AO2),COUNTIFS($B$2:$B$16,"Offense",$A$2:$A$16,AP2),COUNTIFS($B$2:$B$16,"Offense",$A$2:$A$16,AQ2),COUNTIFS($B$2:$B$16,"Offense",$A$2:$A$16,AR2),COUNTIFS($B$2:$B$16,"Offense",$A$2:$A$16,AS2),COUNTIFS($B$2:$B$16,"Offense",$A$2:$A$16,AT2),COUNTIFS($B$2:$B$16,"Offense",$A$2:$A$16,AU2))</f>
        <v>1</v>
      </c>
      <c r="Z2" s="16">
        <f t="shared" ref="Z2:Z11" ca="1" si="6">SUM(COUNTIFS($B$2:$B$16,"Offense",$A$2:$A$16,AG2,$J$2:$J$16,"&gt;0"),COUNTIFS($B$2:$B$16,"Offense",$A$2:$A$16,AH2,$J$2:$J$16,"&gt;0"),COUNTIFS($B$2:$B$16,"Offense",$A$2:$A$16,AI2,$J$2:$J$16,"&gt;0"),COUNTIFS($B$2:$B$16,"Offense",$A$2:$A$16,AJ2,$J$2:$J$16,"&gt;0"),COUNTIFS($B$2:$B$16,"Offense",$A$2:$A$16,AK2,$J$2:$J$16,"&gt;0"),COUNTIFS($B$2:$B$16,"Offense",$A$2:$A$16,AL2,$J$2:$J$16,"&gt;0"),COUNTIFS($B$2:$B$16,"Offense",$A$2:$A$16,AM2,$J$2:$J$16,"&gt;0"),COUNTIFS($B$2:$B$16,"Offense",$A$2:$A$16,AN2,$J$2:$J$16,"&gt;0"),COUNTIFS($B$2:$B$16,"Offense",$A$2:$A$16,AO2,$J$2:$J$16,"&gt;0"),COUNTIFS($B$2:$B$16,"Offense",$A$2:$A$16,AP2,$J$2:$J$16,"&gt;0"),COUNTIFS($B$2:$B$16,"Offense",$A$2:$A$16,AQ2,$J$2:$J$16,"&gt;0"),COUNTIFS($B$2:$B$16,"Offense",$A$2:$A$16,AR2,$J$2:$J$16,"&gt;0"),COUNTIFS($B$2:$B$16,"Offense",$A$2:$A$16,AS2,$J$2:$J$16,"&gt;0"),COUNTIFS($B$2:$B$16,"Offense",$A$2:$A$16,AT2,$J$2:$J$16,"&gt;0"),COUNTIFS($B$2:$B$16,"Offense",$A$2:$A$16,AU2,$J$2:$J$16,"&gt;0"))</f>
        <v>1</v>
      </c>
      <c r="AA2" s="13">
        <f t="shared" ref="AA2:AA11" ca="1" si="7">IFERROR(Z2/Y2, 0)</f>
        <v>1</v>
      </c>
      <c r="AB2" s="16">
        <f t="shared" ref="AB2:AB11" ca="1" si="8">SUM(COUNTIFS($B$2:$B$16,"Defense",$A$2:$A$16,AG2),COUNTIFS($B$2:$B$16,"Defense",$A$2:$A$16,AH2),COUNTIFS($B$2:$B$16,"Defense",$A$2:$A$16,AI2),COUNTIFS($B$2:$B$16,"Defense",$A$2:$A$16,AJ2),COUNTIFS($B$2:$B$16,"Defense",$A$2:$A$16,AK2),COUNTIFS($B$2:$B$16,"Defense",$A$2:$A$16,AL2),COUNTIFS($B$2:$B$16,"Defense",$A$2:$A$16,AM2),COUNTIFS($B$2:$B$16,"Defense",$A$2:$A$16,AN2),COUNTIFS($B$2:$B$16,"Defense",$A$2:$A$16,AO2),COUNTIFS($B$2:$B$16,"Defense",$A$2:$A$16,AP2),COUNTIFS($B$2:$B$16,"Defense",$A$2:$A$16,AQ2),COUNTIFS($B$2:$B$16,"Defense",$A$2:$A$16,AR2),COUNTIFS($B$2:$B$16,"Defense",$A$2:$A$16,AS2),COUNTIFS($B$2:$B$16,"Defense",$A$2:$A$16,AT2),COUNTIFS($B$2:$B$16,"Defense",$A$2:$A$16,AU2))</f>
        <v>3</v>
      </c>
      <c r="AC2" s="17">
        <f t="shared" ref="AC2:AC11" ca="1" si="9">SUM(COUNTIFS($B$2:$B$16,"Defense",$A$2:$A$16,AG2,$J$2:$J$16,"&gt;0"),COUNTIFS($B$2:$B$16,"Defense",$A$2:$A$16,AH2,$J$2:$J$16,"&gt;0"),COUNTIFS($B$2:$B$16,"Defense",$A$2:$A$16,AI2,$J$2:$J$16,"&gt;0"),COUNTIFS($B$2:$B$16,"Defense",$A$2:$A$16,AJ2,$J$2:$J$16,"&gt;0"),COUNTIFS($B$2:$B$16,"Defense",$A$2:$A$16,AK2,$J$2:$J$16,"&gt;0"),COUNTIFS($B$2:$B$16,"Defense",$A$2:$A$16,AL2,$J$2:$J$16,"&gt;0"),COUNTIFS($B$2:$B$16,"Defense",$A$2:$A$16,AM2,$J$2:$J$16,"&gt;0"),COUNTIFS($B$2:$B$16,"Defense",$A$2:$A$16,AN2,$J$2:$J$16,"&gt;0"),COUNTIFS($B$2:$B$16,"Defense",$A$2:$A$16,AO2,$J$2:$J$16,"&gt;0"),COUNTIFS($B$2:$B$16,"Defense",$A$2:$A$16,AP2,$J$2:$J$16,"&gt;0"),COUNTIFS($B$2:$B$16,"Defense",$A$2:$A$16,AQ2,$J$2:$J$16,"&gt;0"),COUNTIFS($B$2:$B$16,"Defense",$A$2:$A$16,AR2,$J$2:$J$16,"&gt;0"),COUNTIFS($B$2:$B$16,"Defense",$A$2:$A$16,AS2,$J$2:$J$16,"&gt;0"),COUNTIFS($B$2:$B$16,"Defense",$A$2:$A$16,AT2,$J$2:$J$16,"&gt;0"),COUNTIFS($B$2:$B$16,"Defense",$A$2:$A$16,AU2,$J$2:$J$16,"&gt;0"))</f>
        <v>0</v>
      </c>
      <c r="AD2" s="13">
        <f t="shared" ref="AD2:AD11" ca="1" si="10">IFERROR(AC2/AB2, 0)</f>
        <v>0</v>
      </c>
      <c r="AE2" s="18">
        <v>1.967592593E-3</v>
      </c>
      <c r="AF2" s="19">
        <f t="shared" ref="AF2:AF11" si="11">AE2/$I$17</f>
        <v>0.16252390060726571</v>
      </c>
      <c r="AG2" s="14">
        <f ca="1">IFERROR(__xludf.DUMMYFUNCTION("SPLIT(W2,"","",TRUE, TRUE)"),2)</f>
        <v>2</v>
      </c>
      <c r="AH2" s="14">
        <f ca="1">IFERROR(__xludf.DUMMYFUNCTION("""COMPUTED_VALUE"""),5)</f>
        <v>5</v>
      </c>
      <c r="AI2" s="14">
        <f ca="1">IFERROR(__xludf.DUMMYFUNCTION("""COMPUTED_VALUE"""),7)</f>
        <v>7</v>
      </c>
      <c r="AJ2" s="14">
        <f ca="1">IFERROR(__xludf.DUMMYFUNCTION("""COMPUTED_VALUE"""),10)</f>
        <v>10</v>
      </c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2.75" x14ac:dyDescent="0.2">
      <c r="A3" s="5">
        <v>2</v>
      </c>
      <c r="B3" s="6" t="s">
        <v>29</v>
      </c>
      <c r="C3" s="6">
        <v>1</v>
      </c>
      <c r="D3" s="6">
        <v>1</v>
      </c>
      <c r="E3" s="6">
        <v>2</v>
      </c>
      <c r="F3" s="5"/>
      <c r="G3" s="7">
        <v>3.2407407407407406E-3</v>
      </c>
      <c r="H3" s="7">
        <v>4.3981481481481484E-3</v>
      </c>
      <c r="I3" s="8">
        <f t="shared" si="0"/>
        <v>1.1574074074074078E-3</v>
      </c>
      <c r="J3" s="5">
        <f t="shared" ref="J3:J16" si="12">C3-C2</f>
        <v>0</v>
      </c>
      <c r="K3" s="5"/>
      <c r="L3" s="9" t="s">
        <v>129</v>
      </c>
      <c r="M3" s="10">
        <v>1</v>
      </c>
      <c r="N3" s="10">
        <f t="shared" si="1"/>
        <v>1</v>
      </c>
      <c r="O3" s="10">
        <v>0</v>
      </c>
      <c r="P3" s="10">
        <v>0</v>
      </c>
      <c r="Q3" s="11">
        <f t="shared" si="2"/>
        <v>1</v>
      </c>
      <c r="R3" s="12">
        <v>1</v>
      </c>
      <c r="S3" s="12">
        <v>0</v>
      </c>
      <c r="T3" s="12">
        <v>0</v>
      </c>
      <c r="U3" s="13">
        <f t="shared" si="3"/>
        <v>1</v>
      </c>
      <c r="V3" s="14"/>
      <c r="W3" s="15" t="s">
        <v>30</v>
      </c>
      <c r="X3" s="14">
        <f t="shared" ca="1" si="4"/>
        <v>3</v>
      </c>
      <c r="Y3" s="12">
        <f t="shared" ca="1" si="5"/>
        <v>0</v>
      </c>
      <c r="Z3" s="16">
        <f t="shared" ca="1" si="6"/>
        <v>0</v>
      </c>
      <c r="AA3" s="13">
        <f t="shared" ca="1" si="7"/>
        <v>0</v>
      </c>
      <c r="AB3" s="16">
        <f t="shared" ca="1" si="8"/>
        <v>3</v>
      </c>
      <c r="AC3" s="17">
        <f t="shared" ca="1" si="9"/>
        <v>0</v>
      </c>
      <c r="AD3" s="13">
        <f t="shared" ca="1" si="10"/>
        <v>0</v>
      </c>
      <c r="AE3" s="18">
        <v>2.2916666669999999E-3</v>
      </c>
      <c r="AF3" s="19">
        <f t="shared" si="11"/>
        <v>0.18929254304856588</v>
      </c>
      <c r="AG3" s="14">
        <f ca="1">IFERROR(__xludf.DUMMYFUNCTION("SPLIT(W3,"","",TRUE, TRUE)"),2)</f>
        <v>2</v>
      </c>
      <c r="AH3" s="14">
        <f ca="1">IFERROR(__xludf.DUMMYFUNCTION("""COMPUTED_VALUE"""),4)</f>
        <v>4</v>
      </c>
      <c r="AI3" s="14">
        <f ca="1">IFERROR(__xludf.DUMMYFUNCTION("""COMPUTED_VALUE"""),7)</f>
        <v>7</v>
      </c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15.75" customHeight="1" x14ac:dyDescent="0.2">
      <c r="A4" s="5">
        <v>3</v>
      </c>
      <c r="B4" s="6" t="s">
        <v>27</v>
      </c>
      <c r="C4" s="6">
        <v>2</v>
      </c>
      <c r="D4" s="6">
        <v>1</v>
      </c>
      <c r="E4" s="5"/>
      <c r="F4" s="5"/>
      <c r="G4" s="7">
        <v>4.9189814814814816E-3</v>
      </c>
      <c r="H4" s="7">
        <v>5.4745370370370373E-3</v>
      </c>
      <c r="I4" s="8">
        <f t="shared" si="0"/>
        <v>5.5555555555555566E-4</v>
      </c>
      <c r="J4" s="5">
        <f t="shared" si="12"/>
        <v>1</v>
      </c>
      <c r="K4" s="5"/>
      <c r="L4" s="20" t="s">
        <v>130</v>
      </c>
      <c r="M4" s="10">
        <v>2</v>
      </c>
      <c r="N4" s="10">
        <f t="shared" si="1"/>
        <v>2</v>
      </c>
      <c r="O4" s="10">
        <v>0</v>
      </c>
      <c r="P4" s="10">
        <v>0</v>
      </c>
      <c r="Q4" s="11">
        <f t="shared" si="2"/>
        <v>1</v>
      </c>
      <c r="R4" s="12">
        <v>2</v>
      </c>
      <c r="S4" s="12">
        <v>0</v>
      </c>
      <c r="T4" s="12">
        <v>0</v>
      </c>
      <c r="U4" s="13">
        <f t="shared" si="3"/>
        <v>1</v>
      </c>
      <c r="V4" s="14"/>
      <c r="W4" s="15" t="s">
        <v>31</v>
      </c>
      <c r="X4" s="14">
        <f t="shared" ca="1" si="4"/>
        <v>5</v>
      </c>
      <c r="Y4" s="12">
        <f t="shared" ca="1" si="5"/>
        <v>2</v>
      </c>
      <c r="Z4" s="16">
        <f t="shared" ca="1" si="6"/>
        <v>0</v>
      </c>
      <c r="AA4" s="13">
        <f t="shared" ca="1" si="7"/>
        <v>0</v>
      </c>
      <c r="AB4" s="16">
        <f t="shared" ca="1" si="8"/>
        <v>3</v>
      </c>
      <c r="AC4" s="17">
        <f t="shared" ca="1" si="9"/>
        <v>0</v>
      </c>
      <c r="AD4" s="13">
        <f t="shared" ca="1" si="10"/>
        <v>0</v>
      </c>
      <c r="AE4" s="18">
        <v>3.2407407409999998E-3</v>
      </c>
      <c r="AF4" s="19">
        <f t="shared" si="11"/>
        <v>0.2676864244956022</v>
      </c>
      <c r="AG4" s="14">
        <f ca="1">IFERROR(__xludf.DUMMYFUNCTION("SPLIT(W4,"","",TRUE, TRUE)"),2)</f>
        <v>2</v>
      </c>
      <c r="AH4" s="14">
        <f ca="1">IFERROR(__xludf.DUMMYFUNCTION("""COMPUTED_VALUE"""),4)</f>
        <v>4</v>
      </c>
      <c r="AI4" s="14">
        <f ca="1">IFERROR(__xludf.DUMMYFUNCTION("""COMPUTED_VALUE"""),7)</f>
        <v>7</v>
      </c>
      <c r="AJ4" s="14">
        <f ca="1">IFERROR(__xludf.DUMMYFUNCTION("""COMPUTED_VALUE"""),8)</f>
        <v>8</v>
      </c>
      <c r="AK4" s="14">
        <f ca="1">IFERROR(__xludf.DUMMYFUNCTION("""COMPUTED_VALUE"""),14)</f>
        <v>14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ht="12.75" x14ac:dyDescent="0.2">
      <c r="A5" s="5">
        <v>4</v>
      </c>
      <c r="B5" s="6" t="s">
        <v>29</v>
      </c>
      <c r="C5" s="6">
        <v>2</v>
      </c>
      <c r="D5" s="6">
        <v>2</v>
      </c>
      <c r="E5" s="5"/>
      <c r="F5" s="5"/>
      <c r="G5" s="7">
        <v>5.8449074074074072E-3</v>
      </c>
      <c r="H5" s="7">
        <v>6.828703703703704E-3</v>
      </c>
      <c r="I5" s="8">
        <f t="shared" si="0"/>
        <v>9.8379629629629685E-4</v>
      </c>
      <c r="J5" s="5">
        <f t="shared" si="12"/>
        <v>0</v>
      </c>
      <c r="K5" s="5"/>
      <c r="L5" s="20" t="s">
        <v>131</v>
      </c>
      <c r="M5" s="10">
        <v>8</v>
      </c>
      <c r="N5" s="10">
        <f t="shared" si="1"/>
        <v>8</v>
      </c>
      <c r="O5" s="10">
        <v>0</v>
      </c>
      <c r="P5" s="10">
        <v>0</v>
      </c>
      <c r="Q5" s="11">
        <f t="shared" si="2"/>
        <v>1</v>
      </c>
      <c r="R5" s="12">
        <v>10</v>
      </c>
      <c r="S5" s="12">
        <v>0</v>
      </c>
      <c r="T5" s="12">
        <v>0</v>
      </c>
      <c r="U5" s="13">
        <f t="shared" si="3"/>
        <v>1</v>
      </c>
      <c r="V5" s="15">
        <v>1</v>
      </c>
      <c r="W5" s="15" t="s">
        <v>32</v>
      </c>
      <c r="X5" s="14">
        <f t="shared" ca="1" si="4"/>
        <v>11</v>
      </c>
      <c r="Y5" s="12">
        <f t="shared" ca="1" si="5"/>
        <v>6</v>
      </c>
      <c r="Z5" s="16">
        <f t="shared" ca="1" si="6"/>
        <v>4</v>
      </c>
      <c r="AA5" s="13">
        <f t="shared" ca="1" si="7"/>
        <v>0.66666666666666663</v>
      </c>
      <c r="AB5" s="16">
        <f t="shared" ca="1" si="8"/>
        <v>5</v>
      </c>
      <c r="AC5" s="17">
        <f t="shared" ca="1" si="9"/>
        <v>1</v>
      </c>
      <c r="AD5" s="13">
        <f t="shared" ca="1" si="10"/>
        <v>0.2</v>
      </c>
      <c r="AE5" s="18">
        <v>8.6226851849999994E-3</v>
      </c>
      <c r="AF5" s="19">
        <f t="shared" si="11"/>
        <v>0.71223709367495192</v>
      </c>
      <c r="AG5" s="14">
        <f ca="1">IFERROR(__xludf.DUMMYFUNCTION("SPLIT(W5,"","",TRUE, TRUE)"),1)</f>
        <v>1</v>
      </c>
      <c r="AH5" s="14">
        <f ca="1">IFERROR(__xludf.DUMMYFUNCTION("""COMPUTED_VALUE"""),3)</f>
        <v>3</v>
      </c>
      <c r="AI5" s="14">
        <f ca="1">IFERROR(__xludf.DUMMYFUNCTION("""COMPUTED_VALUE"""),4)</f>
        <v>4</v>
      </c>
      <c r="AJ5" s="14">
        <f ca="1">IFERROR(__xludf.DUMMYFUNCTION("""COMPUTED_VALUE"""),6)</f>
        <v>6</v>
      </c>
      <c r="AK5" s="14">
        <f ca="1">IFERROR(__xludf.DUMMYFUNCTION("""COMPUTED_VALUE"""),7)</f>
        <v>7</v>
      </c>
      <c r="AL5" s="14">
        <f ca="1">IFERROR(__xludf.DUMMYFUNCTION("""COMPUTED_VALUE"""),9)</f>
        <v>9</v>
      </c>
      <c r="AM5" s="14">
        <f ca="1">IFERROR(__xludf.DUMMYFUNCTION("""COMPUTED_VALUE"""),10)</f>
        <v>10</v>
      </c>
      <c r="AN5" s="14">
        <f ca="1">IFERROR(__xludf.DUMMYFUNCTION("""COMPUTED_VALUE"""),12)</f>
        <v>12</v>
      </c>
      <c r="AO5" s="14">
        <f ca="1">IFERROR(__xludf.DUMMYFUNCTION("""COMPUTED_VALUE"""),13)</f>
        <v>13</v>
      </c>
      <c r="AP5" s="14">
        <f ca="1">IFERROR(__xludf.DUMMYFUNCTION("""COMPUTED_VALUE"""),14)</f>
        <v>14</v>
      </c>
      <c r="AQ5" s="14">
        <f ca="1">IFERROR(__xludf.DUMMYFUNCTION("""COMPUTED_VALUE"""),15)</f>
        <v>15</v>
      </c>
      <c r="AR5" s="14"/>
      <c r="AS5" s="14"/>
      <c r="AT5" s="14"/>
      <c r="AU5" s="14"/>
    </row>
    <row r="6" spans="1:47" ht="12.75" x14ac:dyDescent="0.2">
      <c r="A6" s="5">
        <v>5</v>
      </c>
      <c r="B6" s="6" t="s">
        <v>27</v>
      </c>
      <c r="C6" s="6">
        <v>3</v>
      </c>
      <c r="D6" s="6">
        <v>2</v>
      </c>
      <c r="E6" s="5"/>
      <c r="F6" s="5"/>
      <c r="G6" s="7">
        <v>7.3842592592592597E-3</v>
      </c>
      <c r="H6" s="7">
        <v>7.5925925925925926E-3</v>
      </c>
      <c r="I6" s="8">
        <f t="shared" si="0"/>
        <v>2.0833333333333294E-4</v>
      </c>
      <c r="J6" s="5">
        <f t="shared" si="12"/>
        <v>1</v>
      </c>
      <c r="K6" s="5"/>
      <c r="L6" s="20" t="s">
        <v>132</v>
      </c>
      <c r="M6" s="10">
        <v>8</v>
      </c>
      <c r="N6" s="10">
        <f t="shared" si="1"/>
        <v>7</v>
      </c>
      <c r="O6" s="10">
        <v>1</v>
      </c>
      <c r="P6" s="10">
        <v>0</v>
      </c>
      <c r="Q6" s="11">
        <f t="shared" si="2"/>
        <v>0.875</v>
      </c>
      <c r="R6" s="12">
        <v>7</v>
      </c>
      <c r="S6" s="12">
        <v>0</v>
      </c>
      <c r="T6" s="12">
        <v>0</v>
      </c>
      <c r="U6" s="13">
        <f t="shared" si="3"/>
        <v>1</v>
      </c>
      <c r="V6" s="15">
        <v>1</v>
      </c>
      <c r="W6" s="15" t="s">
        <v>33</v>
      </c>
      <c r="X6" s="14">
        <f t="shared" ca="1" si="4"/>
        <v>8</v>
      </c>
      <c r="Y6" s="12">
        <f t="shared" ca="1" si="5"/>
        <v>3</v>
      </c>
      <c r="Z6" s="16">
        <f t="shared" ca="1" si="6"/>
        <v>2</v>
      </c>
      <c r="AA6" s="13">
        <f t="shared" ca="1" si="7"/>
        <v>0.66666666666666663</v>
      </c>
      <c r="AB6" s="16">
        <f t="shared" ca="1" si="8"/>
        <v>5</v>
      </c>
      <c r="AC6" s="17">
        <f t="shared" ca="1" si="9"/>
        <v>1</v>
      </c>
      <c r="AD6" s="13">
        <f t="shared" ca="1" si="10"/>
        <v>0.2</v>
      </c>
      <c r="AE6" s="18">
        <v>7.0486111109999998E-3</v>
      </c>
      <c r="AF6" s="19">
        <f t="shared" si="11"/>
        <v>0.5822179732221795</v>
      </c>
      <c r="AG6" s="14">
        <f ca="1">IFERROR(__xludf.DUMMYFUNCTION("SPLIT(W6,"","",TRUE, TRUE)"),1)</f>
        <v>1</v>
      </c>
      <c r="AH6" s="14">
        <f ca="1">IFERROR(__xludf.DUMMYFUNCTION("""COMPUTED_VALUE"""),3)</f>
        <v>3</v>
      </c>
      <c r="AI6" s="14">
        <f ca="1">IFERROR(__xludf.DUMMYFUNCTION("""COMPUTED_VALUE"""),4)</f>
        <v>4</v>
      </c>
      <c r="AJ6" s="14">
        <f ca="1">IFERROR(__xludf.DUMMYFUNCTION("""COMPUTED_VALUE"""),6)</f>
        <v>6</v>
      </c>
      <c r="AK6" s="14">
        <f ca="1">IFERROR(__xludf.DUMMYFUNCTION("""COMPUTED_VALUE"""),7)</f>
        <v>7</v>
      </c>
      <c r="AL6" s="14">
        <f ca="1">IFERROR(__xludf.DUMMYFUNCTION("""COMPUTED_VALUE"""),10)</f>
        <v>10</v>
      </c>
      <c r="AM6" s="14">
        <f ca="1">IFERROR(__xludf.DUMMYFUNCTION("""COMPUTED_VALUE"""),13)</f>
        <v>13</v>
      </c>
      <c r="AN6" s="14">
        <f ca="1">IFERROR(__xludf.DUMMYFUNCTION("""COMPUTED_VALUE"""),14)</f>
        <v>14</v>
      </c>
      <c r="AO6" s="14"/>
      <c r="AP6" s="14"/>
      <c r="AQ6" s="14"/>
      <c r="AR6" s="14"/>
      <c r="AS6" s="14"/>
      <c r="AT6" s="14"/>
      <c r="AU6" s="14"/>
    </row>
    <row r="7" spans="1:47" ht="12.75" x14ac:dyDescent="0.2">
      <c r="A7" s="5">
        <v>6</v>
      </c>
      <c r="B7" s="6" t="s">
        <v>29</v>
      </c>
      <c r="C7" s="6">
        <v>4</v>
      </c>
      <c r="D7" s="6">
        <v>2</v>
      </c>
      <c r="E7" s="6">
        <v>1</v>
      </c>
      <c r="F7" s="6">
        <v>1</v>
      </c>
      <c r="G7" s="7">
        <v>8.0787037037037043E-3</v>
      </c>
      <c r="H7" s="7">
        <v>9.1550925925925931E-3</v>
      </c>
      <c r="I7" s="8">
        <f t="shared" si="0"/>
        <v>1.0763888888888889E-3</v>
      </c>
      <c r="J7" s="5">
        <f t="shared" si="12"/>
        <v>1</v>
      </c>
      <c r="K7" s="5"/>
      <c r="L7" s="20" t="s">
        <v>133</v>
      </c>
      <c r="M7" s="10">
        <v>6</v>
      </c>
      <c r="N7" s="10">
        <f t="shared" si="1"/>
        <v>6</v>
      </c>
      <c r="O7" s="10">
        <v>0</v>
      </c>
      <c r="P7" s="10">
        <v>0</v>
      </c>
      <c r="Q7" s="11">
        <f t="shared" si="2"/>
        <v>1</v>
      </c>
      <c r="R7" s="12">
        <v>8</v>
      </c>
      <c r="S7" s="12">
        <v>1</v>
      </c>
      <c r="T7" s="12">
        <v>0</v>
      </c>
      <c r="U7" s="13">
        <f t="shared" si="3"/>
        <v>0.88888888888888884</v>
      </c>
      <c r="V7" s="14"/>
      <c r="W7" s="15" t="s">
        <v>34</v>
      </c>
      <c r="X7" s="14">
        <f t="shared" ca="1" si="4"/>
        <v>9</v>
      </c>
      <c r="Y7" s="12">
        <f t="shared" ca="1" si="5"/>
        <v>5</v>
      </c>
      <c r="Z7" s="16">
        <f t="shared" ca="1" si="6"/>
        <v>4</v>
      </c>
      <c r="AA7" s="13">
        <f t="shared" ca="1" si="7"/>
        <v>0.8</v>
      </c>
      <c r="AB7" s="16">
        <f t="shared" ca="1" si="8"/>
        <v>4</v>
      </c>
      <c r="AC7" s="17">
        <f t="shared" ca="1" si="9"/>
        <v>1</v>
      </c>
      <c r="AD7" s="13">
        <f t="shared" ca="1" si="10"/>
        <v>0.25</v>
      </c>
      <c r="AE7" s="18">
        <v>7.6273148150000003E-3</v>
      </c>
      <c r="AF7" s="19">
        <f t="shared" si="11"/>
        <v>0.63001912047418718</v>
      </c>
      <c r="AG7" s="14">
        <f ca="1">IFERROR(__xludf.DUMMYFUNCTION("SPLIT(W7,"","",TRUE, TRUE)"),1)</f>
        <v>1</v>
      </c>
      <c r="AH7" s="14">
        <f ca="1">IFERROR(__xludf.DUMMYFUNCTION("""COMPUTED_VALUE"""),2)</f>
        <v>2</v>
      </c>
      <c r="AI7" s="14">
        <f ca="1">IFERROR(__xludf.DUMMYFUNCTION("""COMPUTED_VALUE"""),5)</f>
        <v>5</v>
      </c>
      <c r="AJ7" s="14">
        <f ca="1">IFERROR(__xludf.DUMMYFUNCTION("""COMPUTED_VALUE"""),6)</f>
        <v>6</v>
      </c>
      <c r="AK7" s="14">
        <f ca="1">IFERROR(__xludf.DUMMYFUNCTION("""COMPUTED_VALUE"""),9)</f>
        <v>9</v>
      </c>
      <c r="AL7" s="14">
        <f ca="1">IFERROR(__xludf.DUMMYFUNCTION("""COMPUTED_VALUE"""),10)</f>
        <v>10</v>
      </c>
      <c r="AM7" s="14">
        <f ca="1">IFERROR(__xludf.DUMMYFUNCTION("""COMPUTED_VALUE"""),12)</f>
        <v>12</v>
      </c>
      <c r="AN7" s="14">
        <f ca="1">IFERROR(__xludf.DUMMYFUNCTION("""COMPUTED_VALUE"""),13)</f>
        <v>13</v>
      </c>
      <c r="AO7" s="14">
        <f ca="1">IFERROR(__xludf.DUMMYFUNCTION("""COMPUTED_VALUE"""),15)</f>
        <v>15</v>
      </c>
      <c r="AP7" s="14"/>
      <c r="AQ7" s="14"/>
      <c r="AR7" s="14"/>
      <c r="AS7" s="14"/>
      <c r="AT7" s="14"/>
      <c r="AU7" s="14"/>
    </row>
    <row r="8" spans="1:47" ht="12.75" x14ac:dyDescent="0.2">
      <c r="A8" s="5">
        <v>7</v>
      </c>
      <c r="B8" s="6" t="s">
        <v>29</v>
      </c>
      <c r="C8" s="6">
        <v>4</v>
      </c>
      <c r="D8" s="6">
        <v>3</v>
      </c>
      <c r="E8" s="5"/>
      <c r="F8" s="5"/>
      <c r="G8" s="7">
        <v>9.6412037037037039E-3</v>
      </c>
      <c r="H8" s="7">
        <v>9.7916666666666673E-3</v>
      </c>
      <c r="I8" s="8">
        <f t="shared" si="0"/>
        <v>1.5046296296296335E-4</v>
      </c>
      <c r="J8" s="5">
        <f t="shared" si="12"/>
        <v>0</v>
      </c>
      <c r="K8" s="5"/>
      <c r="L8" s="20" t="s">
        <v>134</v>
      </c>
      <c r="M8" s="10">
        <v>15</v>
      </c>
      <c r="N8" s="10">
        <f t="shared" si="1"/>
        <v>12</v>
      </c>
      <c r="O8" s="10">
        <v>3</v>
      </c>
      <c r="P8" s="10">
        <v>0</v>
      </c>
      <c r="Q8" s="11">
        <f t="shared" si="2"/>
        <v>0.8</v>
      </c>
      <c r="R8" s="12">
        <v>8</v>
      </c>
      <c r="S8" s="12">
        <v>0</v>
      </c>
      <c r="T8" s="12">
        <v>0</v>
      </c>
      <c r="U8" s="13">
        <f t="shared" si="3"/>
        <v>1</v>
      </c>
      <c r="V8" s="15">
        <v>1</v>
      </c>
      <c r="W8" s="15" t="s">
        <v>35</v>
      </c>
      <c r="X8" s="14">
        <f t="shared" ca="1" si="4"/>
        <v>9</v>
      </c>
      <c r="Y8" s="12">
        <f t="shared" ca="1" si="5"/>
        <v>7</v>
      </c>
      <c r="Z8" s="16">
        <f t="shared" ca="1" si="6"/>
        <v>5</v>
      </c>
      <c r="AA8" s="13">
        <f t="shared" ca="1" si="7"/>
        <v>0.7142857142857143</v>
      </c>
      <c r="AB8" s="16">
        <f t="shared" ca="1" si="8"/>
        <v>2</v>
      </c>
      <c r="AC8" s="17">
        <f t="shared" ca="1" si="9"/>
        <v>1</v>
      </c>
      <c r="AD8" s="13">
        <f t="shared" ca="1" si="10"/>
        <v>0.5</v>
      </c>
      <c r="AE8" s="18">
        <v>6.851851852E-3</v>
      </c>
      <c r="AF8" s="19">
        <f t="shared" si="11"/>
        <v>0.56596558318623313</v>
      </c>
      <c r="AG8" s="14">
        <f ca="1">IFERROR(__xludf.DUMMYFUNCTION("SPLIT(W8,"","",TRUE, TRUE)"),1)</f>
        <v>1</v>
      </c>
      <c r="AH8" s="14">
        <f ca="1">IFERROR(__xludf.DUMMYFUNCTION("""COMPUTED_VALUE"""),3)</f>
        <v>3</v>
      </c>
      <c r="AI8" s="14">
        <f ca="1">IFERROR(__xludf.DUMMYFUNCTION("""COMPUTED_VALUE"""),5)</f>
        <v>5</v>
      </c>
      <c r="AJ8" s="14">
        <f ca="1">IFERROR(__xludf.DUMMYFUNCTION("""COMPUTED_VALUE"""),6)</f>
        <v>6</v>
      </c>
      <c r="AK8" s="14">
        <f ca="1">IFERROR(__xludf.DUMMYFUNCTION("""COMPUTED_VALUE"""),8)</f>
        <v>8</v>
      </c>
      <c r="AL8" s="14">
        <f ca="1">IFERROR(__xludf.DUMMYFUNCTION("""COMPUTED_VALUE"""),9)</f>
        <v>9</v>
      </c>
      <c r="AM8" s="14">
        <f ca="1">IFERROR(__xludf.DUMMYFUNCTION("""COMPUTED_VALUE"""),12)</f>
        <v>12</v>
      </c>
      <c r="AN8" s="14">
        <f ca="1">IFERROR(__xludf.DUMMYFUNCTION("""COMPUTED_VALUE"""),13)</f>
        <v>13</v>
      </c>
      <c r="AO8" s="14">
        <f ca="1">IFERROR(__xludf.DUMMYFUNCTION("""COMPUTED_VALUE"""),15)</f>
        <v>15</v>
      </c>
      <c r="AP8" s="14"/>
      <c r="AQ8" s="14"/>
      <c r="AR8" s="14"/>
      <c r="AS8" s="14"/>
      <c r="AT8" s="14"/>
      <c r="AU8" s="14"/>
    </row>
    <row r="9" spans="1:47" ht="12.75" x14ac:dyDescent="0.2">
      <c r="A9" s="5">
        <v>8</v>
      </c>
      <c r="B9" s="6" t="s">
        <v>27</v>
      </c>
      <c r="C9" s="6">
        <v>4</v>
      </c>
      <c r="D9" s="6">
        <v>4</v>
      </c>
      <c r="E9" s="6">
        <v>1</v>
      </c>
      <c r="F9" s="6">
        <v>1</v>
      </c>
      <c r="G9" s="7">
        <v>1.0208333333333333E-2</v>
      </c>
      <c r="H9" s="7">
        <v>1.0486111111111111E-2</v>
      </c>
      <c r="I9" s="8">
        <f t="shared" si="0"/>
        <v>2.7777777777777783E-4</v>
      </c>
      <c r="J9" s="5">
        <f t="shared" si="12"/>
        <v>0</v>
      </c>
      <c r="K9" s="5"/>
      <c r="L9" s="20" t="s">
        <v>135</v>
      </c>
      <c r="M9" s="10">
        <v>5</v>
      </c>
      <c r="N9" s="10">
        <f t="shared" si="1"/>
        <v>5</v>
      </c>
      <c r="O9" s="10">
        <v>0</v>
      </c>
      <c r="P9" s="10">
        <v>0</v>
      </c>
      <c r="Q9" s="11">
        <f t="shared" si="2"/>
        <v>1</v>
      </c>
      <c r="R9" s="12">
        <v>5</v>
      </c>
      <c r="S9" s="12">
        <v>0</v>
      </c>
      <c r="T9" s="12">
        <v>0</v>
      </c>
      <c r="U9" s="13">
        <f t="shared" si="3"/>
        <v>1</v>
      </c>
      <c r="V9" s="14"/>
      <c r="W9" s="15" t="s">
        <v>36</v>
      </c>
      <c r="X9" s="14">
        <f t="shared" ca="1" si="4"/>
        <v>8</v>
      </c>
      <c r="Y9" s="12">
        <f t="shared" ca="1" si="5"/>
        <v>5</v>
      </c>
      <c r="Z9" s="16">
        <f t="shared" ca="1" si="6"/>
        <v>3</v>
      </c>
      <c r="AA9" s="13">
        <f t="shared" ca="1" si="7"/>
        <v>0.6</v>
      </c>
      <c r="AB9" s="16">
        <f t="shared" ca="1" si="8"/>
        <v>3</v>
      </c>
      <c r="AC9" s="17">
        <f t="shared" ca="1" si="9"/>
        <v>0</v>
      </c>
      <c r="AD9" s="13">
        <f t="shared" ca="1" si="10"/>
        <v>0</v>
      </c>
      <c r="AE9" s="18">
        <v>3.888888889E-3</v>
      </c>
      <c r="AF9" s="19">
        <f t="shared" si="11"/>
        <v>0.32122370937820255</v>
      </c>
      <c r="AG9" s="14">
        <f ca="1">IFERROR(__xludf.DUMMYFUNCTION("SPLIT(W9,"","",TRUE, TRUE)"),3)</f>
        <v>3</v>
      </c>
      <c r="AH9" s="14">
        <f ca="1">IFERROR(__xludf.DUMMYFUNCTION("""COMPUTED_VALUE"""),5)</f>
        <v>5</v>
      </c>
      <c r="AI9" s="14">
        <f ca="1">IFERROR(__xludf.DUMMYFUNCTION("""COMPUTED_VALUE"""),7)</f>
        <v>7</v>
      </c>
      <c r="AJ9" s="14">
        <f ca="1">IFERROR(__xludf.DUMMYFUNCTION("""COMPUTED_VALUE"""),8)</f>
        <v>8</v>
      </c>
      <c r="AK9" s="14">
        <f ca="1">IFERROR(__xludf.DUMMYFUNCTION("""COMPUTED_VALUE"""),10)</f>
        <v>10</v>
      </c>
      <c r="AL9" s="14">
        <f ca="1">IFERROR(__xludf.DUMMYFUNCTION("""COMPUTED_VALUE"""),12)</f>
        <v>12</v>
      </c>
      <c r="AM9" s="14">
        <f ca="1">IFERROR(__xludf.DUMMYFUNCTION("""COMPUTED_VALUE"""),13)</f>
        <v>13</v>
      </c>
      <c r="AN9" s="14">
        <f ca="1">IFERROR(__xludf.DUMMYFUNCTION("""COMPUTED_VALUE"""),15)</f>
        <v>15</v>
      </c>
      <c r="AO9" s="14"/>
      <c r="AP9" s="14"/>
      <c r="AQ9" s="14"/>
      <c r="AR9" s="14"/>
      <c r="AS9" s="14"/>
      <c r="AT9" s="14"/>
      <c r="AU9" s="14"/>
    </row>
    <row r="10" spans="1:47" ht="12.75" x14ac:dyDescent="0.2">
      <c r="A10" s="5">
        <v>9</v>
      </c>
      <c r="B10" s="6" t="s">
        <v>27</v>
      </c>
      <c r="C10" s="6">
        <v>5</v>
      </c>
      <c r="D10" s="6">
        <v>4</v>
      </c>
      <c r="E10" s="5"/>
      <c r="F10" s="5"/>
      <c r="G10" s="7">
        <v>1.1122685185185185E-2</v>
      </c>
      <c r="H10" s="7">
        <v>1.1493055555555555E-2</v>
      </c>
      <c r="I10" s="8">
        <f t="shared" si="0"/>
        <v>3.7037037037036986E-4</v>
      </c>
      <c r="J10" s="5">
        <f t="shared" si="12"/>
        <v>1</v>
      </c>
      <c r="K10" s="5"/>
      <c r="L10" s="20" t="s">
        <v>136</v>
      </c>
      <c r="M10" s="10">
        <v>8</v>
      </c>
      <c r="N10" s="10">
        <f t="shared" si="1"/>
        <v>8</v>
      </c>
      <c r="O10" s="10">
        <v>0</v>
      </c>
      <c r="P10" s="10">
        <v>0</v>
      </c>
      <c r="Q10" s="11">
        <f t="shared" si="2"/>
        <v>1</v>
      </c>
      <c r="R10" s="12">
        <v>8</v>
      </c>
      <c r="S10" s="12">
        <v>0</v>
      </c>
      <c r="T10" s="12">
        <v>0</v>
      </c>
      <c r="U10" s="13">
        <f t="shared" si="3"/>
        <v>1</v>
      </c>
      <c r="V10" s="14"/>
      <c r="W10" s="15" t="s">
        <v>37</v>
      </c>
      <c r="X10" s="14">
        <f t="shared" ca="1" si="4"/>
        <v>7</v>
      </c>
      <c r="Y10" s="12">
        <f t="shared" ca="1" si="5"/>
        <v>5</v>
      </c>
      <c r="Z10" s="16">
        <f t="shared" ca="1" si="6"/>
        <v>2</v>
      </c>
      <c r="AA10" s="13">
        <f t="shared" ca="1" si="7"/>
        <v>0.4</v>
      </c>
      <c r="AB10" s="16">
        <f t="shared" ca="1" si="8"/>
        <v>2</v>
      </c>
      <c r="AC10" s="17">
        <f t="shared" ca="1" si="9"/>
        <v>1</v>
      </c>
      <c r="AD10" s="13">
        <f t="shared" ca="1" si="10"/>
        <v>0.5</v>
      </c>
      <c r="AE10" s="18">
        <v>4.6527777779999998E-3</v>
      </c>
      <c r="AF10" s="19">
        <f t="shared" si="11"/>
        <v>0.38432122372772454</v>
      </c>
      <c r="AG10" s="14">
        <f ca="1">IFERROR(__xludf.DUMMYFUNCTION("SPLIT(W10,"","",TRUE, TRUE)"),2)</f>
        <v>2</v>
      </c>
      <c r="AH10" s="14">
        <f ca="1">IFERROR(__xludf.DUMMYFUNCTION("""COMPUTED_VALUE"""),5)</f>
        <v>5</v>
      </c>
      <c r="AI10" s="14">
        <f ca="1">IFERROR(__xludf.DUMMYFUNCTION("""COMPUTED_VALUE"""),6)</f>
        <v>6</v>
      </c>
      <c r="AJ10" s="14">
        <f ca="1">IFERROR(__xludf.DUMMYFUNCTION("""COMPUTED_VALUE"""),8)</f>
        <v>8</v>
      </c>
      <c r="AK10" s="14">
        <f ca="1">IFERROR(__xludf.DUMMYFUNCTION("""COMPUTED_VALUE"""),9)</f>
        <v>9</v>
      </c>
      <c r="AL10" s="14">
        <f ca="1">IFERROR(__xludf.DUMMYFUNCTION("""COMPUTED_VALUE"""),14)</f>
        <v>14</v>
      </c>
      <c r="AM10" s="14">
        <f ca="1">IFERROR(__xludf.DUMMYFUNCTION("""COMPUTED_VALUE"""),15)</f>
        <v>15</v>
      </c>
      <c r="AN10" s="14"/>
      <c r="AO10" s="14"/>
      <c r="AP10" s="14"/>
      <c r="AQ10" s="14"/>
      <c r="AR10" s="14"/>
      <c r="AS10" s="14"/>
      <c r="AT10" s="14"/>
      <c r="AU10" s="14"/>
    </row>
    <row r="11" spans="1:47" ht="12.75" x14ac:dyDescent="0.2">
      <c r="A11" s="5">
        <v>10</v>
      </c>
      <c r="B11" s="6" t="s">
        <v>29</v>
      </c>
      <c r="C11" s="6">
        <v>5</v>
      </c>
      <c r="D11" s="6">
        <v>5</v>
      </c>
      <c r="E11" s="5"/>
      <c r="F11" s="5"/>
      <c r="G11" s="7">
        <v>1.1898148148148149E-2</v>
      </c>
      <c r="H11" s="7">
        <v>1.2349537037037037E-2</v>
      </c>
      <c r="I11" s="8">
        <f t="shared" si="0"/>
        <v>4.5138888888888833E-4</v>
      </c>
      <c r="J11" s="5">
        <f t="shared" si="12"/>
        <v>0</v>
      </c>
      <c r="K11" s="5"/>
      <c r="L11" s="20" t="s">
        <v>137</v>
      </c>
      <c r="M11" s="10">
        <v>3</v>
      </c>
      <c r="N11" s="10">
        <f t="shared" si="1"/>
        <v>3</v>
      </c>
      <c r="O11" s="10">
        <v>0</v>
      </c>
      <c r="P11" s="10">
        <v>0</v>
      </c>
      <c r="Q11" s="11">
        <f t="shared" si="2"/>
        <v>1</v>
      </c>
      <c r="R11" s="12">
        <v>4</v>
      </c>
      <c r="S11" s="12">
        <v>0</v>
      </c>
      <c r="T11" s="12">
        <v>1</v>
      </c>
      <c r="U11" s="13">
        <f t="shared" si="3"/>
        <v>0.8</v>
      </c>
      <c r="V11" s="14"/>
      <c r="W11" s="15" t="s">
        <v>38</v>
      </c>
      <c r="X11" s="14">
        <f t="shared" ca="1" si="4"/>
        <v>6</v>
      </c>
      <c r="Y11" s="12">
        <f t="shared" ca="1" si="5"/>
        <v>5</v>
      </c>
      <c r="Z11" s="16">
        <f t="shared" ca="1" si="6"/>
        <v>4</v>
      </c>
      <c r="AA11" s="13">
        <f t="shared" ca="1" si="7"/>
        <v>0.8</v>
      </c>
      <c r="AB11" s="16">
        <f t="shared" ca="1" si="8"/>
        <v>1</v>
      </c>
      <c r="AC11" s="17">
        <f t="shared" ca="1" si="9"/>
        <v>0</v>
      </c>
      <c r="AD11" s="13">
        <f t="shared" ca="1" si="10"/>
        <v>0</v>
      </c>
      <c r="AE11" s="18">
        <v>5.0115740740000001E-3</v>
      </c>
      <c r="AF11" s="19">
        <f t="shared" si="11"/>
        <v>0.4139579349843211</v>
      </c>
      <c r="AG11" s="14">
        <f ca="1">IFERROR(__xludf.DUMMYFUNCTION("SPLIT(W11,"","",TRUE, TRUE)"),1)</f>
        <v>1</v>
      </c>
      <c r="AH11" s="14">
        <f ca="1">IFERROR(__xludf.DUMMYFUNCTION("""COMPUTED_VALUE"""),3)</f>
        <v>3</v>
      </c>
      <c r="AI11" s="14">
        <f ca="1">IFERROR(__xludf.DUMMYFUNCTION("""COMPUTED_VALUE"""),4)</f>
        <v>4</v>
      </c>
      <c r="AJ11" s="14">
        <f ca="1">IFERROR(__xludf.DUMMYFUNCTION("""COMPUTED_VALUE"""),9)</f>
        <v>9</v>
      </c>
      <c r="AK11" s="14">
        <f ca="1">IFERROR(__xludf.DUMMYFUNCTION("""COMPUTED_VALUE"""),12)</f>
        <v>12</v>
      </c>
      <c r="AL11" s="14">
        <f ca="1">IFERROR(__xludf.DUMMYFUNCTION("""COMPUTED_VALUE"""),14)</f>
        <v>14</v>
      </c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ht="12.75" x14ac:dyDescent="0.2">
      <c r="A12" s="5">
        <v>11</v>
      </c>
      <c r="B12" s="6" t="s">
        <v>27</v>
      </c>
      <c r="C12" s="6">
        <v>5</v>
      </c>
      <c r="D12" s="6">
        <v>6</v>
      </c>
      <c r="E12" s="6">
        <v>1</v>
      </c>
      <c r="F12" s="6">
        <v>1</v>
      </c>
      <c r="G12" s="7">
        <v>1.2789351851851852E-2</v>
      </c>
      <c r="H12" s="7">
        <v>1.462962962962963E-2</v>
      </c>
      <c r="I12" s="8">
        <f t="shared" si="0"/>
        <v>1.8402777777777775E-3</v>
      </c>
      <c r="J12" s="5">
        <f t="shared" si="12"/>
        <v>0</v>
      </c>
      <c r="K12" s="5"/>
      <c r="L12" s="9" t="s">
        <v>138</v>
      </c>
      <c r="M12" s="10">
        <f t="shared" ref="M12:AF12" si="13">AVERAGE(M2:M11)</f>
        <v>5.9</v>
      </c>
      <c r="N12" s="10">
        <f t="shared" si="13"/>
        <v>5.4</v>
      </c>
      <c r="O12" s="10">
        <f t="shared" si="13"/>
        <v>0.4</v>
      </c>
      <c r="P12" s="10">
        <f t="shared" si="13"/>
        <v>0.1</v>
      </c>
      <c r="Q12" s="21">
        <f t="shared" si="13"/>
        <v>0.93416666666666648</v>
      </c>
      <c r="R12" s="10">
        <f t="shared" si="13"/>
        <v>5.6</v>
      </c>
      <c r="S12" s="10">
        <f t="shared" si="13"/>
        <v>0.1</v>
      </c>
      <c r="T12" s="10">
        <f t="shared" si="13"/>
        <v>0.1</v>
      </c>
      <c r="U12" s="21">
        <f t="shared" si="13"/>
        <v>0.96888888888888902</v>
      </c>
      <c r="V12" s="6">
        <f t="shared" si="13"/>
        <v>1</v>
      </c>
      <c r="W12" s="6" t="e">
        <f t="shared" si="13"/>
        <v>#DIV/0!</v>
      </c>
      <c r="X12" s="6">
        <f t="shared" ca="1" si="13"/>
        <v>7</v>
      </c>
      <c r="Y12" s="10">
        <f t="shared" ca="1" si="13"/>
        <v>3.9</v>
      </c>
      <c r="Z12" s="10">
        <f t="shared" ca="1" si="13"/>
        <v>2.5</v>
      </c>
      <c r="AA12" s="21">
        <f t="shared" ca="1" si="13"/>
        <v>0.56476190476190469</v>
      </c>
      <c r="AB12" s="10">
        <f t="shared" ca="1" si="13"/>
        <v>3.1</v>
      </c>
      <c r="AC12" s="6">
        <f t="shared" ca="1" si="13"/>
        <v>0.5</v>
      </c>
      <c r="AD12" s="21">
        <f t="shared" ca="1" si="13"/>
        <v>0.16499999999999998</v>
      </c>
      <c r="AE12" s="8">
        <f t="shared" si="13"/>
        <v>5.1203703704999996E-3</v>
      </c>
      <c r="AF12" s="22">
        <f t="shared" si="13"/>
        <v>0.42294455067992337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ht="12.75" x14ac:dyDescent="0.2">
      <c r="A13" s="5">
        <v>12</v>
      </c>
      <c r="B13" s="6" t="s">
        <v>27</v>
      </c>
      <c r="C13" s="6">
        <v>6</v>
      </c>
      <c r="D13" s="6">
        <v>6</v>
      </c>
      <c r="E13" s="5"/>
      <c r="F13" s="5"/>
      <c r="G13" s="7">
        <v>1.5138888888888889E-2</v>
      </c>
      <c r="H13" s="7">
        <v>1.545138888888889E-2</v>
      </c>
      <c r="I13" s="8">
        <f t="shared" si="0"/>
        <v>3.1250000000000028E-4</v>
      </c>
      <c r="J13" s="5">
        <f t="shared" si="12"/>
        <v>1</v>
      </c>
      <c r="K13" s="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ht="12.75" x14ac:dyDescent="0.2">
      <c r="A14" s="5">
        <v>13</v>
      </c>
      <c r="B14" s="6" t="s">
        <v>29</v>
      </c>
      <c r="C14" s="6">
        <v>6</v>
      </c>
      <c r="D14" s="6">
        <v>7</v>
      </c>
      <c r="E14" s="5"/>
      <c r="F14" s="5"/>
      <c r="G14" s="7">
        <v>1.5902777777777776E-2</v>
      </c>
      <c r="H14" s="7">
        <v>1.6944444444444446E-2</v>
      </c>
      <c r="I14" s="8">
        <f t="shared" si="0"/>
        <v>1.0416666666666699E-3</v>
      </c>
      <c r="J14" s="5">
        <f t="shared" si="12"/>
        <v>0</v>
      </c>
      <c r="K14" s="5"/>
      <c r="L14" s="20"/>
      <c r="M14" s="20"/>
      <c r="N14" s="20"/>
      <c r="O14" s="20"/>
      <c r="P14" s="20"/>
      <c r="Q14" s="20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ht="12.75" x14ac:dyDescent="0.2">
      <c r="A15" s="5">
        <v>14</v>
      </c>
      <c r="B15" s="6" t="s">
        <v>27</v>
      </c>
      <c r="C15" s="6">
        <v>6</v>
      </c>
      <c r="D15" s="6">
        <v>8</v>
      </c>
      <c r="E15" s="6">
        <v>1</v>
      </c>
      <c r="F15" s="6">
        <v>1</v>
      </c>
      <c r="G15" s="7">
        <v>1.7453703703703704E-2</v>
      </c>
      <c r="H15" s="7">
        <v>1.8124999999999999E-2</v>
      </c>
      <c r="I15" s="8">
        <f t="shared" si="0"/>
        <v>6.7129629629629484E-4</v>
      </c>
      <c r="J15" s="5">
        <f t="shared" si="12"/>
        <v>0</v>
      </c>
      <c r="K15" s="5"/>
      <c r="L15" s="20"/>
      <c r="M15" s="20"/>
      <c r="N15" s="20"/>
      <c r="O15" s="20"/>
      <c r="P15" s="20"/>
      <c r="Q15" s="20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ht="12.75" x14ac:dyDescent="0.2">
      <c r="A16" s="5">
        <v>15</v>
      </c>
      <c r="B16" s="6" t="s">
        <v>27</v>
      </c>
      <c r="C16" s="6">
        <v>6</v>
      </c>
      <c r="D16" s="6">
        <v>9</v>
      </c>
      <c r="E16" s="6">
        <v>1</v>
      </c>
      <c r="F16" s="6">
        <v>1</v>
      </c>
      <c r="G16" s="7">
        <v>1.8692129629629628E-2</v>
      </c>
      <c r="H16" s="7">
        <v>1.9583333333333335E-2</v>
      </c>
      <c r="I16" s="8">
        <f t="shared" si="0"/>
        <v>8.9120370370370655E-4</v>
      </c>
      <c r="J16" s="5">
        <f t="shared" si="12"/>
        <v>0</v>
      </c>
      <c r="K16" s="5"/>
      <c r="L16" s="20"/>
      <c r="M16" s="20"/>
      <c r="N16" s="20"/>
      <c r="O16" s="20"/>
      <c r="P16" s="20"/>
      <c r="Q16" s="20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ht="12.75" x14ac:dyDescent="0.2">
      <c r="A17" s="20"/>
      <c r="B17" s="20"/>
      <c r="C17" s="20"/>
      <c r="D17" s="20"/>
      <c r="E17" s="20"/>
      <c r="F17" s="20"/>
      <c r="G17" s="20"/>
      <c r="H17" s="23" t="s">
        <v>40</v>
      </c>
      <c r="I17" s="24">
        <f>SUM(I2:I16)</f>
        <v>1.2106481481481485E-2</v>
      </c>
      <c r="J17" s="20"/>
      <c r="K17" s="20"/>
      <c r="L17" s="20"/>
      <c r="M17" s="20"/>
      <c r="N17" s="20"/>
      <c r="O17" s="20"/>
      <c r="P17" s="20"/>
      <c r="Q17" s="20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ht="12.75" x14ac:dyDescent="0.2">
      <c r="A18" s="20"/>
      <c r="B18" s="20"/>
      <c r="C18" s="20"/>
      <c r="D18" s="20"/>
      <c r="E18" s="20"/>
      <c r="F18" s="20"/>
      <c r="G18" s="20"/>
      <c r="H18" s="20"/>
      <c r="I18" s="5"/>
      <c r="J18" s="20"/>
      <c r="K18" s="20"/>
      <c r="L18" s="20"/>
      <c r="M18" s="20"/>
      <c r="N18" s="20"/>
      <c r="O18" s="20"/>
      <c r="P18" s="20"/>
      <c r="Q18" s="20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ht="12.75" x14ac:dyDescent="0.2">
      <c r="A19" s="20"/>
      <c r="B19" s="25" t="s">
        <v>40</v>
      </c>
      <c r="C19" s="25" t="s">
        <v>41</v>
      </c>
      <c r="D19" s="25" t="s">
        <v>42</v>
      </c>
      <c r="E19" s="20"/>
      <c r="F19" s="20"/>
      <c r="G19" s="20"/>
      <c r="H19" s="20"/>
      <c r="I19" s="5"/>
      <c r="J19" s="9"/>
      <c r="K19" s="9"/>
      <c r="L19" s="20"/>
      <c r="M19" s="20"/>
      <c r="N19" s="20"/>
      <c r="O19" s="20"/>
      <c r="P19" s="20"/>
      <c r="Q19" s="20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ht="12.75" x14ac:dyDescent="0.2">
      <c r="A20" s="25" t="s">
        <v>27</v>
      </c>
      <c r="B20" s="20">
        <f>COUNTIF(B2:B16,"Offense")</f>
        <v>9</v>
      </c>
      <c r="C20" s="20">
        <f>COUNTIFS(B2:B16,"Offense", F2:F16,"")</f>
        <v>5</v>
      </c>
      <c r="D20" s="11">
        <f t="shared" ref="D20:D21" si="14">C20/B20</f>
        <v>0.55555555555555558</v>
      </c>
      <c r="E20" s="20"/>
      <c r="F20" s="20"/>
      <c r="G20" s="20"/>
      <c r="H20" s="20"/>
      <c r="I20" s="5"/>
      <c r="J20" s="26"/>
      <c r="K20" s="26"/>
      <c r="L20" s="20"/>
      <c r="M20" s="20"/>
      <c r="N20" s="20"/>
      <c r="O20" s="20"/>
      <c r="P20" s="20"/>
      <c r="Q20" s="20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ht="12.75" x14ac:dyDescent="0.2">
      <c r="A21" s="25" t="s">
        <v>29</v>
      </c>
      <c r="B21" s="20">
        <f>COUNTIF(B2:B16,"Defense")</f>
        <v>6</v>
      </c>
      <c r="C21" s="20">
        <f>COUNTIFS(B2:B16,"Defense", F2:F16,"1")</f>
        <v>1</v>
      </c>
      <c r="D21" s="11">
        <f t="shared" si="14"/>
        <v>0.16666666666666666</v>
      </c>
      <c r="E21" s="20"/>
      <c r="F21" s="20"/>
      <c r="G21" s="20"/>
      <c r="H21" s="20"/>
      <c r="I21" s="5"/>
      <c r="J21" s="26"/>
      <c r="K21" s="26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ht="12.75" x14ac:dyDescent="0.2">
      <c r="I22" s="14"/>
      <c r="J22" s="9"/>
      <c r="K22" s="9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ht="12.75" x14ac:dyDescent="0.2">
      <c r="I23" s="14"/>
      <c r="J23" s="9"/>
      <c r="K23" s="9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ht="12.75" x14ac:dyDescent="0.2">
      <c r="I24" s="14"/>
      <c r="J24" s="9"/>
      <c r="K24" s="9"/>
      <c r="AB24" s="27" t="s">
        <v>43</v>
      </c>
      <c r="AC24" s="28" t="str">
        <f>HYPERLINK("https://youtu.be/A3JlOKXDp7U?t=68","https://youtu.be/A3JlOKXDp7U?t=68")</f>
        <v>https://youtu.be/A3JlOKXDp7U?t=68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ht="12.75" x14ac:dyDescent="0.2">
      <c r="I25" s="14"/>
      <c r="J25" s="9"/>
      <c r="K25" s="9"/>
      <c r="AB25" s="27" t="s">
        <v>44</v>
      </c>
      <c r="AC25" s="28" t="str">
        <f>HYPERLINK("https://youtu.be/A3JlOKXDp7U?t=87","https://youtu.be/A3JlOKXDp7U?t=87")</f>
        <v>https://youtu.be/A3JlOKXDp7U?t=87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ht="12.75" x14ac:dyDescent="0.2">
      <c r="I26" s="14"/>
      <c r="J26" s="9"/>
      <c r="K26" s="9"/>
      <c r="AB26" s="27" t="s">
        <v>45</v>
      </c>
      <c r="AC26" s="28" t="str">
        <f>HYPERLINK("https://youtu.be/A3JlOKXDp7U?t=101","https://youtu.be/A3JlOKXDp7U?t=101")</f>
        <v>https://youtu.be/A3JlOKXDp7U?t=101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ht="12.75" x14ac:dyDescent="0.2">
      <c r="I27" s="14"/>
      <c r="J27" s="9"/>
      <c r="K27" s="9"/>
      <c r="AB27" s="27" t="s">
        <v>43</v>
      </c>
      <c r="AC27" s="28" t="str">
        <f>HYPERLINK("https://youtu.be/A3JlOKXDp7U?t=186","https://youtu.be/A3JlOKXDp7U?t=186")</f>
        <v>https://youtu.be/A3JlOKXDp7U?t=186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ht="12.75" x14ac:dyDescent="0.2">
      <c r="I28" s="14"/>
      <c r="J28" s="9"/>
      <c r="K28" s="9"/>
      <c r="AB28" s="27" t="s">
        <v>43</v>
      </c>
      <c r="AC28" s="28" t="str">
        <f>HYPERLINK("https://youtu.be/A3JlOKXDp7U?t=370","https://youtu.be/A3JlOKXDp7U?t=370")</f>
        <v>https://youtu.be/A3JlOKXDp7U?t=370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ht="12.75" x14ac:dyDescent="0.2">
      <c r="I29" s="14"/>
      <c r="J29" s="9"/>
      <c r="K29" s="9"/>
      <c r="AB29" s="27" t="s">
        <v>45</v>
      </c>
      <c r="AC29" s="28" t="str">
        <f>HYPERLINK("https://youtu.be/A3JlOKXDp7U?t=893","https://youtu.be/A3JlOKXDp7U?t=893")</f>
        <v>https://youtu.be/A3JlOKXDp7U?t=893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ht="12.75" x14ac:dyDescent="0.2">
      <c r="I30" s="14"/>
      <c r="J30" s="9"/>
      <c r="K30" s="9"/>
      <c r="AB30" s="27" t="s">
        <v>45</v>
      </c>
      <c r="AC30" s="28" t="str">
        <f>HYPERLINK("https://youtu.be/A3JlOKXDp7U?t=1121","https://youtu.be/A3JlOKXDp7U?t=1121")</f>
        <v>https://youtu.be/A3JlOKXDp7U?t=1121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ht="12.75" x14ac:dyDescent="0.2">
      <c r="I31" s="14"/>
      <c r="J31" s="9"/>
      <c r="K31" s="9"/>
      <c r="AB31" s="27" t="s">
        <v>46</v>
      </c>
      <c r="AC31" s="28" t="str">
        <f>HYPERLINK("https://youtu.be/A3JlOKXDp7U?t=1528","https://youtu.be/A3JlOKXDp7U?t=1528")</f>
        <v>https://youtu.be/A3JlOKXDp7U?t=1528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ht="12.75" x14ac:dyDescent="0.2">
      <c r="I32" s="14"/>
      <c r="J32" s="9"/>
      <c r="K32" s="9"/>
      <c r="AB32" s="27" t="s">
        <v>45</v>
      </c>
      <c r="AC32" s="28" t="str">
        <f>HYPERLINK("https://youtu.be/A3JlOKXDp7U?t=1646","https://youtu.be/A3JlOKXDp7U?t=1646")</f>
        <v>https://youtu.be/A3JlOKXDp7U?t=1646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9:47" ht="12.75" x14ac:dyDescent="0.2">
      <c r="I33" s="14"/>
      <c r="J33" s="9"/>
      <c r="K33" s="9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9:47" ht="12.75" x14ac:dyDescent="0.2">
      <c r="I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9:47" ht="12.75" x14ac:dyDescent="0.2">
      <c r="I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9:47" ht="12.75" x14ac:dyDescent="0.2">
      <c r="I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9:47" ht="12.75" x14ac:dyDescent="0.2">
      <c r="I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9:47" ht="12.75" x14ac:dyDescent="0.2">
      <c r="I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9:47" ht="12.75" x14ac:dyDescent="0.2">
      <c r="I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9:47" ht="12.75" x14ac:dyDescent="0.2">
      <c r="I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9:47" ht="12.75" x14ac:dyDescent="0.2">
      <c r="I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9:47" ht="12.75" x14ac:dyDescent="0.2">
      <c r="I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9:47" ht="12.75" x14ac:dyDescent="0.2">
      <c r="I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9:47" ht="12.75" x14ac:dyDescent="0.2">
      <c r="I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9:47" ht="12.75" x14ac:dyDescent="0.2">
      <c r="I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9:47" ht="12.75" x14ac:dyDescent="0.2">
      <c r="I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9:47" ht="12.75" x14ac:dyDescent="0.2">
      <c r="I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9:47" ht="12.75" x14ac:dyDescent="0.2">
      <c r="I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9:47" ht="12.75" x14ac:dyDescent="0.2">
      <c r="I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9:47" ht="12.75" x14ac:dyDescent="0.2">
      <c r="I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9:47" ht="12.75" x14ac:dyDescent="0.2">
      <c r="I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9:47" ht="12.75" x14ac:dyDescent="0.2">
      <c r="I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9:47" ht="12.75" x14ac:dyDescent="0.2">
      <c r="I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9:47" ht="12.75" x14ac:dyDescent="0.2">
      <c r="I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9:47" ht="12.75" x14ac:dyDescent="0.2">
      <c r="I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9:47" ht="12.75" x14ac:dyDescent="0.2">
      <c r="I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9:47" ht="12.75" x14ac:dyDescent="0.2">
      <c r="I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9:47" ht="12.75" x14ac:dyDescent="0.2">
      <c r="I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9:47" ht="12.75" x14ac:dyDescent="0.2">
      <c r="I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9:47" ht="12.75" x14ac:dyDescent="0.2">
      <c r="I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9:47" ht="12.75" x14ac:dyDescent="0.2">
      <c r="I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9:47" ht="12.75" x14ac:dyDescent="0.2">
      <c r="I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9:47" ht="12.75" x14ac:dyDescent="0.2">
      <c r="I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9:47" ht="12.75" x14ac:dyDescent="0.2">
      <c r="I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9:47" ht="12.75" x14ac:dyDescent="0.2">
      <c r="I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9:47" ht="12.75" x14ac:dyDescent="0.2">
      <c r="I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9:47" ht="12.75" x14ac:dyDescent="0.2">
      <c r="I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9:47" ht="12.75" x14ac:dyDescent="0.2">
      <c r="I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9:47" ht="12.75" x14ac:dyDescent="0.2">
      <c r="I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9:47" ht="12.75" x14ac:dyDescent="0.2">
      <c r="I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9:47" ht="12.75" x14ac:dyDescent="0.2">
      <c r="I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9:47" ht="12.75" x14ac:dyDescent="0.2">
      <c r="I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9:47" ht="12.75" x14ac:dyDescent="0.2">
      <c r="I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9:47" ht="12.75" x14ac:dyDescent="0.2">
      <c r="I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9:47" ht="12.75" x14ac:dyDescent="0.2">
      <c r="I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9:47" ht="12.75" x14ac:dyDescent="0.2">
      <c r="I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9:47" ht="12.75" x14ac:dyDescent="0.2">
      <c r="I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9:47" ht="12.75" x14ac:dyDescent="0.2">
      <c r="I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9:47" ht="12.75" x14ac:dyDescent="0.2">
      <c r="I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9:47" ht="12.75" x14ac:dyDescent="0.2">
      <c r="I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9:47" ht="12.75" x14ac:dyDescent="0.2">
      <c r="I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9:47" ht="12.75" x14ac:dyDescent="0.2">
      <c r="I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9:47" ht="12.75" x14ac:dyDescent="0.2">
      <c r="I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9:47" ht="12.75" x14ac:dyDescent="0.2">
      <c r="I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9:47" ht="12.75" x14ac:dyDescent="0.2">
      <c r="I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9:47" ht="12.75" x14ac:dyDescent="0.2">
      <c r="I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9:47" ht="12.75" x14ac:dyDescent="0.2">
      <c r="I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9:47" ht="12.75" x14ac:dyDescent="0.2">
      <c r="I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9:47" ht="12.75" x14ac:dyDescent="0.2">
      <c r="I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9:47" ht="12.75" x14ac:dyDescent="0.2">
      <c r="I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9:47" ht="12.75" x14ac:dyDescent="0.2">
      <c r="I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9:47" ht="12.75" x14ac:dyDescent="0.2">
      <c r="I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9:47" ht="12.75" x14ac:dyDescent="0.2">
      <c r="I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9:47" ht="12.75" x14ac:dyDescent="0.2">
      <c r="I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9:47" ht="12.75" x14ac:dyDescent="0.2">
      <c r="I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9:47" ht="12.75" x14ac:dyDescent="0.2">
      <c r="I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9:47" ht="12.75" x14ac:dyDescent="0.2">
      <c r="I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9:47" ht="12.75" x14ac:dyDescent="0.2">
      <c r="I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9:47" ht="12.75" x14ac:dyDescent="0.2">
      <c r="I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9:47" ht="12.75" x14ac:dyDescent="0.2">
      <c r="I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9:47" ht="12.75" x14ac:dyDescent="0.2">
      <c r="I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9:47" ht="12.75" x14ac:dyDescent="0.2">
      <c r="I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9:47" ht="12.75" x14ac:dyDescent="0.2">
      <c r="I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9:47" ht="12.75" x14ac:dyDescent="0.2">
      <c r="I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9:47" ht="12.75" x14ac:dyDescent="0.2">
      <c r="I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9:47" ht="12.75" x14ac:dyDescent="0.2">
      <c r="I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9:47" ht="12.75" x14ac:dyDescent="0.2">
      <c r="I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9:47" ht="12.75" x14ac:dyDescent="0.2">
      <c r="I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9:47" ht="12.75" x14ac:dyDescent="0.2">
      <c r="I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9:47" ht="12.75" x14ac:dyDescent="0.2">
      <c r="I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9:47" ht="12.75" x14ac:dyDescent="0.2">
      <c r="I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9:47" ht="12.75" x14ac:dyDescent="0.2">
      <c r="I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9:47" ht="12.75" x14ac:dyDescent="0.2">
      <c r="I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9:47" ht="12.75" x14ac:dyDescent="0.2">
      <c r="I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9:47" ht="12.75" x14ac:dyDescent="0.2">
      <c r="I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9:47" ht="12.75" x14ac:dyDescent="0.2">
      <c r="I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9:47" ht="12.75" x14ac:dyDescent="0.2">
      <c r="I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9:47" ht="12.75" x14ac:dyDescent="0.2">
      <c r="I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9:47" ht="12.75" x14ac:dyDescent="0.2">
      <c r="I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9:47" ht="12.75" x14ac:dyDescent="0.2">
      <c r="I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9:47" ht="12.75" x14ac:dyDescent="0.2">
      <c r="I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9:47" ht="12.75" x14ac:dyDescent="0.2">
      <c r="I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9:47" ht="12.75" x14ac:dyDescent="0.2">
      <c r="I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9:47" ht="12.75" x14ac:dyDescent="0.2">
      <c r="I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9:47" ht="12.75" x14ac:dyDescent="0.2">
      <c r="I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9:47" ht="12.75" x14ac:dyDescent="0.2">
      <c r="I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9:47" ht="12.75" x14ac:dyDescent="0.2">
      <c r="I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9:47" ht="12.75" x14ac:dyDescent="0.2">
      <c r="I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9:47" ht="12.75" x14ac:dyDescent="0.2">
      <c r="I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9:47" ht="12.75" x14ac:dyDescent="0.2">
      <c r="I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9:47" ht="12.75" x14ac:dyDescent="0.2">
      <c r="I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9:47" ht="12.75" x14ac:dyDescent="0.2">
      <c r="I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9:47" ht="12.75" x14ac:dyDescent="0.2">
      <c r="I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9:47" ht="12.75" x14ac:dyDescent="0.2">
      <c r="I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9:47" ht="12.75" x14ac:dyDescent="0.2">
      <c r="I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9:47" ht="12.75" x14ac:dyDescent="0.2">
      <c r="I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9:47" ht="12.75" x14ac:dyDescent="0.2">
      <c r="I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9:47" ht="12.75" x14ac:dyDescent="0.2">
      <c r="I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9:47" ht="12.75" x14ac:dyDescent="0.2">
      <c r="I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 spans="9:47" ht="12.75" x14ac:dyDescent="0.2">
      <c r="I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 spans="9:47" ht="12.75" x14ac:dyDescent="0.2">
      <c r="I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 spans="9:47" ht="12.75" x14ac:dyDescent="0.2">
      <c r="I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</row>
    <row r="143" spans="9:47" ht="12.75" x14ac:dyDescent="0.2">
      <c r="I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9:47" ht="12.75" x14ac:dyDescent="0.2">
      <c r="I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</row>
    <row r="145" spans="9:47" ht="12.75" x14ac:dyDescent="0.2">
      <c r="I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9:47" ht="12.75" x14ac:dyDescent="0.2">
      <c r="I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 spans="9:47" ht="12.75" x14ac:dyDescent="0.2">
      <c r="I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</row>
    <row r="148" spans="9:47" ht="12.75" x14ac:dyDescent="0.2">
      <c r="I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</row>
    <row r="149" spans="9:47" ht="12.75" x14ac:dyDescent="0.2">
      <c r="I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</row>
    <row r="150" spans="9:47" ht="12.75" x14ac:dyDescent="0.2">
      <c r="I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 spans="9:47" ht="12.75" x14ac:dyDescent="0.2">
      <c r="I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</row>
    <row r="152" spans="9:47" ht="12.75" x14ac:dyDescent="0.2">
      <c r="I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</row>
    <row r="153" spans="9:47" ht="12.75" x14ac:dyDescent="0.2">
      <c r="I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9:47" ht="12.75" x14ac:dyDescent="0.2">
      <c r="I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</row>
    <row r="155" spans="9:47" ht="12.75" x14ac:dyDescent="0.2">
      <c r="I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</row>
    <row r="156" spans="9:47" ht="12.75" x14ac:dyDescent="0.2">
      <c r="I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 spans="9:47" ht="12.75" x14ac:dyDescent="0.2">
      <c r="I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</row>
    <row r="158" spans="9:47" ht="12.75" x14ac:dyDescent="0.2">
      <c r="I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 spans="9:47" ht="12.75" x14ac:dyDescent="0.2">
      <c r="I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 spans="9:47" ht="12.75" x14ac:dyDescent="0.2">
      <c r="I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</row>
    <row r="161" spans="9:47" ht="12.75" x14ac:dyDescent="0.2">
      <c r="I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9:47" ht="12.75" x14ac:dyDescent="0.2">
      <c r="I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</row>
    <row r="163" spans="9:47" ht="12.75" x14ac:dyDescent="0.2">
      <c r="I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</row>
    <row r="164" spans="9:47" ht="12.75" x14ac:dyDescent="0.2">
      <c r="I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</row>
    <row r="165" spans="9:47" ht="12.75" x14ac:dyDescent="0.2">
      <c r="I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</row>
    <row r="166" spans="9:47" ht="12.75" x14ac:dyDescent="0.2">
      <c r="I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r="167" spans="9:47" ht="12.75" x14ac:dyDescent="0.2">
      <c r="I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  <row r="168" spans="9:47" ht="12.75" x14ac:dyDescent="0.2">
      <c r="I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</row>
    <row r="169" spans="9:47" ht="12.75" x14ac:dyDescent="0.2">
      <c r="I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9:47" ht="12.75" x14ac:dyDescent="0.2">
      <c r="I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</row>
    <row r="171" spans="9:47" ht="12.75" x14ac:dyDescent="0.2">
      <c r="I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9:47" ht="12.75" x14ac:dyDescent="0.2">
      <c r="I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</row>
    <row r="173" spans="9:47" ht="12.75" x14ac:dyDescent="0.2">
      <c r="I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</row>
    <row r="174" spans="9:47" ht="12.75" x14ac:dyDescent="0.2">
      <c r="I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</row>
    <row r="175" spans="9:47" ht="12.75" x14ac:dyDescent="0.2">
      <c r="I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spans="9:47" ht="12.75" x14ac:dyDescent="0.2">
      <c r="I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</row>
    <row r="177" spans="9:47" ht="12.75" x14ac:dyDescent="0.2">
      <c r="I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spans="9:47" ht="12.75" x14ac:dyDescent="0.2">
      <c r="I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</row>
    <row r="179" spans="9:47" ht="12.75" x14ac:dyDescent="0.2">
      <c r="I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spans="9:47" ht="12.75" x14ac:dyDescent="0.2">
      <c r="I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 spans="9:47" ht="12.75" x14ac:dyDescent="0.2">
      <c r="I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</row>
    <row r="182" spans="9:47" ht="12.75" x14ac:dyDescent="0.2">
      <c r="I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 spans="9:47" ht="12.75" x14ac:dyDescent="0.2">
      <c r="I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spans="9:47" ht="12.75" x14ac:dyDescent="0.2">
      <c r="I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spans="9:47" ht="12.75" x14ac:dyDescent="0.2">
      <c r="I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spans="9:47" ht="12.75" x14ac:dyDescent="0.2">
      <c r="I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</row>
    <row r="187" spans="9:47" ht="12.75" x14ac:dyDescent="0.2">
      <c r="I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</row>
    <row r="188" spans="9:47" ht="12.75" x14ac:dyDescent="0.2">
      <c r="I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</row>
    <row r="189" spans="9:47" ht="12.75" x14ac:dyDescent="0.2">
      <c r="I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</row>
    <row r="190" spans="9:47" ht="12.75" x14ac:dyDescent="0.2">
      <c r="I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</row>
    <row r="191" spans="9:47" ht="12.75" x14ac:dyDescent="0.2">
      <c r="I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</row>
    <row r="192" spans="9:47" ht="12.75" x14ac:dyDescent="0.2">
      <c r="I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9:47" ht="12.75" x14ac:dyDescent="0.2">
      <c r="I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spans="9:47" ht="12.75" x14ac:dyDescent="0.2">
      <c r="I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</row>
    <row r="195" spans="9:47" ht="12.75" x14ac:dyDescent="0.2">
      <c r="I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 spans="9:47" ht="12.75" x14ac:dyDescent="0.2">
      <c r="I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</row>
    <row r="197" spans="9:47" ht="12.75" x14ac:dyDescent="0.2">
      <c r="I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</row>
    <row r="198" spans="9:47" ht="12.75" x14ac:dyDescent="0.2">
      <c r="I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</row>
    <row r="199" spans="9:47" ht="12.75" x14ac:dyDescent="0.2">
      <c r="I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9:47" ht="12.75" x14ac:dyDescent="0.2">
      <c r="I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</row>
    <row r="201" spans="9:47" ht="12.75" x14ac:dyDescent="0.2">
      <c r="I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</row>
    <row r="202" spans="9:47" ht="12.75" x14ac:dyDescent="0.2">
      <c r="I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 spans="9:47" ht="12.75" x14ac:dyDescent="0.2">
      <c r="I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</row>
    <row r="204" spans="9:47" ht="12.75" x14ac:dyDescent="0.2">
      <c r="I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</row>
    <row r="205" spans="9:47" ht="12.75" x14ac:dyDescent="0.2">
      <c r="I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</row>
    <row r="206" spans="9:47" ht="12.75" x14ac:dyDescent="0.2">
      <c r="I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</row>
    <row r="207" spans="9:47" ht="12.75" x14ac:dyDescent="0.2">
      <c r="I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</row>
    <row r="208" spans="9:47" ht="12.75" x14ac:dyDescent="0.2">
      <c r="I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</row>
    <row r="209" spans="9:47" ht="12.75" x14ac:dyDescent="0.2">
      <c r="I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</row>
    <row r="210" spans="9:47" ht="12.75" x14ac:dyDescent="0.2">
      <c r="I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</row>
    <row r="211" spans="9:47" ht="12.75" x14ac:dyDescent="0.2">
      <c r="I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</row>
    <row r="212" spans="9:47" ht="12.75" x14ac:dyDescent="0.2">
      <c r="I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</row>
    <row r="213" spans="9:47" ht="12.75" x14ac:dyDescent="0.2">
      <c r="I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</row>
    <row r="214" spans="9:47" ht="12.75" x14ac:dyDescent="0.2">
      <c r="I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</row>
    <row r="215" spans="9:47" ht="12.75" x14ac:dyDescent="0.2">
      <c r="I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</row>
    <row r="216" spans="9:47" ht="12.75" x14ac:dyDescent="0.2">
      <c r="I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</row>
    <row r="217" spans="9:47" ht="12.75" x14ac:dyDescent="0.2">
      <c r="I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</row>
    <row r="218" spans="9:47" ht="12.75" x14ac:dyDescent="0.2">
      <c r="I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 spans="9:47" ht="12.75" x14ac:dyDescent="0.2">
      <c r="I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spans="9:47" ht="12.75" x14ac:dyDescent="0.2">
      <c r="I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</row>
    <row r="221" spans="9:47" ht="12.75" x14ac:dyDescent="0.2">
      <c r="I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spans="9:47" ht="12.75" x14ac:dyDescent="0.2">
      <c r="I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</row>
    <row r="223" spans="9:47" ht="12.75" x14ac:dyDescent="0.2">
      <c r="I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</row>
    <row r="224" spans="9:47" ht="12.75" x14ac:dyDescent="0.2">
      <c r="I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9:47" ht="12.75" x14ac:dyDescent="0.2">
      <c r="I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</row>
    <row r="226" spans="9:47" ht="12.75" x14ac:dyDescent="0.2">
      <c r="I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 spans="9:47" ht="12.75" x14ac:dyDescent="0.2">
      <c r="I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9:47" ht="12.75" x14ac:dyDescent="0.2">
      <c r="I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</row>
    <row r="229" spans="9:47" ht="12.75" x14ac:dyDescent="0.2">
      <c r="I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</row>
    <row r="230" spans="9:47" ht="12.75" x14ac:dyDescent="0.2">
      <c r="I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</row>
    <row r="231" spans="9:47" ht="12.75" x14ac:dyDescent="0.2">
      <c r="I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</row>
    <row r="232" spans="9:47" ht="12.75" x14ac:dyDescent="0.2">
      <c r="I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</row>
    <row r="233" spans="9:47" ht="12.75" x14ac:dyDescent="0.2">
      <c r="I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</row>
    <row r="234" spans="9:47" ht="12.75" x14ac:dyDescent="0.2">
      <c r="I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spans="9:47" ht="12.75" x14ac:dyDescent="0.2">
      <c r="I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spans="9:47" ht="12.75" x14ac:dyDescent="0.2">
      <c r="I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spans="9:47" ht="12.75" x14ac:dyDescent="0.2">
      <c r="I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spans="9:47" ht="12.75" x14ac:dyDescent="0.2">
      <c r="I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spans="9:47" ht="12.75" x14ac:dyDescent="0.2">
      <c r="I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spans="9:47" ht="12.75" x14ac:dyDescent="0.2">
      <c r="I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spans="9:47" ht="12.75" x14ac:dyDescent="0.2">
      <c r="I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spans="9:47" ht="12.75" x14ac:dyDescent="0.2">
      <c r="I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spans="9:47" ht="12.75" x14ac:dyDescent="0.2">
      <c r="I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spans="9:47" ht="12.75" x14ac:dyDescent="0.2">
      <c r="I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spans="9:47" ht="12.75" x14ac:dyDescent="0.2">
      <c r="I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spans="9:47" ht="12.75" x14ac:dyDescent="0.2">
      <c r="I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spans="9:47" ht="12.75" x14ac:dyDescent="0.2">
      <c r="I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spans="9:47" ht="12.75" x14ac:dyDescent="0.2">
      <c r="I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spans="9:47" ht="12.75" x14ac:dyDescent="0.2">
      <c r="I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spans="9:47" ht="12.75" x14ac:dyDescent="0.2">
      <c r="I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spans="9:47" ht="12.75" x14ac:dyDescent="0.2">
      <c r="I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spans="9:47" ht="12.75" x14ac:dyDescent="0.2">
      <c r="I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spans="9:47" ht="12.75" x14ac:dyDescent="0.2">
      <c r="I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spans="9:47" ht="12.75" x14ac:dyDescent="0.2">
      <c r="I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spans="9:47" ht="12.75" x14ac:dyDescent="0.2">
      <c r="I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9:47" ht="12.75" x14ac:dyDescent="0.2">
      <c r="I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9:47" ht="12.75" x14ac:dyDescent="0.2">
      <c r="I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spans="9:47" ht="12.75" x14ac:dyDescent="0.2">
      <c r="I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spans="9:47" ht="12.75" x14ac:dyDescent="0.2">
      <c r="I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spans="9:47" ht="12.75" x14ac:dyDescent="0.2">
      <c r="I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spans="9:47" ht="12.75" x14ac:dyDescent="0.2">
      <c r="I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spans="9:47" ht="12.75" x14ac:dyDescent="0.2">
      <c r="I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spans="9:47" ht="12.75" x14ac:dyDescent="0.2">
      <c r="I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spans="9:47" ht="12.75" x14ac:dyDescent="0.2">
      <c r="I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spans="9:47" ht="12.75" x14ac:dyDescent="0.2">
      <c r="I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spans="9:47" ht="12.75" x14ac:dyDescent="0.2">
      <c r="I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spans="9:47" ht="12.75" x14ac:dyDescent="0.2">
      <c r="I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spans="9:47" ht="12.75" x14ac:dyDescent="0.2">
      <c r="I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spans="9:47" ht="12.75" x14ac:dyDescent="0.2">
      <c r="I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spans="9:47" ht="12.75" x14ac:dyDescent="0.2">
      <c r="I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spans="9:47" ht="12.75" x14ac:dyDescent="0.2">
      <c r="I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spans="9:47" ht="12.75" x14ac:dyDescent="0.2">
      <c r="I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spans="9:47" ht="12.75" x14ac:dyDescent="0.2">
      <c r="I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spans="9:47" ht="12.75" x14ac:dyDescent="0.2">
      <c r="I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spans="9:47" ht="12.75" x14ac:dyDescent="0.2">
      <c r="I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spans="9:47" ht="12.75" x14ac:dyDescent="0.2">
      <c r="I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spans="9:47" ht="12.75" x14ac:dyDescent="0.2">
      <c r="I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spans="9:47" ht="12.75" x14ac:dyDescent="0.2">
      <c r="I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spans="9:47" ht="12.75" x14ac:dyDescent="0.2">
      <c r="I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spans="9:47" ht="12.75" x14ac:dyDescent="0.2">
      <c r="I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spans="9:47" ht="12.75" x14ac:dyDescent="0.2">
      <c r="I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spans="9:47" ht="12.75" x14ac:dyDescent="0.2">
      <c r="I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spans="9:47" ht="12.75" x14ac:dyDescent="0.2">
      <c r="I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9:47" ht="12.75" x14ac:dyDescent="0.2">
      <c r="I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spans="9:47" ht="12.75" x14ac:dyDescent="0.2">
      <c r="I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spans="9:47" ht="12.75" x14ac:dyDescent="0.2">
      <c r="I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spans="9:47" ht="12.75" x14ac:dyDescent="0.2">
      <c r="I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9:47" ht="12.75" x14ac:dyDescent="0.2">
      <c r="I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spans="9:47" ht="12.75" x14ac:dyDescent="0.2">
      <c r="I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spans="9:47" ht="12.75" x14ac:dyDescent="0.2">
      <c r="I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spans="9:47" ht="12.75" x14ac:dyDescent="0.2">
      <c r="I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spans="9:47" ht="12.75" x14ac:dyDescent="0.2">
      <c r="I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spans="9:47" ht="12.75" x14ac:dyDescent="0.2">
      <c r="I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spans="9:47" ht="12.75" x14ac:dyDescent="0.2">
      <c r="I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spans="9:47" ht="12.75" x14ac:dyDescent="0.2">
      <c r="I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spans="9:47" ht="12.75" x14ac:dyDescent="0.2">
      <c r="I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spans="9:47" ht="12.75" x14ac:dyDescent="0.2">
      <c r="I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spans="9:47" ht="12.75" x14ac:dyDescent="0.2">
      <c r="I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spans="9:47" ht="12.75" x14ac:dyDescent="0.2">
      <c r="I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spans="9:47" ht="12.75" x14ac:dyDescent="0.2">
      <c r="I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spans="9:47" ht="12.75" x14ac:dyDescent="0.2">
      <c r="I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spans="9:47" ht="12.75" x14ac:dyDescent="0.2">
      <c r="I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spans="9:47" ht="12.75" x14ac:dyDescent="0.2">
      <c r="I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spans="9:47" ht="12.75" x14ac:dyDescent="0.2">
      <c r="I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spans="9:47" ht="12.75" x14ac:dyDescent="0.2">
      <c r="I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spans="9:47" ht="12.75" x14ac:dyDescent="0.2">
      <c r="I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spans="9:47" ht="12.75" x14ac:dyDescent="0.2">
      <c r="I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spans="9:47" ht="12.75" x14ac:dyDescent="0.2">
      <c r="I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spans="9:47" ht="12.75" x14ac:dyDescent="0.2">
      <c r="I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spans="9:47" ht="12.75" x14ac:dyDescent="0.2">
      <c r="I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spans="9:47" ht="12.75" x14ac:dyDescent="0.2">
      <c r="I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9:47" ht="12.75" x14ac:dyDescent="0.2">
      <c r="I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spans="9:47" ht="12.75" x14ac:dyDescent="0.2">
      <c r="I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spans="9:47" ht="12.75" x14ac:dyDescent="0.2">
      <c r="I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spans="9:47" ht="12.75" x14ac:dyDescent="0.2">
      <c r="I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spans="9:47" ht="12.75" x14ac:dyDescent="0.2">
      <c r="I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spans="9:47" ht="12.75" x14ac:dyDescent="0.2">
      <c r="I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spans="9:47" ht="12.75" x14ac:dyDescent="0.2">
      <c r="I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spans="9:47" ht="12.75" x14ac:dyDescent="0.2">
      <c r="I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9:47" ht="12.75" x14ac:dyDescent="0.2">
      <c r="I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spans="9:47" ht="12.75" x14ac:dyDescent="0.2">
      <c r="I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spans="9:47" ht="12.75" x14ac:dyDescent="0.2">
      <c r="I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spans="9:47" ht="12.75" x14ac:dyDescent="0.2">
      <c r="I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spans="9:47" ht="12.75" x14ac:dyDescent="0.2">
      <c r="I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spans="9:47" ht="12.75" x14ac:dyDescent="0.2">
      <c r="I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spans="9:47" ht="12.75" x14ac:dyDescent="0.2">
      <c r="I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spans="9:47" ht="12.75" x14ac:dyDescent="0.2">
      <c r="I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spans="9:47" ht="12.75" x14ac:dyDescent="0.2">
      <c r="I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spans="9:47" ht="12.75" x14ac:dyDescent="0.2">
      <c r="I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spans="9:47" ht="12.75" x14ac:dyDescent="0.2">
      <c r="I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spans="9:47" ht="12.75" x14ac:dyDescent="0.2">
      <c r="I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spans="9:47" ht="12.75" x14ac:dyDescent="0.2">
      <c r="I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spans="9:47" ht="12.75" x14ac:dyDescent="0.2">
      <c r="I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spans="9:47" ht="12.75" x14ac:dyDescent="0.2">
      <c r="I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spans="9:47" ht="12.75" x14ac:dyDescent="0.2">
      <c r="I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spans="9:47" ht="12.75" x14ac:dyDescent="0.2">
      <c r="I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spans="9:47" ht="12.75" x14ac:dyDescent="0.2">
      <c r="I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spans="9:47" ht="12.75" x14ac:dyDescent="0.2">
      <c r="I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spans="9:47" ht="12.75" x14ac:dyDescent="0.2">
      <c r="I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9:47" ht="12.75" x14ac:dyDescent="0.2">
      <c r="I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spans="9:47" ht="12.75" x14ac:dyDescent="0.2">
      <c r="I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spans="9:47" ht="12.75" x14ac:dyDescent="0.2">
      <c r="I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spans="9:47" ht="12.75" x14ac:dyDescent="0.2">
      <c r="I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spans="9:47" ht="12.75" x14ac:dyDescent="0.2">
      <c r="I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spans="9:47" ht="12.75" x14ac:dyDescent="0.2">
      <c r="I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spans="9:47" ht="12.75" x14ac:dyDescent="0.2">
      <c r="I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spans="9:47" ht="12.75" x14ac:dyDescent="0.2">
      <c r="I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spans="9:47" ht="12.75" x14ac:dyDescent="0.2">
      <c r="I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spans="9:47" ht="12.75" x14ac:dyDescent="0.2">
      <c r="I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spans="9:47" ht="12.75" x14ac:dyDescent="0.2">
      <c r="I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9:47" ht="12.75" x14ac:dyDescent="0.2">
      <c r="I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spans="9:47" ht="12.75" x14ac:dyDescent="0.2">
      <c r="I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spans="9:47" ht="12.75" x14ac:dyDescent="0.2">
      <c r="I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spans="9:47" ht="12.75" x14ac:dyDescent="0.2">
      <c r="I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spans="9:47" ht="12.75" x14ac:dyDescent="0.2">
      <c r="I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spans="9:47" ht="12.75" x14ac:dyDescent="0.2">
      <c r="I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</row>
    <row r="357" spans="9:47" ht="12.75" x14ac:dyDescent="0.2">
      <c r="I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 spans="9:47" ht="12.75" x14ac:dyDescent="0.2">
      <c r="I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</row>
    <row r="359" spans="9:47" ht="12.75" x14ac:dyDescent="0.2">
      <c r="I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</row>
    <row r="360" spans="9:47" ht="12.75" x14ac:dyDescent="0.2">
      <c r="I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</row>
    <row r="361" spans="9:47" ht="12.75" x14ac:dyDescent="0.2">
      <c r="I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</row>
    <row r="362" spans="9:47" ht="12.75" x14ac:dyDescent="0.2">
      <c r="I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 spans="9:47" ht="12.75" x14ac:dyDescent="0.2">
      <c r="I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</row>
    <row r="364" spans="9:47" ht="12.75" x14ac:dyDescent="0.2">
      <c r="I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</row>
    <row r="365" spans="9:47" ht="12.75" x14ac:dyDescent="0.2">
      <c r="I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</row>
    <row r="366" spans="9:47" ht="12.75" x14ac:dyDescent="0.2">
      <c r="I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</row>
    <row r="367" spans="9:47" ht="12.75" x14ac:dyDescent="0.2">
      <c r="I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</row>
    <row r="368" spans="9:47" ht="12.75" x14ac:dyDescent="0.2">
      <c r="I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</row>
    <row r="369" spans="9:47" ht="12.75" x14ac:dyDescent="0.2">
      <c r="I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</row>
    <row r="370" spans="9:47" ht="12.75" x14ac:dyDescent="0.2">
      <c r="I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</row>
    <row r="371" spans="9:47" ht="12.75" x14ac:dyDescent="0.2">
      <c r="I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</row>
    <row r="372" spans="9:47" ht="12.75" x14ac:dyDescent="0.2">
      <c r="I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</row>
    <row r="373" spans="9:47" ht="12.75" x14ac:dyDescent="0.2">
      <c r="I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</row>
    <row r="374" spans="9:47" ht="12.75" x14ac:dyDescent="0.2">
      <c r="I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</row>
    <row r="375" spans="9:47" ht="12.75" x14ac:dyDescent="0.2">
      <c r="I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</row>
    <row r="376" spans="9:47" ht="12.75" x14ac:dyDescent="0.2">
      <c r="I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</row>
    <row r="377" spans="9:47" ht="12.75" x14ac:dyDescent="0.2">
      <c r="I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</row>
    <row r="378" spans="9:47" ht="12.75" x14ac:dyDescent="0.2">
      <c r="I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</row>
    <row r="379" spans="9:47" ht="12.75" x14ac:dyDescent="0.2">
      <c r="I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</row>
    <row r="380" spans="9:47" ht="12.75" x14ac:dyDescent="0.2">
      <c r="I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</row>
    <row r="381" spans="9:47" ht="12.75" x14ac:dyDescent="0.2">
      <c r="I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</row>
    <row r="382" spans="9:47" ht="12.75" x14ac:dyDescent="0.2">
      <c r="I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3" spans="9:47" ht="12.75" x14ac:dyDescent="0.2">
      <c r="I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</row>
    <row r="384" spans="9:47" ht="12.75" x14ac:dyDescent="0.2">
      <c r="I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</row>
    <row r="385" spans="9:47" ht="12.75" x14ac:dyDescent="0.2">
      <c r="I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</row>
    <row r="386" spans="9:47" ht="12.75" x14ac:dyDescent="0.2">
      <c r="I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</row>
    <row r="387" spans="9:47" ht="12.75" x14ac:dyDescent="0.2">
      <c r="I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 spans="9:47" ht="12.75" x14ac:dyDescent="0.2">
      <c r="I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</row>
    <row r="389" spans="9:47" ht="12.75" x14ac:dyDescent="0.2">
      <c r="I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</row>
    <row r="390" spans="9:47" ht="12.75" x14ac:dyDescent="0.2">
      <c r="I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</row>
    <row r="391" spans="9:47" ht="12.75" x14ac:dyDescent="0.2">
      <c r="I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</row>
    <row r="392" spans="9:47" ht="12.75" x14ac:dyDescent="0.2">
      <c r="I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</row>
    <row r="393" spans="9:47" ht="12.75" x14ac:dyDescent="0.2">
      <c r="I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</row>
    <row r="394" spans="9:47" ht="12.75" x14ac:dyDescent="0.2">
      <c r="I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</row>
    <row r="395" spans="9:47" ht="12.75" x14ac:dyDescent="0.2">
      <c r="I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spans="9:47" ht="12.75" x14ac:dyDescent="0.2">
      <c r="I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</row>
    <row r="397" spans="9:47" ht="12.75" x14ac:dyDescent="0.2">
      <c r="I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</row>
    <row r="398" spans="9:47" ht="12.75" x14ac:dyDescent="0.2">
      <c r="I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</row>
    <row r="399" spans="9:47" ht="12.75" x14ac:dyDescent="0.2">
      <c r="I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</row>
    <row r="400" spans="9:47" ht="12.75" x14ac:dyDescent="0.2">
      <c r="I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</row>
    <row r="401" spans="9:47" ht="12.75" x14ac:dyDescent="0.2">
      <c r="I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</row>
    <row r="402" spans="9:47" ht="12.75" x14ac:dyDescent="0.2">
      <c r="I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 spans="9:47" ht="12.75" x14ac:dyDescent="0.2">
      <c r="I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</row>
    <row r="404" spans="9:47" ht="12.75" x14ac:dyDescent="0.2">
      <c r="I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</row>
    <row r="405" spans="9:47" ht="12.75" x14ac:dyDescent="0.2">
      <c r="I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</row>
    <row r="406" spans="9:47" ht="12.75" x14ac:dyDescent="0.2">
      <c r="I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</row>
    <row r="407" spans="9:47" ht="12.75" x14ac:dyDescent="0.2">
      <c r="I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</row>
    <row r="408" spans="9:47" ht="12.75" x14ac:dyDescent="0.2">
      <c r="I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</row>
    <row r="409" spans="9:47" ht="12.75" x14ac:dyDescent="0.2">
      <c r="I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</row>
    <row r="410" spans="9:47" ht="12.75" x14ac:dyDescent="0.2">
      <c r="I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</row>
    <row r="411" spans="9:47" ht="12.75" x14ac:dyDescent="0.2">
      <c r="I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</row>
    <row r="412" spans="9:47" ht="12.75" x14ac:dyDescent="0.2">
      <c r="I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</row>
    <row r="413" spans="9:47" ht="12.75" x14ac:dyDescent="0.2">
      <c r="I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</row>
    <row r="414" spans="9:47" ht="12.75" x14ac:dyDescent="0.2">
      <c r="I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</row>
    <row r="415" spans="9:47" ht="12.75" x14ac:dyDescent="0.2">
      <c r="I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</row>
    <row r="416" spans="9:47" ht="12.75" x14ac:dyDescent="0.2">
      <c r="I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</row>
    <row r="417" spans="9:47" ht="12.75" x14ac:dyDescent="0.2">
      <c r="I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</row>
    <row r="418" spans="9:47" ht="12.75" x14ac:dyDescent="0.2">
      <c r="I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</row>
    <row r="419" spans="9:47" ht="12.75" x14ac:dyDescent="0.2">
      <c r="I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</row>
    <row r="420" spans="9:47" ht="12.75" x14ac:dyDescent="0.2">
      <c r="I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</row>
    <row r="421" spans="9:47" ht="12.75" x14ac:dyDescent="0.2">
      <c r="I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</row>
    <row r="422" spans="9:47" ht="12.75" x14ac:dyDescent="0.2">
      <c r="I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</row>
    <row r="423" spans="9:47" ht="12.75" x14ac:dyDescent="0.2">
      <c r="I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</row>
    <row r="424" spans="9:47" ht="12.75" x14ac:dyDescent="0.2">
      <c r="I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</row>
    <row r="425" spans="9:47" ht="12.75" x14ac:dyDescent="0.2">
      <c r="I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</row>
    <row r="426" spans="9:47" ht="12.75" x14ac:dyDescent="0.2">
      <c r="I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</row>
    <row r="427" spans="9:47" ht="12.75" x14ac:dyDescent="0.2">
      <c r="I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</row>
    <row r="428" spans="9:47" ht="12.75" x14ac:dyDescent="0.2">
      <c r="I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</row>
    <row r="429" spans="9:47" ht="12.75" x14ac:dyDescent="0.2">
      <c r="I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</row>
    <row r="430" spans="9:47" ht="12.75" x14ac:dyDescent="0.2">
      <c r="I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</row>
    <row r="431" spans="9:47" ht="12.75" x14ac:dyDescent="0.2">
      <c r="I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</row>
    <row r="432" spans="9:47" ht="12.75" x14ac:dyDescent="0.2">
      <c r="I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</row>
    <row r="433" spans="9:47" ht="12.75" x14ac:dyDescent="0.2">
      <c r="I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</row>
    <row r="434" spans="9:47" ht="12.75" x14ac:dyDescent="0.2">
      <c r="I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</row>
    <row r="435" spans="9:47" ht="12.75" x14ac:dyDescent="0.2">
      <c r="I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</row>
    <row r="436" spans="9:47" ht="12.75" x14ac:dyDescent="0.2">
      <c r="I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</row>
    <row r="437" spans="9:47" ht="12.75" x14ac:dyDescent="0.2">
      <c r="I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</row>
    <row r="438" spans="9:47" ht="12.75" x14ac:dyDescent="0.2">
      <c r="I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</row>
    <row r="439" spans="9:47" ht="12.75" x14ac:dyDescent="0.2">
      <c r="I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</row>
    <row r="440" spans="9:47" ht="12.75" x14ac:dyDescent="0.2">
      <c r="I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</row>
    <row r="441" spans="9:47" ht="12.75" x14ac:dyDescent="0.2">
      <c r="I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</row>
    <row r="442" spans="9:47" ht="12.75" x14ac:dyDescent="0.2">
      <c r="I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</row>
    <row r="443" spans="9:47" ht="12.75" x14ac:dyDescent="0.2">
      <c r="I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</row>
    <row r="444" spans="9:47" ht="12.75" x14ac:dyDescent="0.2">
      <c r="I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</row>
    <row r="445" spans="9:47" ht="12.75" x14ac:dyDescent="0.2">
      <c r="I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</row>
    <row r="446" spans="9:47" ht="12.75" x14ac:dyDescent="0.2">
      <c r="I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</row>
    <row r="447" spans="9:47" ht="12.75" x14ac:dyDescent="0.2">
      <c r="I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</row>
    <row r="448" spans="9:47" ht="12.75" x14ac:dyDescent="0.2">
      <c r="I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</row>
    <row r="449" spans="9:47" ht="12.75" x14ac:dyDescent="0.2">
      <c r="I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</row>
    <row r="450" spans="9:47" ht="12.75" x14ac:dyDescent="0.2">
      <c r="I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</row>
    <row r="451" spans="9:47" ht="12.75" x14ac:dyDescent="0.2">
      <c r="I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</row>
    <row r="452" spans="9:47" ht="12.75" x14ac:dyDescent="0.2">
      <c r="I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</row>
    <row r="453" spans="9:47" ht="12.75" x14ac:dyDescent="0.2">
      <c r="I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</row>
    <row r="454" spans="9:47" ht="12.75" x14ac:dyDescent="0.2">
      <c r="I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</row>
    <row r="455" spans="9:47" ht="12.75" x14ac:dyDescent="0.2">
      <c r="I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</row>
    <row r="456" spans="9:47" ht="12.75" x14ac:dyDescent="0.2">
      <c r="I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</row>
    <row r="457" spans="9:47" ht="12.75" x14ac:dyDescent="0.2">
      <c r="I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</row>
    <row r="458" spans="9:47" ht="12.75" x14ac:dyDescent="0.2">
      <c r="I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</row>
    <row r="459" spans="9:47" ht="12.75" x14ac:dyDescent="0.2">
      <c r="I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</row>
    <row r="460" spans="9:47" ht="12.75" x14ac:dyDescent="0.2">
      <c r="I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</row>
    <row r="461" spans="9:47" ht="12.75" x14ac:dyDescent="0.2">
      <c r="I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</row>
    <row r="462" spans="9:47" ht="12.75" x14ac:dyDescent="0.2">
      <c r="I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</row>
    <row r="463" spans="9:47" ht="12.75" x14ac:dyDescent="0.2">
      <c r="I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</row>
    <row r="464" spans="9:47" ht="12.75" x14ac:dyDescent="0.2">
      <c r="I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</row>
    <row r="465" spans="9:47" ht="12.75" x14ac:dyDescent="0.2">
      <c r="I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</row>
    <row r="466" spans="9:47" ht="12.75" x14ac:dyDescent="0.2">
      <c r="I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</row>
    <row r="467" spans="9:47" ht="12.75" x14ac:dyDescent="0.2">
      <c r="I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</row>
    <row r="468" spans="9:47" ht="12.75" x14ac:dyDescent="0.2">
      <c r="I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</row>
    <row r="469" spans="9:47" ht="12.75" x14ac:dyDescent="0.2">
      <c r="I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</row>
    <row r="470" spans="9:47" ht="12.75" x14ac:dyDescent="0.2">
      <c r="I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</row>
    <row r="471" spans="9:47" ht="12.75" x14ac:dyDescent="0.2">
      <c r="I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</row>
    <row r="472" spans="9:47" ht="12.75" x14ac:dyDescent="0.2">
      <c r="I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</row>
    <row r="473" spans="9:47" ht="12.75" x14ac:dyDescent="0.2">
      <c r="I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</row>
    <row r="474" spans="9:47" ht="12.75" x14ac:dyDescent="0.2">
      <c r="I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</row>
    <row r="475" spans="9:47" ht="12.75" x14ac:dyDescent="0.2">
      <c r="I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</row>
    <row r="476" spans="9:47" ht="12.75" x14ac:dyDescent="0.2">
      <c r="I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</row>
    <row r="477" spans="9:47" ht="12.75" x14ac:dyDescent="0.2">
      <c r="I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</row>
    <row r="478" spans="9:47" ht="12.75" x14ac:dyDescent="0.2">
      <c r="I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</row>
    <row r="479" spans="9:47" ht="12.75" x14ac:dyDescent="0.2">
      <c r="I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 spans="9:47" ht="12.75" x14ac:dyDescent="0.2">
      <c r="I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</row>
    <row r="481" spans="9:47" ht="12.75" x14ac:dyDescent="0.2">
      <c r="I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</row>
    <row r="482" spans="9:47" ht="12.75" x14ac:dyDescent="0.2">
      <c r="I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</row>
    <row r="483" spans="9:47" ht="12.75" x14ac:dyDescent="0.2">
      <c r="I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</row>
    <row r="484" spans="9:47" ht="12.75" x14ac:dyDescent="0.2">
      <c r="I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</row>
    <row r="485" spans="9:47" ht="12.75" x14ac:dyDescent="0.2">
      <c r="I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</row>
    <row r="486" spans="9:47" ht="12.75" x14ac:dyDescent="0.2">
      <c r="I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</row>
    <row r="487" spans="9:47" ht="12.75" x14ac:dyDescent="0.2">
      <c r="I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</row>
    <row r="488" spans="9:47" ht="12.75" x14ac:dyDescent="0.2">
      <c r="I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</row>
    <row r="489" spans="9:47" ht="12.75" x14ac:dyDescent="0.2">
      <c r="I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</row>
    <row r="490" spans="9:47" ht="12.75" x14ac:dyDescent="0.2">
      <c r="I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</row>
    <row r="491" spans="9:47" ht="12.75" x14ac:dyDescent="0.2">
      <c r="I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</row>
    <row r="492" spans="9:47" ht="12.75" x14ac:dyDescent="0.2">
      <c r="I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 spans="9:47" ht="12.75" x14ac:dyDescent="0.2">
      <c r="I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</row>
    <row r="494" spans="9:47" ht="12.75" x14ac:dyDescent="0.2">
      <c r="I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</row>
    <row r="495" spans="9:47" ht="12.75" x14ac:dyDescent="0.2">
      <c r="I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</row>
    <row r="496" spans="9:47" ht="12.75" x14ac:dyDescent="0.2">
      <c r="I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</row>
    <row r="497" spans="9:47" ht="12.75" x14ac:dyDescent="0.2">
      <c r="I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</row>
    <row r="498" spans="9:47" ht="12.75" x14ac:dyDescent="0.2">
      <c r="I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</row>
    <row r="499" spans="9:47" ht="12.75" x14ac:dyDescent="0.2">
      <c r="I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</row>
    <row r="500" spans="9:47" ht="12.75" x14ac:dyDescent="0.2">
      <c r="I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</row>
    <row r="501" spans="9:47" ht="12.75" x14ac:dyDescent="0.2">
      <c r="I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</row>
    <row r="502" spans="9:47" ht="12.75" x14ac:dyDescent="0.2">
      <c r="I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</row>
    <row r="503" spans="9:47" ht="12.75" x14ac:dyDescent="0.2">
      <c r="I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</row>
    <row r="504" spans="9:47" ht="12.75" x14ac:dyDescent="0.2">
      <c r="I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</row>
    <row r="505" spans="9:47" ht="12.75" x14ac:dyDescent="0.2">
      <c r="I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</row>
    <row r="506" spans="9:47" ht="12.75" x14ac:dyDescent="0.2">
      <c r="I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</row>
    <row r="507" spans="9:47" ht="12.75" x14ac:dyDescent="0.2">
      <c r="I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spans="9:47" ht="12.75" x14ac:dyDescent="0.2">
      <c r="I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</row>
    <row r="509" spans="9:47" ht="12.75" x14ac:dyDescent="0.2">
      <c r="I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</row>
    <row r="510" spans="9:47" ht="12.75" x14ac:dyDescent="0.2">
      <c r="I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</row>
    <row r="511" spans="9:47" ht="12.75" x14ac:dyDescent="0.2">
      <c r="I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</row>
    <row r="512" spans="9:47" ht="12.75" x14ac:dyDescent="0.2">
      <c r="I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</row>
    <row r="513" spans="9:47" ht="12.75" x14ac:dyDescent="0.2">
      <c r="I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</row>
    <row r="514" spans="9:47" ht="12.75" x14ac:dyDescent="0.2">
      <c r="I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</row>
    <row r="515" spans="9:47" ht="12.75" x14ac:dyDescent="0.2">
      <c r="I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</row>
    <row r="516" spans="9:47" ht="12.75" x14ac:dyDescent="0.2">
      <c r="I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</row>
    <row r="517" spans="9:47" ht="12.75" x14ac:dyDescent="0.2">
      <c r="I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</row>
    <row r="518" spans="9:47" ht="12.75" x14ac:dyDescent="0.2">
      <c r="I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</row>
    <row r="519" spans="9:47" ht="12.75" x14ac:dyDescent="0.2">
      <c r="I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</row>
    <row r="520" spans="9:47" ht="12.75" x14ac:dyDescent="0.2">
      <c r="I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</row>
    <row r="521" spans="9:47" ht="12.75" x14ac:dyDescent="0.2">
      <c r="I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</row>
    <row r="522" spans="9:47" ht="12.75" x14ac:dyDescent="0.2">
      <c r="I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</row>
    <row r="523" spans="9:47" ht="12.75" x14ac:dyDescent="0.2">
      <c r="I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</row>
    <row r="524" spans="9:47" ht="12.75" x14ac:dyDescent="0.2">
      <c r="I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</row>
    <row r="525" spans="9:47" ht="12.75" x14ac:dyDescent="0.2">
      <c r="I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</row>
    <row r="526" spans="9:47" ht="12.75" x14ac:dyDescent="0.2">
      <c r="I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</row>
    <row r="527" spans="9:47" ht="12.75" x14ac:dyDescent="0.2">
      <c r="I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</row>
    <row r="528" spans="9:47" ht="12.75" x14ac:dyDescent="0.2">
      <c r="I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</row>
    <row r="529" spans="9:47" ht="12.75" x14ac:dyDescent="0.2">
      <c r="I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</row>
    <row r="530" spans="9:47" ht="12.75" x14ac:dyDescent="0.2">
      <c r="I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</row>
    <row r="531" spans="9:47" ht="12.75" x14ac:dyDescent="0.2">
      <c r="I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</row>
    <row r="532" spans="9:47" ht="12.75" x14ac:dyDescent="0.2">
      <c r="I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</row>
    <row r="533" spans="9:47" ht="12.75" x14ac:dyDescent="0.2">
      <c r="I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</row>
    <row r="534" spans="9:47" ht="12.75" x14ac:dyDescent="0.2">
      <c r="I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</row>
    <row r="535" spans="9:47" ht="12.75" x14ac:dyDescent="0.2">
      <c r="I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</row>
    <row r="536" spans="9:47" ht="12.75" x14ac:dyDescent="0.2">
      <c r="I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</row>
    <row r="537" spans="9:47" ht="12.75" x14ac:dyDescent="0.2">
      <c r="I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</row>
    <row r="538" spans="9:47" ht="12.75" x14ac:dyDescent="0.2">
      <c r="I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</row>
    <row r="539" spans="9:47" ht="12.75" x14ac:dyDescent="0.2">
      <c r="I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</row>
    <row r="540" spans="9:47" ht="12.75" x14ac:dyDescent="0.2">
      <c r="I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</row>
    <row r="541" spans="9:47" ht="12.75" x14ac:dyDescent="0.2">
      <c r="I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</row>
    <row r="542" spans="9:47" ht="12.75" x14ac:dyDescent="0.2">
      <c r="I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</row>
    <row r="543" spans="9:47" ht="12.75" x14ac:dyDescent="0.2">
      <c r="I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</row>
    <row r="544" spans="9:47" ht="12.75" x14ac:dyDescent="0.2">
      <c r="I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</row>
    <row r="545" spans="9:47" ht="12.75" x14ac:dyDescent="0.2">
      <c r="I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</row>
    <row r="546" spans="9:47" ht="12.75" x14ac:dyDescent="0.2">
      <c r="I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</row>
    <row r="547" spans="9:47" ht="12.75" x14ac:dyDescent="0.2">
      <c r="I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</row>
    <row r="548" spans="9:47" ht="12.75" x14ac:dyDescent="0.2">
      <c r="I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</row>
    <row r="549" spans="9:47" ht="12.75" x14ac:dyDescent="0.2">
      <c r="I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</row>
    <row r="550" spans="9:47" ht="12.75" x14ac:dyDescent="0.2">
      <c r="I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</row>
    <row r="551" spans="9:47" ht="12.75" x14ac:dyDescent="0.2">
      <c r="I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</row>
    <row r="552" spans="9:47" ht="12.75" x14ac:dyDescent="0.2">
      <c r="I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</row>
    <row r="553" spans="9:47" ht="12.75" x14ac:dyDescent="0.2">
      <c r="I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</row>
    <row r="554" spans="9:47" ht="12.75" x14ac:dyDescent="0.2">
      <c r="I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</row>
    <row r="555" spans="9:47" ht="12.75" x14ac:dyDescent="0.2">
      <c r="I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</row>
    <row r="556" spans="9:47" ht="12.75" x14ac:dyDescent="0.2">
      <c r="I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</row>
    <row r="557" spans="9:47" ht="12.75" x14ac:dyDescent="0.2">
      <c r="I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</row>
    <row r="558" spans="9:47" ht="12.75" x14ac:dyDescent="0.2">
      <c r="I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</row>
    <row r="559" spans="9:47" ht="12.75" x14ac:dyDescent="0.2">
      <c r="I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</row>
    <row r="560" spans="9:47" ht="12.75" x14ac:dyDescent="0.2">
      <c r="I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</row>
    <row r="561" spans="9:47" ht="12.75" x14ac:dyDescent="0.2">
      <c r="I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</row>
    <row r="562" spans="9:47" ht="12.75" x14ac:dyDescent="0.2">
      <c r="I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</row>
    <row r="563" spans="9:47" ht="12.75" x14ac:dyDescent="0.2">
      <c r="I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</row>
    <row r="564" spans="9:47" ht="12.75" x14ac:dyDescent="0.2">
      <c r="I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</row>
    <row r="565" spans="9:47" ht="12.75" x14ac:dyDescent="0.2">
      <c r="I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 spans="9:47" ht="12.75" x14ac:dyDescent="0.2">
      <c r="I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</row>
    <row r="567" spans="9:47" ht="12.75" x14ac:dyDescent="0.2">
      <c r="I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</row>
    <row r="568" spans="9:47" ht="12.75" x14ac:dyDescent="0.2">
      <c r="I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</row>
    <row r="569" spans="9:47" ht="12.75" x14ac:dyDescent="0.2">
      <c r="I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</row>
    <row r="570" spans="9:47" ht="12.75" x14ac:dyDescent="0.2">
      <c r="I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</row>
    <row r="571" spans="9:47" ht="12.75" x14ac:dyDescent="0.2">
      <c r="I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</row>
    <row r="572" spans="9:47" ht="12.75" x14ac:dyDescent="0.2">
      <c r="I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</row>
    <row r="573" spans="9:47" ht="12.75" x14ac:dyDescent="0.2">
      <c r="I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</row>
    <row r="574" spans="9:47" ht="12.75" x14ac:dyDescent="0.2">
      <c r="I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</row>
    <row r="575" spans="9:47" ht="12.75" x14ac:dyDescent="0.2">
      <c r="I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</row>
    <row r="576" spans="9:47" ht="12.75" x14ac:dyDescent="0.2">
      <c r="I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</row>
    <row r="577" spans="9:47" ht="12.75" x14ac:dyDescent="0.2">
      <c r="I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</row>
    <row r="578" spans="9:47" ht="12.75" x14ac:dyDescent="0.2">
      <c r="I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</row>
    <row r="579" spans="9:47" ht="12.75" x14ac:dyDescent="0.2">
      <c r="I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</row>
    <row r="580" spans="9:47" ht="12.75" x14ac:dyDescent="0.2">
      <c r="I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</row>
    <row r="581" spans="9:47" ht="12.75" x14ac:dyDescent="0.2">
      <c r="I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</row>
    <row r="582" spans="9:47" ht="12.75" x14ac:dyDescent="0.2">
      <c r="I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</row>
    <row r="583" spans="9:47" ht="12.75" x14ac:dyDescent="0.2">
      <c r="I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</row>
    <row r="584" spans="9:47" ht="12.75" x14ac:dyDescent="0.2">
      <c r="I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</row>
    <row r="585" spans="9:47" ht="12.75" x14ac:dyDescent="0.2">
      <c r="I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</row>
    <row r="586" spans="9:47" ht="12.75" x14ac:dyDescent="0.2">
      <c r="I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</row>
    <row r="587" spans="9:47" ht="12.75" x14ac:dyDescent="0.2">
      <c r="I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</row>
    <row r="588" spans="9:47" ht="12.75" x14ac:dyDescent="0.2">
      <c r="I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</row>
    <row r="589" spans="9:47" ht="12.75" x14ac:dyDescent="0.2">
      <c r="I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</row>
    <row r="590" spans="9:47" ht="12.75" x14ac:dyDescent="0.2">
      <c r="I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</row>
    <row r="591" spans="9:47" ht="12.75" x14ac:dyDescent="0.2">
      <c r="I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</row>
    <row r="592" spans="9:47" ht="12.75" x14ac:dyDescent="0.2">
      <c r="I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</row>
    <row r="593" spans="9:47" ht="12.75" x14ac:dyDescent="0.2">
      <c r="I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</row>
    <row r="594" spans="9:47" ht="12.75" x14ac:dyDescent="0.2">
      <c r="I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</row>
    <row r="595" spans="9:47" ht="12.75" x14ac:dyDescent="0.2">
      <c r="I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</row>
    <row r="596" spans="9:47" ht="12.75" x14ac:dyDescent="0.2">
      <c r="I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</row>
    <row r="597" spans="9:47" ht="12.75" x14ac:dyDescent="0.2">
      <c r="I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 spans="9:47" ht="12.75" x14ac:dyDescent="0.2">
      <c r="I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</row>
    <row r="599" spans="9:47" ht="12.75" x14ac:dyDescent="0.2">
      <c r="I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</row>
    <row r="600" spans="9:47" ht="12.75" x14ac:dyDescent="0.2">
      <c r="I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</row>
    <row r="601" spans="9:47" ht="12.75" x14ac:dyDescent="0.2">
      <c r="I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</row>
    <row r="602" spans="9:47" ht="12.75" x14ac:dyDescent="0.2">
      <c r="I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</row>
    <row r="603" spans="9:47" ht="12.75" x14ac:dyDescent="0.2">
      <c r="I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</row>
    <row r="604" spans="9:47" ht="12.75" x14ac:dyDescent="0.2">
      <c r="I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 spans="9:47" ht="12.75" x14ac:dyDescent="0.2">
      <c r="I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</row>
    <row r="606" spans="9:47" ht="12.75" x14ac:dyDescent="0.2">
      <c r="I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</row>
    <row r="607" spans="9:47" ht="12.75" x14ac:dyDescent="0.2">
      <c r="I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</row>
    <row r="608" spans="9:47" ht="12.75" x14ac:dyDescent="0.2">
      <c r="I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</row>
    <row r="609" spans="9:47" ht="12.75" x14ac:dyDescent="0.2">
      <c r="I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</row>
    <row r="610" spans="9:47" ht="12.75" x14ac:dyDescent="0.2">
      <c r="I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</row>
    <row r="611" spans="9:47" ht="12.75" x14ac:dyDescent="0.2">
      <c r="I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</row>
    <row r="612" spans="9:47" ht="12.75" x14ac:dyDescent="0.2">
      <c r="I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</row>
    <row r="613" spans="9:47" ht="12.75" x14ac:dyDescent="0.2">
      <c r="I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 spans="9:47" ht="12.75" x14ac:dyDescent="0.2">
      <c r="I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</row>
    <row r="615" spans="9:47" ht="12.75" x14ac:dyDescent="0.2">
      <c r="I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</row>
    <row r="616" spans="9:47" ht="12.75" x14ac:dyDescent="0.2">
      <c r="I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</row>
    <row r="617" spans="9:47" ht="12.75" x14ac:dyDescent="0.2">
      <c r="I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</row>
    <row r="618" spans="9:47" ht="12.75" x14ac:dyDescent="0.2">
      <c r="I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</row>
    <row r="619" spans="9:47" ht="12.75" x14ac:dyDescent="0.2">
      <c r="I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</row>
    <row r="620" spans="9:47" ht="12.75" x14ac:dyDescent="0.2">
      <c r="I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</row>
    <row r="621" spans="9:47" ht="12.75" x14ac:dyDescent="0.2">
      <c r="I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</row>
    <row r="622" spans="9:47" ht="12.75" x14ac:dyDescent="0.2">
      <c r="I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</row>
    <row r="623" spans="9:47" ht="12.75" x14ac:dyDescent="0.2">
      <c r="I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</row>
    <row r="624" spans="9:47" ht="12.75" x14ac:dyDescent="0.2">
      <c r="I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</row>
    <row r="625" spans="9:47" ht="12.75" x14ac:dyDescent="0.2">
      <c r="I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</row>
    <row r="626" spans="9:47" ht="12.75" x14ac:dyDescent="0.2">
      <c r="I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</row>
    <row r="627" spans="9:47" ht="12.75" x14ac:dyDescent="0.2">
      <c r="I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</row>
    <row r="628" spans="9:47" ht="12.75" x14ac:dyDescent="0.2">
      <c r="I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</row>
    <row r="629" spans="9:47" ht="12.75" x14ac:dyDescent="0.2">
      <c r="I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</row>
    <row r="630" spans="9:47" ht="12.75" x14ac:dyDescent="0.2">
      <c r="I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</row>
    <row r="631" spans="9:47" ht="12.75" x14ac:dyDescent="0.2">
      <c r="I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</row>
    <row r="632" spans="9:47" ht="12.75" x14ac:dyDescent="0.2">
      <c r="I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</row>
    <row r="633" spans="9:47" ht="12.75" x14ac:dyDescent="0.2">
      <c r="I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</row>
    <row r="634" spans="9:47" ht="12.75" x14ac:dyDescent="0.2">
      <c r="I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</row>
    <row r="635" spans="9:47" ht="12.75" x14ac:dyDescent="0.2">
      <c r="I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</row>
    <row r="636" spans="9:47" ht="12.75" x14ac:dyDescent="0.2">
      <c r="I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</row>
    <row r="637" spans="9:47" ht="12.75" x14ac:dyDescent="0.2">
      <c r="I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</row>
    <row r="638" spans="9:47" ht="12.75" x14ac:dyDescent="0.2">
      <c r="I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</row>
    <row r="639" spans="9:47" ht="12.75" x14ac:dyDescent="0.2">
      <c r="I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</row>
    <row r="640" spans="9:47" ht="12.75" x14ac:dyDescent="0.2">
      <c r="I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</row>
    <row r="641" spans="9:47" ht="12.75" x14ac:dyDescent="0.2">
      <c r="I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</row>
    <row r="642" spans="9:47" ht="12.75" x14ac:dyDescent="0.2">
      <c r="I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</row>
    <row r="643" spans="9:47" ht="12.75" x14ac:dyDescent="0.2">
      <c r="I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</row>
    <row r="644" spans="9:47" ht="12.75" x14ac:dyDescent="0.2">
      <c r="I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</row>
    <row r="645" spans="9:47" ht="12.75" x14ac:dyDescent="0.2">
      <c r="I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</row>
    <row r="646" spans="9:47" ht="12.75" x14ac:dyDescent="0.2">
      <c r="I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</row>
    <row r="647" spans="9:47" ht="12.75" x14ac:dyDescent="0.2">
      <c r="I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</row>
    <row r="648" spans="9:47" ht="12.75" x14ac:dyDescent="0.2">
      <c r="I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</row>
    <row r="649" spans="9:47" ht="12.75" x14ac:dyDescent="0.2">
      <c r="I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</row>
    <row r="650" spans="9:47" ht="12.75" x14ac:dyDescent="0.2">
      <c r="I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</row>
    <row r="651" spans="9:47" ht="12.75" x14ac:dyDescent="0.2">
      <c r="I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</row>
    <row r="652" spans="9:47" ht="12.75" x14ac:dyDescent="0.2">
      <c r="I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</row>
    <row r="653" spans="9:47" ht="12.75" x14ac:dyDescent="0.2">
      <c r="I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</row>
    <row r="654" spans="9:47" ht="12.75" x14ac:dyDescent="0.2">
      <c r="I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</row>
    <row r="655" spans="9:47" ht="12.75" x14ac:dyDescent="0.2">
      <c r="I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</row>
    <row r="656" spans="9:47" ht="12.75" x14ac:dyDescent="0.2">
      <c r="I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</row>
    <row r="657" spans="9:47" ht="12.75" x14ac:dyDescent="0.2">
      <c r="I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</row>
    <row r="658" spans="9:47" ht="12.75" x14ac:dyDescent="0.2">
      <c r="I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</row>
    <row r="659" spans="9:47" ht="12.75" x14ac:dyDescent="0.2">
      <c r="I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</row>
    <row r="660" spans="9:47" ht="12.75" x14ac:dyDescent="0.2">
      <c r="I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</row>
    <row r="661" spans="9:47" ht="12.75" x14ac:dyDescent="0.2">
      <c r="I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</row>
    <row r="662" spans="9:47" ht="12.75" x14ac:dyDescent="0.2">
      <c r="I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</row>
    <row r="663" spans="9:47" ht="12.75" x14ac:dyDescent="0.2">
      <c r="I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</row>
    <row r="664" spans="9:47" ht="12.75" x14ac:dyDescent="0.2">
      <c r="I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</row>
    <row r="665" spans="9:47" ht="12.75" x14ac:dyDescent="0.2">
      <c r="I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</row>
    <row r="666" spans="9:47" ht="12.75" x14ac:dyDescent="0.2">
      <c r="I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</row>
    <row r="667" spans="9:47" ht="12.75" x14ac:dyDescent="0.2">
      <c r="I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</row>
    <row r="668" spans="9:47" ht="12.75" x14ac:dyDescent="0.2">
      <c r="I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</row>
    <row r="669" spans="9:47" ht="12.75" x14ac:dyDescent="0.2">
      <c r="I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</row>
    <row r="670" spans="9:47" ht="12.75" x14ac:dyDescent="0.2">
      <c r="I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spans="9:47" ht="12.75" x14ac:dyDescent="0.2">
      <c r="I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</row>
    <row r="672" spans="9:47" ht="12.75" x14ac:dyDescent="0.2">
      <c r="I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</row>
    <row r="673" spans="9:47" ht="12.75" x14ac:dyDescent="0.2">
      <c r="I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</row>
    <row r="674" spans="9:47" ht="12.75" x14ac:dyDescent="0.2">
      <c r="I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</row>
    <row r="675" spans="9:47" ht="12.75" x14ac:dyDescent="0.2">
      <c r="I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</row>
    <row r="676" spans="9:47" ht="12.75" x14ac:dyDescent="0.2">
      <c r="I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</row>
    <row r="677" spans="9:47" ht="12.75" x14ac:dyDescent="0.2">
      <c r="I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</row>
    <row r="678" spans="9:47" ht="12.75" x14ac:dyDescent="0.2">
      <c r="I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</row>
    <row r="679" spans="9:47" ht="12.75" x14ac:dyDescent="0.2">
      <c r="I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</row>
    <row r="680" spans="9:47" ht="12.75" x14ac:dyDescent="0.2">
      <c r="I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</row>
    <row r="681" spans="9:47" ht="12.75" x14ac:dyDescent="0.2">
      <c r="I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</row>
    <row r="682" spans="9:47" ht="12.75" x14ac:dyDescent="0.2">
      <c r="I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</row>
    <row r="683" spans="9:47" ht="12.75" x14ac:dyDescent="0.2">
      <c r="I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</row>
    <row r="684" spans="9:47" ht="12.75" x14ac:dyDescent="0.2">
      <c r="I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 spans="9:47" ht="12.75" x14ac:dyDescent="0.2">
      <c r="I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</row>
    <row r="686" spans="9:47" ht="12.75" x14ac:dyDescent="0.2">
      <c r="I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</row>
    <row r="687" spans="9:47" ht="12.75" x14ac:dyDescent="0.2">
      <c r="I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</row>
    <row r="688" spans="9:47" ht="12.75" x14ac:dyDescent="0.2">
      <c r="I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</row>
    <row r="689" spans="9:47" ht="12.75" x14ac:dyDescent="0.2">
      <c r="I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 spans="9:47" ht="12.75" x14ac:dyDescent="0.2">
      <c r="I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</row>
    <row r="691" spans="9:47" ht="12.75" x14ac:dyDescent="0.2">
      <c r="I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 spans="9:47" ht="12.75" x14ac:dyDescent="0.2">
      <c r="I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</row>
    <row r="693" spans="9:47" ht="12.75" x14ac:dyDescent="0.2">
      <c r="I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</row>
    <row r="694" spans="9:47" ht="12.75" x14ac:dyDescent="0.2">
      <c r="I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</row>
    <row r="695" spans="9:47" ht="12.75" x14ac:dyDescent="0.2">
      <c r="I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</row>
    <row r="696" spans="9:47" ht="12.75" x14ac:dyDescent="0.2">
      <c r="I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</row>
    <row r="697" spans="9:47" ht="12.75" x14ac:dyDescent="0.2">
      <c r="I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</row>
    <row r="698" spans="9:47" ht="12.75" x14ac:dyDescent="0.2">
      <c r="I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</row>
    <row r="699" spans="9:47" ht="12.75" x14ac:dyDescent="0.2">
      <c r="I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</row>
    <row r="700" spans="9:47" ht="12.75" x14ac:dyDescent="0.2">
      <c r="I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spans="9:47" ht="12.75" x14ac:dyDescent="0.2">
      <c r="I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</row>
    <row r="702" spans="9:47" ht="12.75" x14ac:dyDescent="0.2">
      <c r="I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</row>
    <row r="703" spans="9:47" ht="12.75" x14ac:dyDescent="0.2">
      <c r="I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</row>
    <row r="704" spans="9:47" ht="12.75" x14ac:dyDescent="0.2">
      <c r="I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</row>
    <row r="705" spans="9:47" ht="12.75" x14ac:dyDescent="0.2">
      <c r="I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</row>
    <row r="706" spans="9:47" ht="12.75" x14ac:dyDescent="0.2">
      <c r="I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</row>
    <row r="707" spans="9:47" ht="12.75" x14ac:dyDescent="0.2">
      <c r="I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</row>
    <row r="708" spans="9:47" ht="12.75" x14ac:dyDescent="0.2">
      <c r="I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</row>
    <row r="709" spans="9:47" ht="12.75" x14ac:dyDescent="0.2">
      <c r="I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</row>
    <row r="710" spans="9:47" ht="12.75" x14ac:dyDescent="0.2">
      <c r="I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</row>
    <row r="711" spans="9:47" ht="12.75" x14ac:dyDescent="0.2">
      <c r="I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</row>
    <row r="712" spans="9:47" ht="12.75" x14ac:dyDescent="0.2">
      <c r="I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</row>
    <row r="713" spans="9:47" ht="12.75" x14ac:dyDescent="0.2">
      <c r="I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</row>
    <row r="714" spans="9:47" ht="12.75" x14ac:dyDescent="0.2">
      <c r="I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</row>
    <row r="715" spans="9:47" ht="12.75" x14ac:dyDescent="0.2">
      <c r="I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</row>
    <row r="716" spans="9:47" ht="12.75" x14ac:dyDescent="0.2">
      <c r="I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</row>
    <row r="717" spans="9:47" ht="12.75" x14ac:dyDescent="0.2">
      <c r="I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</row>
    <row r="718" spans="9:47" ht="12.75" x14ac:dyDescent="0.2">
      <c r="I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</row>
    <row r="719" spans="9:47" ht="12.75" x14ac:dyDescent="0.2">
      <c r="I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</row>
    <row r="720" spans="9:47" ht="12.75" x14ac:dyDescent="0.2">
      <c r="I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</row>
    <row r="721" spans="9:47" ht="12.75" x14ac:dyDescent="0.2">
      <c r="I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</row>
    <row r="722" spans="9:47" ht="12.75" x14ac:dyDescent="0.2">
      <c r="I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</row>
    <row r="723" spans="9:47" ht="12.75" x14ac:dyDescent="0.2">
      <c r="I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</row>
    <row r="724" spans="9:47" ht="12.75" x14ac:dyDescent="0.2">
      <c r="I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</row>
    <row r="725" spans="9:47" ht="12.75" x14ac:dyDescent="0.2">
      <c r="I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</row>
    <row r="726" spans="9:47" ht="12.75" x14ac:dyDescent="0.2">
      <c r="I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</row>
    <row r="727" spans="9:47" ht="12.75" x14ac:dyDescent="0.2">
      <c r="I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</row>
    <row r="728" spans="9:47" ht="12.75" x14ac:dyDescent="0.2">
      <c r="I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</row>
    <row r="729" spans="9:47" ht="12.75" x14ac:dyDescent="0.2">
      <c r="I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</row>
    <row r="730" spans="9:47" ht="12.75" x14ac:dyDescent="0.2">
      <c r="I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</row>
    <row r="731" spans="9:47" ht="12.75" x14ac:dyDescent="0.2">
      <c r="I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</row>
    <row r="732" spans="9:47" ht="12.75" x14ac:dyDescent="0.2">
      <c r="I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</row>
    <row r="733" spans="9:47" ht="12.75" x14ac:dyDescent="0.2">
      <c r="I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</row>
    <row r="734" spans="9:47" ht="12.75" x14ac:dyDescent="0.2">
      <c r="I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</row>
    <row r="735" spans="9:47" ht="12.75" x14ac:dyDescent="0.2">
      <c r="I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</row>
    <row r="736" spans="9:47" ht="12.75" x14ac:dyDescent="0.2">
      <c r="I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</row>
    <row r="737" spans="9:47" ht="12.75" x14ac:dyDescent="0.2">
      <c r="I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</row>
    <row r="738" spans="9:47" ht="12.75" x14ac:dyDescent="0.2">
      <c r="I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</row>
    <row r="739" spans="9:47" ht="12.75" x14ac:dyDescent="0.2">
      <c r="I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</row>
    <row r="740" spans="9:47" ht="12.75" x14ac:dyDescent="0.2">
      <c r="I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</row>
    <row r="741" spans="9:47" ht="12.75" x14ac:dyDescent="0.2">
      <c r="I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</row>
    <row r="742" spans="9:47" ht="12.75" x14ac:dyDescent="0.2">
      <c r="I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</row>
    <row r="743" spans="9:47" ht="12.75" x14ac:dyDescent="0.2">
      <c r="I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</row>
    <row r="744" spans="9:47" ht="12.75" x14ac:dyDescent="0.2">
      <c r="I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</row>
    <row r="745" spans="9:47" ht="12.75" x14ac:dyDescent="0.2">
      <c r="I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</row>
    <row r="746" spans="9:47" ht="12.75" x14ac:dyDescent="0.2">
      <c r="I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</row>
    <row r="747" spans="9:47" ht="12.75" x14ac:dyDescent="0.2">
      <c r="I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</row>
    <row r="748" spans="9:47" ht="12.75" x14ac:dyDescent="0.2">
      <c r="I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</row>
    <row r="749" spans="9:47" ht="12.75" x14ac:dyDescent="0.2">
      <c r="I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</row>
    <row r="750" spans="9:47" ht="12.75" x14ac:dyDescent="0.2">
      <c r="I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</row>
    <row r="751" spans="9:47" ht="12.75" x14ac:dyDescent="0.2">
      <c r="I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</row>
    <row r="752" spans="9:47" ht="12.75" x14ac:dyDescent="0.2">
      <c r="I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</row>
    <row r="753" spans="9:47" ht="12.75" x14ac:dyDescent="0.2">
      <c r="I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</row>
    <row r="754" spans="9:47" ht="12.75" x14ac:dyDescent="0.2">
      <c r="I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</row>
    <row r="755" spans="9:47" ht="12.75" x14ac:dyDescent="0.2">
      <c r="I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</row>
    <row r="756" spans="9:47" ht="12.75" x14ac:dyDescent="0.2">
      <c r="I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</row>
    <row r="757" spans="9:47" ht="12.75" x14ac:dyDescent="0.2">
      <c r="I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</row>
    <row r="758" spans="9:47" ht="12.75" x14ac:dyDescent="0.2">
      <c r="I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</row>
    <row r="759" spans="9:47" ht="12.75" x14ac:dyDescent="0.2">
      <c r="I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</row>
    <row r="760" spans="9:47" ht="12.75" x14ac:dyDescent="0.2">
      <c r="I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</row>
    <row r="761" spans="9:47" ht="12.75" x14ac:dyDescent="0.2">
      <c r="I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</row>
    <row r="762" spans="9:47" ht="12.75" x14ac:dyDescent="0.2">
      <c r="I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 spans="9:47" ht="12.75" x14ac:dyDescent="0.2">
      <c r="I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</row>
    <row r="764" spans="9:47" ht="12.75" x14ac:dyDescent="0.2">
      <c r="I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</row>
    <row r="765" spans="9:47" ht="12.75" x14ac:dyDescent="0.2">
      <c r="I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</row>
    <row r="766" spans="9:47" ht="12.75" x14ac:dyDescent="0.2">
      <c r="I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</row>
    <row r="767" spans="9:47" ht="12.75" x14ac:dyDescent="0.2">
      <c r="I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</row>
    <row r="768" spans="9:47" ht="12.75" x14ac:dyDescent="0.2">
      <c r="I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</row>
    <row r="769" spans="9:47" ht="12.75" x14ac:dyDescent="0.2">
      <c r="I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</row>
    <row r="770" spans="9:47" ht="12.75" x14ac:dyDescent="0.2">
      <c r="I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</row>
    <row r="771" spans="9:47" ht="12.75" x14ac:dyDescent="0.2">
      <c r="I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</row>
    <row r="772" spans="9:47" ht="12.75" x14ac:dyDescent="0.2">
      <c r="I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</row>
    <row r="773" spans="9:47" ht="12.75" x14ac:dyDescent="0.2">
      <c r="I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</row>
    <row r="774" spans="9:47" ht="12.75" x14ac:dyDescent="0.2">
      <c r="I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</row>
    <row r="775" spans="9:47" ht="12.75" x14ac:dyDescent="0.2">
      <c r="I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</row>
    <row r="776" spans="9:47" ht="12.75" x14ac:dyDescent="0.2">
      <c r="I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</row>
    <row r="777" spans="9:47" ht="12.75" x14ac:dyDescent="0.2">
      <c r="I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</row>
    <row r="778" spans="9:47" ht="12.75" x14ac:dyDescent="0.2">
      <c r="I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</row>
    <row r="779" spans="9:47" ht="12.75" x14ac:dyDescent="0.2">
      <c r="I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</row>
    <row r="780" spans="9:47" ht="12.75" x14ac:dyDescent="0.2">
      <c r="I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</row>
    <row r="781" spans="9:47" ht="12.75" x14ac:dyDescent="0.2">
      <c r="I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</row>
    <row r="782" spans="9:47" ht="12.75" x14ac:dyDescent="0.2">
      <c r="I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</row>
    <row r="783" spans="9:47" ht="12.75" x14ac:dyDescent="0.2">
      <c r="I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</row>
    <row r="784" spans="9:47" ht="12.75" x14ac:dyDescent="0.2">
      <c r="I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</row>
    <row r="785" spans="9:47" ht="12.75" x14ac:dyDescent="0.2">
      <c r="I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</row>
    <row r="786" spans="9:47" ht="12.75" x14ac:dyDescent="0.2">
      <c r="I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</row>
    <row r="787" spans="9:47" ht="12.75" x14ac:dyDescent="0.2">
      <c r="I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</row>
    <row r="788" spans="9:47" ht="12.75" x14ac:dyDescent="0.2">
      <c r="I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</row>
    <row r="789" spans="9:47" ht="12.75" x14ac:dyDescent="0.2">
      <c r="I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</row>
    <row r="790" spans="9:47" ht="12.75" x14ac:dyDescent="0.2">
      <c r="I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</row>
    <row r="791" spans="9:47" ht="12.75" x14ac:dyDescent="0.2">
      <c r="I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</row>
    <row r="792" spans="9:47" ht="12.75" x14ac:dyDescent="0.2">
      <c r="I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</row>
    <row r="793" spans="9:47" ht="12.75" x14ac:dyDescent="0.2">
      <c r="I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</row>
    <row r="794" spans="9:47" ht="12.75" x14ac:dyDescent="0.2">
      <c r="I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</row>
    <row r="795" spans="9:47" ht="12.75" x14ac:dyDescent="0.2">
      <c r="I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</row>
    <row r="796" spans="9:47" ht="12.75" x14ac:dyDescent="0.2">
      <c r="I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</row>
    <row r="797" spans="9:47" ht="12.75" x14ac:dyDescent="0.2">
      <c r="I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</row>
    <row r="798" spans="9:47" ht="12.75" x14ac:dyDescent="0.2">
      <c r="I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</row>
    <row r="799" spans="9:47" ht="12.75" x14ac:dyDescent="0.2">
      <c r="I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</row>
    <row r="800" spans="9:47" ht="12.75" x14ac:dyDescent="0.2">
      <c r="I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</row>
    <row r="801" spans="9:47" ht="12.75" x14ac:dyDescent="0.2">
      <c r="I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</row>
    <row r="802" spans="9:47" ht="12.75" x14ac:dyDescent="0.2">
      <c r="I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</row>
    <row r="803" spans="9:47" ht="12.75" x14ac:dyDescent="0.2">
      <c r="I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</row>
    <row r="804" spans="9:47" ht="12.75" x14ac:dyDescent="0.2">
      <c r="I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</row>
    <row r="805" spans="9:47" ht="12.75" x14ac:dyDescent="0.2">
      <c r="I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</row>
    <row r="806" spans="9:47" ht="12.75" x14ac:dyDescent="0.2">
      <c r="I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</row>
    <row r="807" spans="9:47" ht="12.75" x14ac:dyDescent="0.2">
      <c r="I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</row>
    <row r="808" spans="9:47" ht="12.75" x14ac:dyDescent="0.2">
      <c r="I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</row>
    <row r="809" spans="9:47" ht="12.75" x14ac:dyDescent="0.2">
      <c r="I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</row>
    <row r="810" spans="9:47" ht="12.75" x14ac:dyDescent="0.2">
      <c r="I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</row>
    <row r="811" spans="9:47" ht="12.75" x14ac:dyDescent="0.2">
      <c r="I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</row>
    <row r="812" spans="9:47" ht="12.75" x14ac:dyDescent="0.2">
      <c r="I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</row>
    <row r="813" spans="9:47" ht="12.75" x14ac:dyDescent="0.2">
      <c r="I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 spans="9:47" ht="12.75" x14ac:dyDescent="0.2">
      <c r="I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 spans="9:47" ht="12.75" x14ac:dyDescent="0.2">
      <c r="I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spans="9:47" ht="12.75" x14ac:dyDescent="0.2">
      <c r="I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</row>
    <row r="817" spans="9:47" ht="12.75" x14ac:dyDescent="0.2">
      <c r="I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</row>
    <row r="818" spans="9:47" ht="12.75" x14ac:dyDescent="0.2">
      <c r="I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</row>
    <row r="819" spans="9:47" ht="12.75" x14ac:dyDescent="0.2">
      <c r="I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</row>
    <row r="820" spans="9:47" ht="12.75" x14ac:dyDescent="0.2">
      <c r="I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</row>
    <row r="821" spans="9:47" ht="12.75" x14ac:dyDescent="0.2">
      <c r="I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</row>
    <row r="822" spans="9:47" ht="12.75" x14ac:dyDescent="0.2">
      <c r="I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</row>
    <row r="823" spans="9:47" ht="12.75" x14ac:dyDescent="0.2">
      <c r="I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</row>
    <row r="824" spans="9:47" ht="12.75" x14ac:dyDescent="0.2">
      <c r="I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</row>
    <row r="825" spans="9:47" ht="12.75" x14ac:dyDescent="0.2">
      <c r="I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</row>
    <row r="826" spans="9:47" ht="12.75" x14ac:dyDescent="0.2">
      <c r="I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</row>
    <row r="827" spans="9:47" ht="12.75" x14ac:dyDescent="0.2">
      <c r="I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</row>
    <row r="828" spans="9:47" ht="12.75" x14ac:dyDescent="0.2">
      <c r="I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</row>
    <row r="829" spans="9:47" ht="12.75" x14ac:dyDescent="0.2">
      <c r="I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</row>
    <row r="830" spans="9:47" ht="12.75" x14ac:dyDescent="0.2">
      <c r="I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</row>
    <row r="831" spans="9:47" ht="12.75" x14ac:dyDescent="0.2">
      <c r="I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</row>
    <row r="832" spans="9:47" ht="12.75" x14ac:dyDescent="0.2">
      <c r="I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</row>
    <row r="833" spans="9:47" ht="12.75" x14ac:dyDescent="0.2">
      <c r="I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</row>
    <row r="834" spans="9:47" ht="12.75" x14ac:dyDescent="0.2">
      <c r="I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</row>
    <row r="835" spans="9:47" ht="12.75" x14ac:dyDescent="0.2">
      <c r="I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</row>
    <row r="836" spans="9:47" ht="12.75" x14ac:dyDescent="0.2">
      <c r="I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</row>
    <row r="837" spans="9:47" ht="12.75" x14ac:dyDescent="0.2">
      <c r="I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</row>
    <row r="838" spans="9:47" ht="12.75" x14ac:dyDescent="0.2">
      <c r="I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</row>
    <row r="839" spans="9:47" ht="12.75" x14ac:dyDescent="0.2">
      <c r="I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</row>
    <row r="840" spans="9:47" ht="12.75" x14ac:dyDescent="0.2">
      <c r="I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</row>
    <row r="841" spans="9:47" ht="12.75" x14ac:dyDescent="0.2">
      <c r="I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</row>
    <row r="842" spans="9:47" ht="12.75" x14ac:dyDescent="0.2">
      <c r="I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</row>
    <row r="843" spans="9:47" ht="12.75" x14ac:dyDescent="0.2">
      <c r="I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</row>
    <row r="844" spans="9:47" ht="12.75" x14ac:dyDescent="0.2">
      <c r="I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</row>
    <row r="845" spans="9:47" ht="12.75" x14ac:dyDescent="0.2">
      <c r="I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</row>
    <row r="846" spans="9:47" ht="12.75" x14ac:dyDescent="0.2">
      <c r="I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</row>
    <row r="847" spans="9:47" ht="12.75" x14ac:dyDescent="0.2">
      <c r="I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</row>
    <row r="848" spans="9:47" ht="12.75" x14ac:dyDescent="0.2">
      <c r="I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</row>
    <row r="849" spans="9:47" ht="12.75" x14ac:dyDescent="0.2">
      <c r="I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</row>
    <row r="850" spans="9:47" ht="12.75" x14ac:dyDescent="0.2">
      <c r="I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</row>
    <row r="851" spans="9:47" ht="12.75" x14ac:dyDescent="0.2">
      <c r="I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</row>
    <row r="852" spans="9:47" ht="12.75" x14ac:dyDescent="0.2">
      <c r="I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</row>
    <row r="853" spans="9:47" ht="12.75" x14ac:dyDescent="0.2">
      <c r="I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</row>
    <row r="854" spans="9:47" ht="12.75" x14ac:dyDescent="0.2">
      <c r="I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</row>
    <row r="855" spans="9:47" ht="12.75" x14ac:dyDescent="0.2">
      <c r="I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</row>
    <row r="856" spans="9:47" ht="12.75" x14ac:dyDescent="0.2">
      <c r="I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</row>
    <row r="857" spans="9:47" ht="12.75" x14ac:dyDescent="0.2">
      <c r="I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</row>
    <row r="858" spans="9:47" ht="12.75" x14ac:dyDescent="0.2">
      <c r="I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</row>
    <row r="859" spans="9:47" ht="12.75" x14ac:dyDescent="0.2">
      <c r="I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</row>
    <row r="860" spans="9:47" ht="12.75" x14ac:dyDescent="0.2">
      <c r="I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</row>
    <row r="861" spans="9:47" ht="12.75" x14ac:dyDescent="0.2">
      <c r="I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</row>
    <row r="862" spans="9:47" ht="12.75" x14ac:dyDescent="0.2">
      <c r="I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</row>
    <row r="863" spans="9:47" ht="12.75" x14ac:dyDescent="0.2">
      <c r="I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</row>
    <row r="864" spans="9:47" ht="12.75" x14ac:dyDescent="0.2">
      <c r="I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</row>
    <row r="865" spans="9:47" ht="12.75" x14ac:dyDescent="0.2">
      <c r="I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</row>
    <row r="866" spans="9:47" ht="12.75" x14ac:dyDescent="0.2">
      <c r="I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</row>
    <row r="867" spans="9:47" ht="12.75" x14ac:dyDescent="0.2">
      <c r="I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</row>
    <row r="868" spans="9:47" ht="12.75" x14ac:dyDescent="0.2">
      <c r="I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</row>
    <row r="869" spans="9:47" ht="12.75" x14ac:dyDescent="0.2">
      <c r="I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</row>
    <row r="870" spans="9:47" ht="12.75" x14ac:dyDescent="0.2">
      <c r="I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</row>
    <row r="871" spans="9:47" ht="12.75" x14ac:dyDescent="0.2">
      <c r="I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 spans="9:47" ht="12.75" x14ac:dyDescent="0.2">
      <c r="I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</row>
    <row r="873" spans="9:47" ht="12.75" x14ac:dyDescent="0.2">
      <c r="I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</row>
    <row r="874" spans="9:47" ht="12.75" x14ac:dyDescent="0.2">
      <c r="I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</row>
    <row r="875" spans="9:47" ht="12.75" x14ac:dyDescent="0.2">
      <c r="I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</row>
    <row r="876" spans="9:47" ht="12.75" x14ac:dyDescent="0.2">
      <c r="I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</row>
    <row r="877" spans="9:47" ht="12.75" x14ac:dyDescent="0.2">
      <c r="I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</row>
    <row r="878" spans="9:47" ht="12.75" x14ac:dyDescent="0.2">
      <c r="I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</row>
    <row r="879" spans="9:47" ht="12.75" x14ac:dyDescent="0.2">
      <c r="I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</row>
    <row r="880" spans="9:47" ht="12.75" x14ac:dyDescent="0.2">
      <c r="I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</row>
    <row r="881" spans="9:47" ht="12.75" x14ac:dyDescent="0.2">
      <c r="I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</row>
    <row r="882" spans="9:47" ht="12.75" x14ac:dyDescent="0.2">
      <c r="I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</row>
    <row r="883" spans="9:47" ht="12.75" x14ac:dyDescent="0.2">
      <c r="I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</row>
    <row r="884" spans="9:47" ht="12.75" x14ac:dyDescent="0.2">
      <c r="I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</row>
    <row r="885" spans="9:47" ht="12.75" x14ac:dyDescent="0.2">
      <c r="I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</row>
    <row r="886" spans="9:47" ht="12.75" x14ac:dyDescent="0.2">
      <c r="I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</row>
    <row r="887" spans="9:47" ht="12.75" x14ac:dyDescent="0.2">
      <c r="I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</row>
    <row r="888" spans="9:47" ht="12.75" x14ac:dyDescent="0.2">
      <c r="I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</row>
    <row r="889" spans="9:47" ht="12.75" x14ac:dyDescent="0.2">
      <c r="I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</row>
    <row r="890" spans="9:47" ht="12.75" x14ac:dyDescent="0.2">
      <c r="I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</row>
    <row r="891" spans="9:47" ht="12.75" x14ac:dyDescent="0.2">
      <c r="I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</row>
    <row r="892" spans="9:47" ht="12.75" x14ac:dyDescent="0.2">
      <c r="I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</row>
    <row r="893" spans="9:47" ht="12.75" x14ac:dyDescent="0.2">
      <c r="I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</row>
    <row r="894" spans="9:47" ht="12.75" x14ac:dyDescent="0.2">
      <c r="I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 spans="9:47" ht="12.75" x14ac:dyDescent="0.2">
      <c r="I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</row>
    <row r="896" spans="9:47" ht="12.75" x14ac:dyDescent="0.2">
      <c r="I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</row>
    <row r="897" spans="9:47" ht="12.75" x14ac:dyDescent="0.2">
      <c r="I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</row>
    <row r="898" spans="9:47" ht="12.75" x14ac:dyDescent="0.2">
      <c r="I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</row>
    <row r="899" spans="9:47" ht="12.75" x14ac:dyDescent="0.2">
      <c r="I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</row>
    <row r="900" spans="9:47" ht="12.75" x14ac:dyDescent="0.2">
      <c r="I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</row>
    <row r="901" spans="9:47" ht="12.75" x14ac:dyDescent="0.2">
      <c r="I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</row>
    <row r="902" spans="9:47" ht="12.75" x14ac:dyDescent="0.2">
      <c r="I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</row>
    <row r="903" spans="9:47" ht="12.75" x14ac:dyDescent="0.2">
      <c r="I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</row>
    <row r="904" spans="9:47" ht="12.75" x14ac:dyDescent="0.2">
      <c r="I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</row>
    <row r="905" spans="9:47" ht="12.75" x14ac:dyDescent="0.2">
      <c r="I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</row>
    <row r="906" spans="9:47" ht="12.75" x14ac:dyDescent="0.2">
      <c r="I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</row>
    <row r="907" spans="9:47" ht="12.75" x14ac:dyDescent="0.2">
      <c r="I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</row>
    <row r="908" spans="9:47" ht="12.75" x14ac:dyDescent="0.2">
      <c r="I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</row>
    <row r="909" spans="9:47" ht="12.75" x14ac:dyDescent="0.2">
      <c r="I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</row>
    <row r="910" spans="9:47" ht="12.75" x14ac:dyDescent="0.2">
      <c r="I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</row>
    <row r="911" spans="9:47" ht="12.75" x14ac:dyDescent="0.2">
      <c r="I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</row>
    <row r="912" spans="9:47" ht="12.75" x14ac:dyDescent="0.2">
      <c r="I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 spans="9:47" ht="12.75" x14ac:dyDescent="0.2">
      <c r="I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</row>
    <row r="914" spans="9:47" ht="12.75" x14ac:dyDescent="0.2">
      <c r="I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</row>
    <row r="915" spans="9:47" ht="12.75" x14ac:dyDescent="0.2">
      <c r="I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</row>
    <row r="916" spans="9:47" ht="12.75" x14ac:dyDescent="0.2">
      <c r="I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</row>
    <row r="917" spans="9:47" ht="12.75" x14ac:dyDescent="0.2">
      <c r="I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</row>
    <row r="918" spans="9:47" ht="12.75" x14ac:dyDescent="0.2">
      <c r="I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spans="9:47" ht="12.75" x14ac:dyDescent="0.2">
      <c r="I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 spans="9:47" ht="12.75" x14ac:dyDescent="0.2">
      <c r="I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</row>
    <row r="921" spans="9:47" ht="12.75" x14ac:dyDescent="0.2">
      <c r="I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</row>
    <row r="922" spans="9:47" ht="12.75" x14ac:dyDescent="0.2">
      <c r="I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</row>
    <row r="923" spans="9:47" ht="12.75" x14ac:dyDescent="0.2">
      <c r="I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</row>
    <row r="924" spans="9:47" ht="12.75" x14ac:dyDescent="0.2">
      <c r="I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</row>
    <row r="925" spans="9:47" ht="12.75" x14ac:dyDescent="0.2">
      <c r="I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</row>
    <row r="926" spans="9:47" ht="12.75" x14ac:dyDescent="0.2">
      <c r="I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</row>
    <row r="927" spans="9:47" ht="12.75" x14ac:dyDescent="0.2">
      <c r="I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</row>
    <row r="928" spans="9:47" ht="12.75" x14ac:dyDescent="0.2">
      <c r="I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 spans="9:47" ht="12.75" x14ac:dyDescent="0.2">
      <c r="I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</row>
    <row r="930" spans="9:47" ht="12.75" x14ac:dyDescent="0.2">
      <c r="I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</row>
    <row r="931" spans="9:47" ht="12.75" x14ac:dyDescent="0.2">
      <c r="I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</row>
    <row r="932" spans="9:47" ht="12.75" x14ac:dyDescent="0.2">
      <c r="I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</row>
    <row r="933" spans="9:47" ht="12.75" x14ac:dyDescent="0.2">
      <c r="I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</row>
    <row r="934" spans="9:47" ht="12.75" x14ac:dyDescent="0.2">
      <c r="I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</row>
    <row r="935" spans="9:47" ht="12.75" x14ac:dyDescent="0.2">
      <c r="I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</row>
    <row r="936" spans="9:47" ht="12.75" x14ac:dyDescent="0.2">
      <c r="I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</row>
    <row r="937" spans="9:47" ht="12.75" x14ac:dyDescent="0.2">
      <c r="I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</row>
    <row r="938" spans="9:47" ht="12.75" x14ac:dyDescent="0.2">
      <c r="I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</row>
    <row r="939" spans="9:47" ht="12.75" x14ac:dyDescent="0.2">
      <c r="I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</row>
    <row r="940" spans="9:47" ht="12.75" x14ac:dyDescent="0.2">
      <c r="I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</row>
    <row r="941" spans="9:47" ht="12.75" x14ac:dyDescent="0.2">
      <c r="I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</row>
    <row r="942" spans="9:47" ht="12.75" x14ac:dyDescent="0.2">
      <c r="I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</row>
    <row r="943" spans="9:47" ht="12.75" x14ac:dyDescent="0.2">
      <c r="I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</row>
    <row r="944" spans="9:47" ht="12.75" x14ac:dyDescent="0.2">
      <c r="I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</row>
    <row r="945" spans="9:47" ht="12.75" x14ac:dyDescent="0.2">
      <c r="I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</row>
    <row r="946" spans="9:47" ht="12.75" x14ac:dyDescent="0.2">
      <c r="I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</row>
    <row r="947" spans="9:47" ht="12.75" x14ac:dyDescent="0.2">
      <c r="I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</row>
    <row r="948" spans="9:47" ht="12.75" x14ac:dyDescent="0.2">
      <c r="I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</row>
    <row r="949" spans="9:47" ht="12.75" x14ac:dyDescent="0.2">
      <c r="I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</row>
    <row r="950" spans="9:47" ht="12.75" x14ac:dyDescent="0.2">
      <c r="I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</row>
    <row r="951" spans="9:47" ht="12.75" x14ac:dyDescent="0.2">
      <c r="I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</row>
    <row r="952" spans="9:47" ht="12.75" x14ac:dyDescent="0.2">
      <c r="I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</row>
    <row r="953" spans="9:47" ht="12.75" x14ac:dyDescent="0.2">
      <c r="I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</row>
    <row r="954" spans="9:47" ht="12.75" x14ac:dyDescent="0.2">
      <c r="I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</row>
    <row r="955" spans="9:47" ht="12.75" x14ac:dyDescent="0.2">
      <c r="I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</row>
    <row r="956" spans="9:47" ht="12.75" x14ac:dyDescent="0.2">
      <c r="I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</row>
    <row r="957" spans="9:47" ht="12.75" x14ac:dyDescent="0.2">
      <c r="I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</row>
    <row r="958" spans="9:47" ht="12.75" x14ac:dyDescent="0.2">
      <c r="I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</row>
    <row r="959" spans="9:47" ht="12.75" x14ac:dyDescent="0.2">
      <c r="I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</row>
    <row r="960" spans="9:47" ht="12.75" x14ac:dyDescent="0.2">
      <c r="I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</row>
    <row r="961" spans="9:47" ht="12.75" x14ac:dyDescent="0.2">
      <c r="I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</row>
    <row r="962" spans="9:47" ht="12.75" x14ac:dyDescent="0.2">
      <c r="I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</row>
    <row r="963" spans="9:47" ht="12.75" x14ac:dyDescent="0.2">
      <c r="I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</row>
    <row r="964" spans="9:47" ht="12.75" x14ac:dyDescent="0.2">
      <c r="I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</row>
    <row r="965" spans="9:47" ht="12.75" x14ac:dyDescent="0.2">
      <c r="I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</row>
    <row r="966" spans="9:47" ht="12.75" x14ac:dyDescent="0.2">
      <c r="I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</row>
    <row r="967" spans="9:47" ht="12.75" x14ac:dyDescent="0.2">
      <c r="I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</row>
    <row r="968" spans="9:47" ht="12.75" x14ac:dyDescent="0.2">
      <c r="I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</row>
    <row r="969" spans="9:47" ht="12.75" x14ac:dyDescent="0.2">
      <c r="I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</row>
    <row r="970" spans="9:47" ht="12.75" x14ac:dyDescent="0.2">
      <c r="I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</row>
    <row r="971" spans="9:47" ht="12.75" x14ac:dyDescent="0.2">
      <c r="I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</row>
    <row r="972" spans="9:47" ht="12.75" x14ac:dyDescent="0.2">
      <c r="I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</row>
    <row r="973" spans="9:47" ht="12.75" x14ac:dyDescent="0.2">
      <c r="I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</row>
    <row r="974" spans="9:47" ht="12.75" x14ac:dyDescent="0.2">
      <c r="I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</row>
    <row r="975" spans="9:47" ht="12.75" x14ac:dyDescent="0.2">
      <c r="I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</row>
    <row r="976" spans="9:47" ht="12.75" x14ac:dyDescent="0.2">
      <c r="I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</row>
    <row r="977" spans="9:47" ht="12.75" x14ac:dyDescent="0.2">
      <c r="I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</row>
    <row r="978" spans="9:47" ht="12.75" x14ac:dyDescent="0.2">
      <c r="I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</row>
    <row r="979" spans="9:47" ht="12.75" x14ac:dyDescent="0.2">
      <c r="I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</row>
    <row r="980" spans="9:47" ht="12.75" x14ac:dyDescent="0.2">
      <c r="I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</row>
    <row r="981" spans="9:47" ht="12.75" x14ac:dyDescent="0.2">
      <c r="I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</row>
    <row r="982" spans="9:47" ht="12.75" x14ac:dyDescent="0.2">
      <c r="I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</row>
    <row r="983" spans="9:47" ht="12.75" x14ac:dyDescent="0.2">
      <c r="I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</row>
    <row r="984" spans="9:47" ht="12.75" x14ac:dyDescent="0.2">
      <c r="I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</row>
    <row r="985" spans="9:47" ht="12.75" x14ac:dyDescent="0.2">
      <c r="I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</row>
    <row r="986" spans="9:47" ht="12.75" x14ac:dyDescent="0.2">
      <c r="I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</row>
    <row r="987" spans="9:47" ht="12.75" x14ac:dyDescent="0.2">
      <c r="I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</row>
    <row r="988" spans="9:47" ht="12.75" x14ac:dyDescent="0.2">
      <c r="I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</row>
    <row r="989" spans="9:47" ht="12.75" x14ac:dyDescent="0.2">
      <c r="I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</row>
    <row r="990" spans="9:47" ht="12.75" x14ac:dyDescent="0.2">
      <c r="I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</row>
    <row r="991" spans="9:47" ht="12.75" x14ac:dyDescent="0.2">
      <c r="I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</row>
    <row r="992" spans="9:47" ht="12.75" x14ac:dyDescent="0.2">
      <c r="I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</row>
    <row r="993" spans="9:47" ht="12.75" x14ac:dyDescent="0.2">
      <c r="I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</row>
    <row r="994" spans="9:47" ht="12.75" x14ac:dyDescent="0.2">
      <c r="I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</row>
    <row r="995" spans="9:47" ht="12.75" x14ac:dyDescent="0.2">
      <c r="I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</row>
    <row r="996" spans="9:47" ht="12.75" x14ac:dyDescent="0.2">
      <c r="I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</row>
    <row r="997" spans="9:47" ht="12.75" x14ac:dyDescent="0.2">
      <c r="I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</row>
    <row r="998" spans="9:47" ht="12.75" x14ac:dyDescent="0.2">
      <c r="I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</row>
    <row r="999" spans="9:47" ht="12.75" x14ac:dyDescent="0.2">
      <c r="I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</row>
    <row r="1000" spans="9:47" ht="12.75" x14ac:dyDescent="0.2">
      <c r="I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</row>
  </sheetData>
  <mergeCells count="1">
    <mergeCell ref="AG1:A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999"/>
  <sheetViews>
    <sheetView workbookViewId="0">
      <selection activeCell="L2" sqref="L2:L12"/>
    </sheetView>
  </sheetViews>
  <sheetFormatPr defaultColWidth="14.42578125" defaultRowHeight="15.75" customHeight="1" x14ac:dyDescent="0.2"/>
  <cols>
    <col min="1" max="1" width="8.42578125" customWidth="1"/>
    <col min="2" max="2" width="15.85546875" customWidth="1"/>
    <col min="3" max="3" width="11" customWidth="1"/>
    <col min="4" max="4" width="9.85546875" customWidth="1"/>
    <col min="5" max="5" width="10" customWidth="1"/>
    <col min="6" max="6" width="6.42578125" customWidth="1"/>
    <col min="7" max="7" width="7.28515625" customWidth="1"/>
    <col min="8" max="8" width="5.85546875" customWidth="1"/>
    <col min="9" max="9" width="8.85546875" customWidth="1"/>
    <col min="10" max="11" width="5.85546875" customWidth="1"/>
    <col min="12" max="12" width="19.85546875" customWidth="1"/>
    <col min="13" max="13" width="7.28515625" customWidth="1"/>
    <col min="14" max="14" width="11" customWidth="1"/>
    <col min="15" max="15" width="6.28515625" customWidth="1"/>
    <col min="16" max="16" width="9.7109375" customWidth="1"/>
    <col min="17" max="17" width="9.85546875" customWidth="1"/>
    <col min="18" max="18" width="9.5703125" customWidth="1"/>
    <col min="19" max="19" width="7.28515625" customWidth="1"/>
    <col min="20" max="20" width="9.7109375" customWidth="1"/>
    <col min="21" max="21" width="10.140625" customWidth="1"/>
    <col min="22" max="22" width="7" customWidth="1"/>
    <col min="23" max="23" width="22.85546875" customWidth="1"/>
    <col min="24" max="24" width="7.42578125" customWidth="1"/>
    <col min="25" max="25" width="8" customWidth="1"/>
    <col min="26" max="26" width="8.42578125" customWidth="1"/>
    <col min="27" max="27" width="10.28515625" customWidth="1"/>
    <col min="28" max="28" width="8.42578125" customWidth="1"/>
    <col min="29" max="29" width="9" customWidth="1"/>
    <col min="30" max="30" width="10.42578125" customWidth="1"/>
    <col min="31" max="32" width="7.42578125" customWidth="1"/>
    <col min="33" max="35" width="2.140625" hidden="1" customWidth="1"/>
    <col min="36" max="43" width="3.140625" hidden="1" customWidth="1"/>
    <col min="44" max="44" width="3.42578125" hidden="1" customWidth="1"/>
    <col min="45" max="45" width="3.5703125" hidden="1" customWidth="1"/>
    <col min="46" max="47" width="3.140625" hidden="1" customWidth="1"/>
    <col min="50" max="50" width="13.85546875" customWidth="1"/>
  </cols>
  <sheetData>
    <row r="1" spans="1:47" ht="25.5" x14ac:dyDescent="0.2">
      <c r="A1" s="1" t="s">
        <v>0</v>
      </c>
      <c r="B1" s="1" t="s">
        <v>1</v>
      </c>
      <c r="C1" s="1" t="s">
        <v>2</v>
      </c>
      <c r="D1" s="2" t="s">
        <v>47</v>
      </c>
      <c r="E1" s="1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1"/>
      <c r="K1" s="1"/>
      <c r="L1" s="1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13</v>
      </c>
      <c r="U1" s="4" t="s">
        <v>17</v>
      </c>
      <c r="V1" s="4" t="s">
        <v>18</v>
      </c>
      <c r="W1" s="4" t="s">
        <v>19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26</v>
      </c>
      <c r="AG1" s="46" t="s">
        <v>19</v>
      </c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ht="12.75" x14ac:dyDescent="0.2">
      <c r="A2" s="5">
        <v>1</v>
      </c>
      <c r="B2" s="6" t="s">
        <v>27</v>
      </c>
      <c r="C2" s="6">
        <v>1</v>
      </c>
      <c r="D2" s="6">
        <v>0</v>
      </c>
      <c r="E2" s="6">
        <v>2</v>
      </c>
      <c r="F2" s="5"/>
      <c r="G2" s="7">
        <v>5.0925925925925921E-4</v>
      </c>
      <c r="H2" s="7">
        <v>1.7939814814814815E-3</v>
      </c>
      <c r="I2" s="8">
        <f t="shared" ref="I2:I15" si="0">H2-G2</f>
        <v>1.2847222222222223E-3</v>
      </c>
      <c r="J2" s="5">
        <f>C2-D2</f>
        <v>1</v>
      </c>
      <c r="K2" s="5"/>
      <c r="L2" s="39" t="s">
        <v>128</v>
      </c>
      <c r="M2" s="10">
        <v>1</v>
      </c>
      <c r="N2" s="10">
        <f t="shared" ref="N2:N11" si="1">M2-O2-P2</f>
        <v>1</v>
      </c>
      <c r="O2" s="10">
        <v>0</v>
      </c>
      <c r="P2" s="10">
        <v>0</v>
      </c>
      <c r="Q2" s="11">
        <f t="shared" ref="Q2:Q11" si="2">N2/M2</f>
        <v>1</v>
      </c>
      <c r="R2" s="12">
        <v>3</v>
      </c>
      <c r="S2" s="10">
        <v>0</v>
      </c>
      <c r="T2" s="10">
        <v>0</v>
      </c>
      <c r="U2" s="13">
        <f t="shared" ref="U2:U11" si="3">R2/SUM(R2:T2)</f>
        <v>1</v>
      </c>
      <c r="V2" s="10">
        <v>0</v>
      </c>
      <c r="W2" s="15" t="s">
        <v>48</v>
      </c>
      <c r="X2" s="14">
        <f t="shared" ref="X2:X11" ca="1" si="4">COUNTA(AG2:AU2)</f>
        <v>7</v>
      </c>
      <c r="Y2" s="12">
        <f t="shared" ref="Y2:Y11" ca="1" si="5">SUM(COUNTIFS($B$2:$B$15,"Offense",$A$2:$A$15,AG2),COUNTIFS($B$2:$B$15,"Offense",$A$2:$A$15,AH2),COUNTIFS($B$2:$B$15,"Offense",$A$2:$A$15,AI2),COUNTIFS($B$2:$B$15,"Offense",$A$2:$A$15,AJ2),COUNTIFS($B$2:$B$15,"Offense",$A$2:$A$15,AK2),COUNTIFS($B$2:$B$15,"Offense",$A$2:$A$15,AL2),COUNTIFS($B$2:$B$15,"Offense",$A$2:$A$15,AM2),COUNTIFS($B$2:$B$15,"Offense",$A$2:$A$15,AN2),COUNTIFS($B$2:$B$15,"Offense",$A$2:$A$15,AO2),COUNTIFS($B$2:$B$15,"Offense",$A$2:$A$15,AP2),COUNTIFS($B$2:$B$15,"Offense",$A$2:$A$15,AQ2),COUNTIFS($B$2:$B$15,"Offense",$A$2:$A$15,AR2),COUNTIFS($B$2:$B$15,"Offense",$A$2:$A$15,AS2),COUNTIFS($B$2:$B$15,"Offense",$A$2:$A$15,AT2),COUNTIFS($B$2:$B$15,"Offense",$A$2:$A$15,AU2))</f>
        <v>2</v>
      </c>
      <c r="Z2" s="16">
        <f t="shared" ref="Z2:Z11" ca="1" si="6">SUM(COUNTIFS($B$2:$B$15,"Offense",$A$2:$A$15,AG2,$J$2:$J$15,"&gt;0"),COUNTIFS($B$2:$B$15,"Offense",$A$2:$A$15,AH2,$J$2:$J$15,"&gt;0"),COUNTIFS($B$2:$B$15,"Offense",$A$2:$A$15,AI2,$J$2:$J$15,"&gt;0"),COUNTIFS($B$2:$B$15,"Offense",$A$2:$A$15,AJ2,$J$2:$J$15,"&gt;0"),COUNTIFS($B$2:$B$15,"Offense",$A$2:$A$15,AK2,$J$2:$J$15,"&gt;0"),COUNTIFS($B$2:$B$15,"Offense",$A$2:$A$15,AL2,$J$2:$J$15,"&gt;0"),COUNTIFS($B$2:$B$15,"Offense",$A$2:$A$15,AM2,$J$2:$J$15,"&gt;0"),COUNTIFS($B$2:$B$15,"Offense",$A$2:$A$15,AN2,$J$2:$J$15,"&gt;0"),COUNTIFS($B$2:$B$15,"Offense",$A$2:$A$15,AO2,$J$2:$J$15,"&gt;0"),COUNTIFS($B$2:$B$15,"Offense",$A$2:$A$15,AP2,$J$2:$J$15,"&gt;0"),COUNTIFS($B$2:$B$15,"Offense",$A$2:$A$15,AQ2,$J$2:$J$15,"&gt;0"),COUNTIFS($B$2:$B$15,"Offense",$A$2:$A$15,AR2,$J$2:$J$15,"&gt;0"),COUNTIFS($B$2:$B$15,"Offense",$A$2:$A$15,AS2,$J$2:$J$15,"&gt;0"),COUNTIFS($B$2:$B$15,"Offense",$A$2:$A$15,AT2,$J$2:$J$15,"&gt;0"),COUNTIFS($B$2:$B$15,"Offense",$A$2:$A$15,AU2,$J$2:$J$15,"&gt;0"))</f>
        <v>2</v>
      </c>
      <c r="AA2" s="13">
        <f t="shared" ref="AA2:AA11" ca="1" si="7">IFERROR(Z2/Y2, 0)</f>
        <v>1</v>
      </c>
      <c r="AB2" s="16">
        <f t="shared" ref="AB2:AB11" ca="1" si="8">SUM(COUNTIFS($B$2:$B$15,"Defense",$A$2:$A$15,AG2),COUNTIFS($B$2:$B$15,"Defense",$A$2:$A$15,AH2),COUNTIFS($B$2:$B$15,"Defense",$A$2:$A$15,AI2),COUNTIFS($B$2:$B$15,"Defense",$A$2:$A$15,AJ2),COUNTIFS($B$2:$B$15,"Defense",$A$2:$A$15,AK2),COUNTIFS($B$2:$B$15,"Defense",$A$2:$A$15,AL2),COUNTIFS($B$2:$B$15,"Defense",$A$2:$A$15,AM2),COUNTIFS($B$2:$B$15,"Defense",$A$2:$A$15,AN2),COUNTIFS($B$2:$B$15,"Defense",$A$2:$A$15,AO2),COUNTIFS($B$2:$B$15,"Defense",$A$2:$A$15,AP2),COUNTIFS($B$2:$B$15,"Defense",$A$2:$A$15,AQ2),COUNTIFS($B$2:$B$15,"Defense",$A$2:$A$15,AR2),COUNTIFS($B$2:$B$15,"Defense",$A$2:$A$15,AS2),COUNTIFS($B$2:$B$15,"Defense",$A$2:$A$15,AT2),COUNTIFS($B$2:$B$15,"Defense",$A$2:$A$15,AU2))</f>
        <v>5</v>
      </c>
      <c r="AC2" s="17">
        <f t="shared" ref="AC2:AC11" ca="1" si="9">SUM(COUNTIFS($B$2:$B$15,"Defense",$A$2:$A$15,AG2,$J$2:$J$15,"&gt;0"),COUNTIFS($B$2:$B$15,"Defense",$A$2:$A$15,AH2,$J$2:$J$15,"&gt;0"),COUNTIFS($B$2:$B$15,"Defense",$A$2:$A$15,AI2,$J$2:$J$15,"&gt;0"),COUNTIFS($B$2:$B$15,"Defense",$A$2:$A$15,AJ2,$J$2:$J$15,"&gt;0"),COUNTIFS($B$2:$B$15,"Defense",$A$2:$A$15,AK2,$J$2:$J$15,"&gt;0"),COUNTIFS($B$2:$B$15,"Defense",$A$2:$A$15,AL2,$J$2:$J$15,"&gt;0"),COUNTIFS($B$2:$B$15,"Defense",$A$2:$A$15,AM2,$J$2:$J$15,"&gt;0"),COUNTIFS($B$2:$B$15,"Defense",$A$2:$A$15,AN2,$J$2:$J$15,"&gt;0"),COUNTIFS($B$2:$B$15,"Defense",$A$2:$A$15,AO2,$J$2:$J$15,"&gt;0"),COUNTIFS($B$2:$B$15,"Defense",$A$2:$A$15,AP2,$J$2:$J$15,"&gt;0"),COUNTIFS($B$2:$B$15,"Defense",$A$2:$A$15,AQ2,$J$2:$J$15,"&gt;0"),COUNTIFS($B$2:$B$15,"Defense",$A$2:$A$15,AR2,$J$2:$J$15,"&gt;0"),COUNTIFS($B$2:$B$15,"Defense",$A$2:$A$15,AS2,$J$2:$J$15,"&gt;0"),COUNTIFS($B$2:$B$15,"Defense",$A$2:$A$15,AT2,$J$2:$J$15,"&gt;0"),COUNTIFS($B$2:$B$15,"Defense",$A$2:$A$15,AU2,$J$2:$J$15,"&gt;0"))</f>
        <v>2</v>
      </c>
      <c r="AD2" s="13">
        <f t="shared" ref="AD2:AD11" ca="1" si="10">IFERROR(AC2/AB2, 0)</f>
        <v>0.4</v>
      </c>
      <c r="AE2" s="18">
        <v>4.3518518520000004E-3</v>
      </c>
      <c r="AF2" s="19">
        <f t="shared" ref="AF2:AF11" si="11">AE2/$I$16</f>
        <v>0.44761904763428589</v>
      </c>
      <c r="AG2" s="14">
        <f ca="1">IFERROR(__xludf.DUMMYFUNCTION("SPLIT(W2,"","",TRUE, TRUE)"),1)</f>
        <v>1</v>
      </c>
      <c r="AH2" s="14">
        <f ca="1">IFERROR(__xludf.DUMMYFUNCTION("""COMPUTED_VALUE"""),3)</f>
        <v>3</v>
      </c>
      <c r="AI2" s="14">
        <f ca="1">IFERROR(__xludf.DUMMYFUNCTION("""COMPUTED_VALUE"""),5)</f>
        <v>5</v>
      </c>
      <c r="AJ2" s="14">
        <f ca="1">IFERROR(__xludf.DUMMYFUNCTION("""COMPUTED_VALUE"""),8)</f>
        <v>8</v>
      </c>
      <c r="AK2" s="14">
        <f ca="1">IFERROR(__xludf.DUMMYFUNCTION("""COMPUTED_VALUE"""),11)</f>
        <v>11</v>
      </c>
      <c r="AL2" s="14">
        <f ca="1">IFERROR(__xludf.DUMMYFUNCTION("""COMPUTED_VALUE"""),13)</f>
        <v>13</v>
      </c>
      <c r="AM2" s="14">
        <f ca="1">IFERROR(__xludf.DUMMYFUNCTION("""COMPUTED_VALUE"""),14)</f>
        <v>14</v>
      </c>
      <c r="AN2" s="14"/>
      <c r="AO2" s="14"/>
      <c r="AP2" s="14"/>
      <c r="AQ2" s="14"/>
      <c r="AR2" s="14"/>
      <c r="AS2" s="14"/>
      <c r="AT2" s="14"/>
      <c r="AU2" s="14"/>
    </row>
    <row r="3" spans="1:47" ht="12.75" x14ac:dyDescent="0.2">
      <c r="A3" s="5">
        <v>2</v>
      </c>
      <c r="B3" s="6" t="s">
        <v>29</v>
      </c>
      <c r="C3" s="6">
        <v>2</v>
      </c>
      <c r="D3" s="6">
        <v>0</v>
      </c>
      <c r="E3" s="6">
        <v>1</v>
      </c>
      <c r="F3" s="6">
        <v>1</v>
      </c>
      <c r="G3" s="7">
        <v>2.2569444444444442E-3</v>
      </c>
      <c r="H3" s="7">
        <v>2.8124999999999999E-3</v>
      </c>
      <c r="I3" s="8">
        <f t="shared" si="0"/>
        <v>5.5555555555555566E-4</v>
      </c>
      <c r="J3" s="5">
        <f t="shared" ref="J3:J15" si="12">C3-C2</f>
        <v>1</v>
      </c>
      <c r="K3" s="5"/>
      <c r="L3" s="39" t="s">
        <v>129</v>
      </c>
      <c r="M3" s="10">
        <v>2</v>
      </c>
      <c r="N3" s="10">
        <f t="shared" si="1"/>
        <v>1</v>
      </c>
      <c r="O3" s="10">
        <v>1</v>
      </c>
      <c r="P3" s="10">
        <v>0</v>
      </c>
      <c r="Q3" s="11">
        <f t="shared" si="2"/>
        <v>0.5</v>
      </c>
      <c r="R3" s="12">
        <v>4</v>
      </c>
      <c r="S3" s="10">
        <v>0</v>
      </c>
      <c r="T3" s="10">
        <v>0</v>
      </c>
      <c r="U3" s="13">
        <f t="shared" si="3"/>
        <v>1</v>
      </c>
      <c r="V3" s="10">
        <v>0</v>
      </c>
      <c r="W3" s="15" t="s">
        <v>49</v>
      </c>
      <c r="X3" s="14">
        <f t="shared" ca="1" si="4"/>
        <v>5</v>
      </c>
      <c r="Y3" s="12">
        <f t="shared" ca="1" si="5"/>
        <v>1</v>
      </c>
      <c r="Z3" s="16">
        <f t="shared" ca="1" si="6"/>
        <v>1</v>
      </c>
      <c r="AA3" s="13">
        <f t="shared" ca="1" si="7"/>
        <v>1</v>
      </c>
      <c r="AB3" s="16">
        <f t="shared" ca="1" si="8"/>
        <v>4</v>
      </c>
      <c r="AC3" s="17">
        <f t="shared" ca="1" si="9"/>
        <v>4</v>
      </c>
      <c r="AD3" s="13">
        <f t="shared" ca="1" si="10"/>
        <v>1</v>
      </c>
      <c r="AE3" s="18">
        <v>3.9814814809999996E-3</v>
      </c>
      <c r="AF3" s="19">
        <f t="shared" si="11"/>
        <v>0.40952380947428579</v>
      </c>
      <c r="AG3" s="14">
        <f ca="1">IFERROR(__xludf.DUMMYFUNCTION("SPLIT(W3,"","",TRUE, TRUE)"),2)</f>
        <v>2</v>
      </c>
      <c r="AH3" s="14">
        <f ca="1">IFERROR(__xludf.DUMMYFUNCTION("""COMPUTED_VALUE"""),6)</f>
        <v>6</v>
      </c>
      <c r="AI3" s="14">
        <f ca="1">IFERROR(__xludf.DUMMYFUNCTION("""COMPUTED_VALUE"""),7)</f>
        <v>7</v>
      </c>
      <c r="AJ3" s="14">
        <f ca="1">IFERROR(__xludf.DUMMYFUNCTION("""COMPUTED_VALUE"""),9)</f>
        <v>9</v>
      </c>
      <c r="AK3" s="14">
        <f ca="1">IFERROR(__xludf.DUMMYFUNCTION("""COMPUTED_VALUE"""),12)</f>
        <v>12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15.75" customHeight="1" x14ac:dyDescent="0.2">
      <c r="A4" s="5">
        <v>3</v>
      </c>
      <c r="B4" s="6" t="s">
        <v>29</v>
      </c>
      <c r="C4" s="6">
        <v>2</v>
      </c>
      <c r="D4" s="6">
        <v>1</v>
      </c>
      <c r="E4" s="5"/>
      <c r="F4" s="5"/>
      <c r="G4" s="7">
        <v>3.3217592592592591E-3</v>
      </c>
      <c r="H4" s="7">
        <v>3.472222222222222E-3</v>
      </c>
      <c r="I4" s="8">
        <f t="shared" si="0"/>
        <v>1.5046296296296292E-4</v>
      </c>
      <c r="J4" s="5">
        <f t="shared" si="12"/>
        <v>0</v>
      </c>
      <c r="K4" s="5"/>
      <c r="L4" s="39" t="s">
        <v>130</v>
      </c>
      <c r="M4" s="10">
        <v>4</v>
      </c>
      <c r="N4" s="10">
        <f t="shared" si="1"/>
        <v>4</v>
      </c>
      <c r="O4" s="10">
        <v>0</v>
      </c>
      <c r="P4" s="10">
        <v>0</v>
      </c>
      <c r="Q4" s="11">
        <f t="shared" si="2"/>
        <v>1</v>
      </c>
      <c r="R4" s="12">
        <v>4</v>
      </c>
      <c r="S4" s="10">
        <v>0</v>
      </c>
      <c r="T4" s="10">
        <v>0</v>
      </c>
      <c r="U4" s="13">
        <f t="shared" si="3"/>
        <v>1</v>
      </c>
      <c r="V4" s="10">
        <v>0</v>
      </c>
      <c r="W4" s="15" t="s">
        <v>50</v>
      </c>
      <c r="X4" s="14">
        <f t="shared" ca="1" si="4"/>
        <v>8</v>
      </c>
      <c r="Y4" s="12">
        <f t="shared" ca="1" si="5"/>
        <v>1</v>
      </c>
      <c r="Z4" s="16">
        <f t="shared" ca="1" si="6"/>
        <v>1</v>
      </c>
      <c r="AA4" s="13">
        <f t="shared" ca="1" si="7"/>
        <v>1</v>
      </c>
      <c r="AB4" s="16">
        <f t="shared" ca="1" si="8"/>
        <v>7</v>
      </c>
      <c r="AC4" s="17">
        <f t="shared" ca="1" si="9"/>
        <v>5</v>
      </c>
      <c r="AD4" s="13">
        <f t="shared" ca="1" si="10"/>
        <v>0.7142857142857143</v>
      </c>
      <c r="AE4" s="18">
        <v>4.2939814809999999E-3</v>
      </c>
      <c r="AF4" s="19">
        <f t="shared" si="11"/>
        <v>0.44166666661714299</v>
      </c>
      <c r="AG4" s="14">
        <f ca="1">IFERROR(__xludf.DUMMYFUNCTION("SPLIT(W4,"","",TRUE, TRUE)"),2)</f>
        <v>2</v>
      </c>
      <c r="AH4" s="14">
        <f ca="1">IFERROR(__xludf.DUMMYFUNCTION("""COMPUTED_VALUE"""),3)</f>
        <v>3</v>
      </c>
      <c r="AI4" s="14">
        <f ca="1">IFERROR(__xludf.DUMMYFUNCTION("""COMPUTED_VALUE"""),6)</f>
        <v>6</v>
      </c>
      <c r="AJ4" s="14">
        <f ca="1">IFERROR(__xludf.DUMMYFUNCTION("""COMPUTED_VALUE"""),7)</f>
        <v>7</v>
      </c>
      <c r="AK4" s="14">
        <f ca="1">IFERROR(__xludf.DUMMYFUNCTION("""COMPUTED_VALUE"""),9)</f>
        <v>9</v>
      </c>
      <c r="AL4" s="14">
        <f ca="1">IFERROR(__xludf.DUMMYFUNCTION("""COMPUTED_VALUE"""),10)</f>
        <v>10</v>
      </c>
      <c r="AM4" s="14">
        <f ca="1">IFERROR(__xludf.DUMMYFUNCTION("""COMPUTED_VALUE"""),13)</f>
        <v>13</v>
      </c>
      <c r="AN4" s="14">
        <f ca="1">IFERROR(__xludf.DUMMYFUNCTION("""COMPUTED_VALUE"""),14)</f>
        <v>14</v>
      </c>
      <c r="AO4" s="14"/>
      <c r="AP4" s="14"/>
      <c r="AQ4" s="14"/>
      <c r="AR4" s="14"/>
      <c r="AS4" s="14"/>
      <c r="AT4" s="14"/>
      <c r="AU4" s="14"/>
    </row>
    <row r="5" spans="1:47" ht="12.75" x14ac:dyDescent="0.2">
      <c r="A5" s="5">
        <v>4</v>
      </c>
      <c r="B5" s="6" t="s">
        <v>27</v>
      </c>
      <c r="C5" s="6">
        <v>3</v>
      </c>
      <c r="D5" s="6">
        <v>1</v>
      </c>
      <c r="E5" s="5"/>
      <c r="F5" s="5"/>
      <c r="G5" s="7">
        <v>3.8888888888888888E-3</v>
      </c>
      <c r="H5" s="7">
        <v>4.2476851851851851E-3</v>
      </c>
      <c r="I5" s="8">
        <f t="shared" si="0"/>
        <v>3.5879629629629629E-4</v>
      </c>
      <c r="J5" s="5">
        <f t="shared" si="12"/>
        <v>1</v>
      </c>
      <c r="K5" s="5"/>
      <c r="L5" s="39" t="s">
        <v>131</v>
      </c>
      <c r="M5" s="10">
        <v>8</v>
      </c>
      <c r="N5" s="10">
        <f t="shared" si="1"/>
        <v>7</v>
      </c>
      <c r="O5" s="10">
        <v>1</v>
      </c>
      <c r="P5" s="10">
        <v>0</v>
      </c>
      <c r="Q5" s="11">
        <f t="shared" si="2"/>
        <v>0.875</v>
      </c>
      <c r="R5" s="12">
        <v>8</v>
      </c>
      <c r="S5" s="12">
        <v>1</v>
      </c>
      <c r="T5" s="10">
        <v>0</v>
      </c>
      <c r="U5" s="13">
        <f t="shared" si="3"/>
        <v>0.88888888888888884</v>
      </c>
      <c r="V5" s="10">
        <v>0</v>
      </c>
      <c r="W5" s="15" t="s">
        <v>51</v>
      </c>
      <c r="X5" s="14">
        <f t="shared" ca="1" si="4"/>
        <v>8</v>
      </c>
      <c r="Y5" s="12">
        <f t="shared" ca="1" si="5"/>
        <v>3</v>
      </c>
      <c r="Z5" s="16">
        <f t="shared" ca="1" si="6"/>
        <v>3</v>
      </c>
      <c r="AA5" s="13">
        <f t="shared" ca="1" si="7"/>
        <v>1</v>
      </c>
      <c r="AB5" s="16">
        <f t="shared" ca="1" si="8"/>
        <v>5</v>
      </c>
      <c r="AC5" s="17">
        <f t="shared" ca="1" si="9"/>
        <v>4</v>
      </c>
      <c r="AD5" s="13">
        <f t="shared" ca="1" si="10"/>
        <v>0.8</v>
      </c>
      <c r="AE5" s="18">
        <v>5.6134259259999998E-3</v>
      </c>
      <c r="AF5" s="19">
        <f t="shared" si="11"/>
        <v>0.57738095238857157</v>
      </c>
      <c r="AG5" s="14">
        <f ca="1">IFERROR(__xludf.DUMMYFUNCTION("SPLIT(W5,"","",TRUE, TRUE)"),1)</f>
        <v>1</v>
      </c>
      <c r="AH5" s="14">
        <f ca="1">IFERROR(__xludf.DUMMYFUNCTION("""COMPUTED_VALUE"""),2)</f>
        <v>2</v>
      </c>
      <c r="AI5" s="14">
        <f ca="1">IFERROR(__xludf.DUMMYFUNCTION("""COMPUTED_VALUE"""),4)</f>
        <v>4</v>
      </c>
      <c r="AJ5" s="14">
        <f ca="1">IFERROR(__xludf.DUMMYFUNCTION("""COMPUTED_VALUE"""),7)</f>
        <v>7</v>
      </c>
      <c r="AK5" s="14">
        <f ca="1">IFERROR(__xludf.DUMMYFUNCTION("""COMPUTED_VALUE"""),9)</f>
        <v>9</v>
      </c>
      <c r="AL5" s="14">
        <f ca="1">IFERROR(__xludf.DUMMYFUNCTION("""COMPUTED_VALUE"""),10)</f>
        <v>10</v>
      </c>
      <c r="AM5" s="14">
        <f ca="1">IFERROR(__xludf.DUMMYFUNCTION("""COMPUTED_VALUE"""),13)</f>
        <v>13</v>
      </c>
      <c r="AN5" s="14">
        <f ca="1">IFERROR(__xludf.DUMMYFUNCTION("""COMPUTED_VALUE"""),14)</f>
        <v>14</v>
      </c>
      <c r="AO5" s="14"/>
      <c r="AP5" s="14"/>
      <c r="AQ5" s="14"/>
      <c r="AR5" s="14"/>
      <c r="AS5" s="14"/>
      <c r="AT5" s="14"/>
      <c r="AU5" s="14"/>
    </row>
    <row r="6" spans="1:47" ht="12.75" x14ac:dyDescent="0.2">
      <c r="A6" s="5">
        <v>5</v>
      </c>
      <c r="B6" s="6" t="s">
        <v>29</v>
      </c>
      <c r="C6" s="6">
        <v>4</v>
      </c>
      <c r="D6" s="6">
        <v>1</v>
      </c>
      <c r="E6" s="6">
        <v>1</v>
      </c>
      <c r="F6" s="6">
        <v>1</v>
      </c>
      <c r="G6" s="7">
        <v>4.7685185185185183E-3</v>
      </c>
      <c r="H6" s="7">
        <v>5.138888888888889E-3</v>
      </c>
      <c r="I6" s="8">
        <f t="shared" si="0"/>
        <v>3.7037037037037073E-4</v>
      </c>
      <c r="J6" s="5">
        <f t="shared" si="12"/>
        <v>1</v>
      </c>
      <c r="K6" s="5"/>
      <c r="L6" s="39" t="s">
        <v>132</v>
      </c>
      <c r="M6" s="10">
        <v>10</v>
      </c>
      <c r="N6" s="10">
        <f t="shared" si="1"/>
        <v>9</v>
      </c>
      <c r="O6" s="10">
        <v>1</v>
      </c>
      <c r="P6" s="10">
        <v>0</v>
      </c>
      <c r="Q6" s="11">
        <f t="shared" si="2"/>
        <v>0.9</v>
      </c>
      <c r="R6" s="12">
        <v>5</v>
      </c>
      <c r="S6" s="10">
        <v>0</v>
      </c>
      <c r="T6" s="10">
        <v>0</v>
      </c>
      <c r="U6" s="13">
        <f t="shared" si="3"/>
        <v>1</v>
      </c>
      <c r="V6" s="15">
        <v>1</v>
      </c>
      <c r="W6" s="15" t="s">
        <v>52</v>
      </c>
      <c r="X6" s="14">
        <f t="shared" ca="1" si="4"/>
        <v>10</v>
      </c>
      <c r="Y6" s="12">
        <f t="shared" ca="1" si="5"/>
        <v>3</v>
      </c>
      <c r="Z6" s="16">
        <f t="shared" ca="1" si="6"/>
        <v>3</v>
      </c>
      <c r="AA6" s="13">
        <f t="shared" ca="1" si="7"/>
        <v>1</v>
      </c>
      <c r="AB6" s="16">
        <f t="shared" ca="1" si="8"/>
        <v>7</v>
      </c>
      <c r="AC6" s="17">
        <f t="shared" ca="1" si="9"/>
        <v>6</v>
      </c>
      <c r="AD6" s="13">
        <f t="shared" ca="1" si="10"/>
        <v>0.8571428571428571</v>
      </c>
      <c r="AE6" s="18">
        <v>6.1574074069999998E-3</v>
      </c>
      <c r="AF6" s="19">
        <f t="shared" si="11"/>
        <v>0.63333333329142882</v>
      </c>
      <c r="AG6" s="14">
        <f ca="1">IFERROR(__xludf.DUMMYFUNCTION("SPLIT(W6,"","",TRUE, TRUE)"),1)</f>
        <v>1</v>
      </c>
      <c r="AH6" s="14">
        <f ca="1">IFERROR(__xludf.DUMMYFUNCTION("""COMPUTED_VALUE"""),2)</f>
        <v>2</v>
      </c>
      <c r="AI6" s="14">
        <f ca="1">IFERROR(__xludf.DUMMYFUNCTION("""COMPUTED_VALUE"""),4)</f>
        <v>4</v>
      </c>
      <c r="AJ6" s="14">
        <f ca="1">IFERROR(__xludf.DUMMYFUNCTION("""COMPUTED_VALUE"""),5)</f>
        <v>5</v>
      </c>
      <c r="AK6" s="14">
        <f ca="1">IFERROR(__xludf.DUMMYFUNCTION("""COMPUTED_VALUE"""),6)</f>
        <v>6</v>
      </c>
      <c r="AL6" s="14">
        <f ca="1">IFERROR(__xludf.DUMMYFUNCTION("""COMPUTED_VALUE"""),7)</f>
        <v>7</v>
      </c>
      <c r="AM6" s="14">
        <f ca="1">IFERROR(__xludf.DUMMYFUNCTION("""COMPUTED_VALUE"""),9)</f>
        <v>9</v>
      </c>
      <c r="AN6" s="14">
        <f ca="1">IFERROR(__xludf.DUMMYFUNCTION("""COMPUTED_VALUE"""),10)</f>
        <v>10</v>
      </c>
      <c r="AO6" s="14">
        <f ca="1">IFERROR(__xludf.DUMMYFUNCTION("""COMPUTED_VALUE"""),13)</f>
        <v>13</v>
      </c>
      <c r="AP6" s="14">
        <f ca="1">IFERROR(__xludf.DUMMYFUNCTION("""COMPUTED_VALUE"""),14)</f>
        <v>14</v>
      </c>
      <c r="AQ6" s="14"/>
      <c r="AR6" s="14"/>
      <c r="AS6" s="14"/>
      <c r="AT6" s="14"/>
      <c r="AU6" s="14"/>
    </row>
    <row r="7" spans="1:47" ht="12.75" x14ac:dyDescent="0.2">
      <c r="A7" s="5">
        <v>6</v>
      </c>
      <c r="B7" s="6" t="s">
        <v>29</v>
      </c>
      <c r="C7" s="6">
        <v>5</v>
      </c>
      <c r="D7" s="6">
        <v>1</v>
      </c>
      <c r="E7" s="6">
        <v>1</v>
      </c>
      <c r="F7" s="6">
        <v>1</v>
      </c>
      <c r="G7" s="7">
        <v>5.6712962962962967E-3</v>
      </c>
      <c r="H7" s="7">
        <v>5.8449074074074072E-3</v>
      </c>
      <c r="I7" s="8">
        <f t="shared" si="0"/>
        <v>1.7361111111111049E-4</v>
      </c>
      <c r="J7" s="5">
        <f t="shared" si="12"/>
        <v>1</v>
      </c>
      <c r="K7" s="5"/>
      <c r="L7" s="39" t="s">
        <v>133</v>
      </c>
      <c r="M7" s="10">
        <v>5</v>
      </c>
      <c r="N7" s="10">
        <f t="shared" si="1"/>
        <v>5</v>
      </c>
      <c r="O7" s="10">
        <v>0</v>
      </c>
      <c r="P7" s="10">
        <v>0</v>
      </c>
      <c r="Q7" s="11">
        <f t="shared" si="2"/>
        <v>1</v>
      </c>
      <c r="R7" s="12">
        <v>4</v>
      </c>
      <c r="S7" s="10">
        <v>0</v>
      </c>
      <c r="T7" s="10">
        <v>0</v>
      </c>
      <c r="U7" s="13">
        <f t="shared" si="3"/>
        <v>1</v>
      </c>
      <c r="V7" s="15">
        <v>1</v>
      </c>
      <c r="W7" s="15" t="s">
        <v>53</v>
      </c>
      <c r="X7" s="14">
        <f t="shared" ca="1" si="4"/>
        <v>6</v>
      </c>
      <c r="Y7" s="12">
        <f t="shared" ca="1" si="5"/>
        <v>2</v>
      </c>
      <c r="Z7" s="16">
        <f t="shared" ca="1" si="6"/>
        <v>2</v>
      </c>
      <c r="AA7" s="13">
        <f t="shared" ca="1" si="7"/>
        <v>1</v>
      </c>
      <c r="AB7" s="16">
        <f t="shared" ca="1" si="8"/>
        <v>4</v>
      </c>
      <c r="AC7" s="17">
        <f t="shared" ca="1" si="9"/>
        <v>3</v>
      </c>
      <c r="AD7" s="13">
        <f t="shared" ca="1" si="10"/>
        <v>0.75</v>
      </c>
      <c r="AE7" s="18">
        <v>5.2430555560000003E-3</v>
      </c>
      <c r="AF7" s="19">
        <f t="shared" si="11"/>
        <v>0.5392857143314288</v>
      </c>
      <c r="AG7" s="14">
        <f ca="1">IFERROR(__xludf.DUMMYFUNCTION("SPLIT(W7,"","",TRUE, TRUE)"),1)</f>
        <v>1</v>
      </c>
      <c r="AH7" s="14">
        <f ca="1">IFERROR(__xludf.DUMMYFUNCTION("""COMPUTED_VALUE"""),5)</f>
        <v>5</v>
      </c>
      <c r="AI7" s="14">
        <f ca="1">IFERROR(__xludf.DUMMYFUNCTION("""COMPUTED_VALUE"""),6)</f>
        <v>6</v>
      </c>
      <c r="AJ7" s="14">
        <f ca="1">IFERROR(__xludf.DUMMYFUNCTION("""COMPUTED_VALUE"""),8)</f>
        <v>8</v>
      </c>
      <c r="AK7" s="14">
        <f ca="1">IFERROR(__xludf.DUMMYFUNCTION("""COMPUTED_VALUE"""),11)</f>
        <v>11</v>
      </c>
      <c r="AL7" s="14">
        <f ca="1">IFERROR(__xludf.DUMMYFUNCTION("""COMPUTED_VALUE"""),12)</f>
        <v>12</v>
      </c>
      <c r="AM7" s="14"/>
      <c r="AN7" s="14"/>
      <c r="AO7" s="14"/>
      <c r="AP7" s="14"/>
      <c r="AQ7" s="14"/>
      <c r="AR7" s="14"/>
      <c r="AS7" s="14"/>
      <c r="AT7" s="14"/>
      <c r="AU7" s="14"/>
    </row>
    <row r="8" spans="1:47" ht="12.75" x14ac:dyDescent="0.2">
      <c r="A8" s="5">
        <v>7</v>
      </c>
      <c r="B8" s="6" t="s">
        <v>29</v>
      </c>
      <c r="C8" s="6">
        <v>6</v>
      </c>
      <c r="D8" s="6">
        <v>1</v>
      </c>
      <c r="E8" s="6">
        <v>1</v>
      </c>
      <c r="F8" s="6">
        <v>1</v>
      </c>
      <c r="G8" s="7">
        <v>6.3888888888888893E-3</v>
      </c>
      <c r="H8" s="7">
        <v>7.0023148148148145E-3</v>
      </c>
      <c r="I8" s="8">
        <f t="shared" si="0"/>
        <v>6.1342592592592525E-4</v>
      </c>
      <c r="J8" s="5">
        <f t="shared" si="12"/>
        <v>1</v>
      </c>
      <c r="K8" s="5"/>
      <c r="L8" s="39" t="s">
        <v>134</v>
      </c>
      <c r="M8" s="10">
        <v>8</v>
      </c>
      <c r="N8" s="10">
        <f t="shared" si="1"/>
        <v>7</v>
      </c>
      <c r="O8" s="10">
        <v>1</v>
      </c>
      <c r="P8" s="10">
        <v>0</v>
      </c>
      <c r="Q8" s="11">
        <f t="shared" si="2"/>
        <v>0.875</v>
      </c>
      <c r="R8" s="12">
        <v>8</v>
      </c>
      <c r="S8" s="12">
        <v>1</v>
      </c>
      <c r="T8" s="10">
        <v>0</v>
      </c>
      <c r="U8" s="13">
        <f t="shared" si="3"/>
        <v>0.88888888888888884</v>
      </c>
      <c r="V8" s="10">
        <v>0</v>
      </c>
      <c r="W8" s="15" t="s">
        <v>54</v>
      </c>
      <c r="X8" s="14">
        <f t="shared" ca="1" si="4"/>
        <v>6</v>
      </c>
      <c r="Y8" s="12">
        <f t="shared" ca="1" si="5"/>
        <v>3</v>
      </c>
      <c r="Z8" s="16">
        <f t="shared" ca="1" si="6"/>
        <v>3</v>
      </c>
      <c r="AA8" s="13">
        <f t="shared" ca="1" si="7"/>
        <v>1</v>
      </c>
      <c r="AB8" s="16">
        <f t="shared" ca="1" si="8"/>
        <v>3</v>
      </c>
      <c r="AC8" s="17">
        <f t="shared" ca="1" si="9"/>
        <v>2</v>
      </c>
      <c r="AD8" s="13">
        <f t="shared" ca="1" si="10"/>
        <v>0.66666666666666663</v>
      </c>
      <c r="AE8" s="18">
        <v>6.0763888889999998E-3</v>
      </c>
      <c r="AF8" s="19">
        <f t="shared" si="11"/>
        <v>0.62500000001142875</v>
      </c>
      <c r="AG8" s="14">
        <f ca="1">IFERROR(__xludf.DUMMYFUNCTION("SPLIT(W8,"","",TRUE, TRUE)"),1)</f>
        <v>1</v>
      </c>
      <c r="AH8" s="14">
        <f ca="1">IFERROR(__xludf.DUMMYFUNCTION("""COMPUTED_VALUE"""),3)</f>
        <v>3</v>
      </c>
      <c r="AI8" s="14">
        <f ca="1">IFERROR(__xludf.DUMMYFUNCTION("""COMPUTED_VALUE"""),4)</f>
        <v>4</v>
      </c>
      <c r="AJ8" s="14">
        <f ca="1">IFERROR(__xludf.DUMMYFUNCTION("""COMPUTED_VALUE"""),8)</f>
        <v>8</v>
      </c>
      <c r="AK8" s="14">
        <f ca="1">IFERROR(__xludf.DUMMYFUNCTION("""COMPUTED_VALUE"""),10)</f>
        <v>10</v>
      </c>
      <c r="AL8" s="14">
        <f ca="1">IFERROR(__xludf.DUMMYFUNCTION("""COMPUTED_VALUE"""),12)</f>
        <v>12</v>
      </c>
      <c r="AM8" s="14"/>
      <c r="AN8" s="14"/>
      <c r="AO8" s="14"/>
      <c r="AP8" s="14"/>
      <c r="AQ8" s="14"/>
      <c r="AR8" s="14"/>
      <c r="AS8" s="14"/>
      <c r="AT8" s="14"/>
      <c r="AU8" s="14"/>
    </row>
    <row r="9" spans="1:47" ht="12.75" x14ac:dyDescent="0.2">
      <c r="A9" s="5">
        <v>8</v>
      </c>
      <c r="B9" s="6" t="s">
        <v>29</v>
      </c>
      <c r="C9" s="6">
        <v>7</v>
      </c>
      <c r="D9" s="6">
        <v>1</v>
      </c>
      <c r="E9" s="6">
        <v>3</v>
      </c>
      <c r="F9" s="6">
        <v>1</v>
      </c>
      <c r="G9" s="7">
        <v>7.4768518518518517E-3</v>
      </c>
      <c r="H9" s="7">
        <v>9.571759259259259E-3</v>
      </c>
      <c r="I9" s="8">
        <f t="shared" si="0"/>
        <v>2.0949074074074073E-3</v>
      </c>
      <c r="J9" s="5">
        <f t="shared" si="12"/>
        <v>1</v>
      </c>
      <c r="K9" s="5"/>
      <c r="L9" s="39" t="s">
        <v>135</v>
      </c>
      <c r="M9" s="10">
        <v>2</v>
      </c>
      <c r="N9" s="10">
        <f t="shared" si="1"/>
        <v>2</v>
      </c>
      <c r="O9" s="10">
        <v>0</v>
      </c>
      <c r="P9" s="10">
        <v>0</v>
      </c>
      <c r="Q9" s="11">
        <f t="shared" si="2"/>
        <v>1</v>
      </c>
      <c r="R9" s="12">
        <v>3</v>
      </c>
      <c r="S9" s="10">
        <v>0</v>
      </c>
      <c r="T9" s="10">
        <v>0</v>
      </c>
      <c r="U9" s="13">
        <f t="shared" si="3"/>
        <v>1</v>
      </c>
      <c r="V9" s="10">
        <v>0</v>
      </c>
      <c r="W9" s="15" t="s">
        <v>55</v>
      </c>
      <c r="X9" s="14">
        <f t="shared" ca="1" si="4"/>
        <v>8</v>
      </c>
      <c r="Y9" s="12">
        <f t="shared" ca="1" si="5"/>
        <v>2</v>
      </c>
      <c r="Z9" s="16">
        <f t="shared" ca="1" si="6"/>
        <v>2</v>
      </c>
      <c r="AA9" s="13">
        <f t="shared" ca="1" si="7"/>
        <v>1</v>
      </c>
      <c r="AB9" s="16">
        <f t="shared" ca="1" si="8"/>
        <v>6</v>
      </c>
      <c r="AC9" s="17">
        <f t="shared" ca="1" si="9"/>
        <v>4</v>
      </c>
      <c r="AD9" s="13">
        <f t="shared" ca="1" si="10"/>
        <v>0.66666666666666663</v>
      </c>
      <c r="AE9" s="18">
        <v>4.8611111110000004E-3</v>
      </c>
      <c r="AF9" s="19">
        <f t="shared" si="11"/>
        <v>0.49999999998857164</v>
      </c>
      <c r="AG9" s="14">
        <f ca="1">IFERROR(__xludf.DUMMYFUNCTION("SPLIT(W9,"","",TRUE, TRUE)"),2)</f>
        <v>2</v>
      </c>
      <c r="AH9" s="14">
        <f ca="1">IFERROR(__xludf.DUMMYFUNCTION("""COMPUTED_VALUE"""),4)</f>
        <v>4</v>
      </c>
      <c r="AI9" s="14">
        <f ca="1">IFERROR(__xludf.DUMMYFUNCTION("""COMPUTED_VALUE"""),5)</f>
        <v>5</v>
      </c>
      <c r="AJ9" s="14">
        <f ca="1">IFERROR(__xludf.DUMMYFUNCTION("""COMPUTED_VALUE"""),8)</f>
        <v>8</v>
      </c>
      <c r="AK9" s="14">
        <f ca="1">IFERROR(__xludf.DUMMYFUNCTION("""COMPUTED_VALUE"""),10)</f>
        <v>10</v>
      </c>
      <c r="AL9" s="14">
        <f ca="1">IFERROR(__xludf.DUMMYFUNCTION("""COMPUTED_VALUE"""),11)</f>
        <v>11</v>
      </c>
      <c r="AM9" s="14">
        <f ca="1">IFERROR(__xludf.DUMMYFUNCTION("""COMPUTED_VALUE"""),13)</f>
        <v>13</v>
      </c>
      <c r="AN9" s="14">
        <f ca="1">IFERROR(__xludf.DUMMYFUNCTION("""COMPUTED_VALUE"""),14)</f>
        <v>14</v>
      </c>
      <c r="AO9" s="14"/>
      <c r="AP9" s="14"/>
      <c r="AQ9" s="14"/>
      <c r="AR9" s="14"/>
      <c r="AS9" s="14"/>
      <c r="AT9" s="14"/>
      <c r="AU9" s="14"/>
    </row>
    <row r="10" spans="1:47" ht="12.75" x14ac:dyDescent="0.2">
      <c r="A10" s="5">
        <v>9</v>
      </c>
      <c r="B10" s="6" t="s">
        <v>29</v>
      </c>
      <c r="C10" s="6">
        <v>8</v>
      </c>
      <c r="D10" s="6">
        <v>1</v>
      </c>
      <c r="E10" s="6">
        <v>3</v>
      </c>
      <c r="F10" s="6">
        <v>1</v>
      </c>
      <c r="G10" s="7">
        <v>1.0069444444444445E-2</v>
      </c>
      <c r="H10" s="7">
        <v>1.1550925925925926E-2</v>
      </c>
      <c r="I10" s="8">
        <f t="shared" si="0"/>
        <v>1.4814814814814812E-3</v>
      </c>
      <c r="J10" s="5">
        <f t="shared" si="12"/>
        <v>1</v>
      </c>
      <c r="K10" s="5"/>
      <c r="L10" s="39" t="s">
        <v>136</v>
      </c>
      <c r="M10" s="10">
        <v>11</v>
      </c>
      <c r="N10" s="10">
        <f t="shared" si="1"/>
        <v>11</v>
      </c>
      <c r="O10" s="10">
        <v>0</v>
      </c>
      <c r="P10" s="10">
        <v>0</v>
      </c>
      <c r="Q10" s="11">
        <f t="shared" si="2"/>
        <v>1</v>
      </c>
      <c r="R10" s="12">
        <v>7</v>
      </c>
      <c r="S10" s="10">
        <v>0</v>
      </c>
      <c r="T10" s="10">
        <v>0</v>
      </c>
      <c r="U10" s="13">
        <f t="shared" si="3"/>
        <v>1</v>
      </c>
      <c r="V10" s="15">
        <v>1</v>
      </c>
      <c r="W10" s="15" t="s">
        <v>56</v>
      </c>
      <c r="X10" s="14">
        <f t="shared" ca="1" si="4"/>
        <v>7</v>
      </c>
      <c r="Y10" s="12">
        <f t="shared" ca="1" si="5"/>
        <v>2</v>
      </c>
      <c r="Z10" s="16">
        <f t="shared" ca="1" si="6"/>
        <v>2</v>
      </c>
      <c r="AA10" s="13">
        <f t="shared" ca="1" si="7"/>
        <v>1</v>
      </c>
      <c r="AB10" s="16">
        <f t="shared" ca="1" si="8"/>
        <v>5</v>
      </c>
      <c r="AC10" s="17">
        <f t="shared" ca="1" si="9"/>
        <v>3</v>
      </c>
      <c r="AD10" s="13">
        <f t="shared" ca="1" si="10"/>
        <v>0.6</v>
      </c>
      <c r="AE10" s="18">
        <v>4.0972222220000002E-3</v>
      </c>
      <c r="AF10" s="19">
        <f t="shared" si="11"/>
        <v>0.42142857140571444</v>
      </c>
      <c r="AG10" s="14">
        <f ca="1">IFERROR(__xludf.DUMMYFUNCTION("SPLIT(W10,"","",TRUE, TRUE)"),3)</f>
        <v>3</v>
      </c>
      <c r="AH10" s="14">
        <f ca="1">IFERROR(__xludf.DUMMYFUNCTION("""COMPUTED_VALUE"""),4)</f>
        <v>4</v>
      </c>
      <c r="AI10" s="14">
        <f ca="1">IFERROR(__xludf.DUMMYFUNCTION("""COMPUTED_VALUE"""),6)</f>
        <v>6</v>
      </c>
      <c r="AJ10" s="14">
        <f ca="1">IFERROR(__xludf.DUMMYFUNCTION("""COMPUTED_VALUE"""),7)</f>
        <v>7</v>
      </c>
      <c r="AK10" s="14">
        <f ca="1">IFERROR(__xludf.DUMMYFUNCTION("""COMPUTED_VALUE"""),9)</f>
        <v>9</v>
      </c>
      <c r="AL10" s="14">
        <f ca="1">IFERROR(__xludf.DUMMYFUNCTION("""COMPUTED_VALUE"""),11)</f>
        <v>11</v>
      </c>
      <c r="AM10" s="14">
        <f ca="1">IFERROR(__xludf.DUMMYFUNCTION("""COMPUTED_VALUE"""),12)</f>
        <v>12</v>
      </c>
      <c r="AN10" s="14"/>
      <c r="AO10" s="14"/>
      <c r="AP10" s="14"/>
      <c r="AQ10" s="14"/>
      <c r="AR10" s="14"/>
      <c r="AS10" s="14"/>
      <c r="AT10" s="14"/>
      <c r="AU10" s="14"/>
    </row>
    <row r="11" spans="1:47" ht="12.75" x14ac:dyDescent="0.2">
      <c r="A11" s="5">
        <v>10</v>
      </c>
      <c r="B11" s="6" t="s">
        <v>29</v>
      </c>
      <c r="C11" s="6">
        <v>9</v>
      </c>
      <c r="D11" s="6">
        <v>1</v>
      </c>
      <c r="E11" s="6">
        <v>1</v>
      </c>
      <c r="F11" s="6">
        <v>1</v>
      </c>
      <c r="G11" s="7">
        <v>1.224537037037037E-2</v>
      </c>
      <c r="H11" s="7">
        <v>1.3275462962962963E-2</v>
      </c>
      <c r="I11" s="8">
        <f t="shared" si="0"/>
        <v>1.0300925925925929E-3</v>
      </c>
      <c r="J11" s="5">
        <f t="shared" si="12"/>
        <v>1</v>
      </c>
      <c r="K11" s="5"/>
      <c r="L11" s="39" t="s">
        <v>137</v>
      </c>
      <c r="M11" s="10">
        <v>2</v>
      </c>
      <c r="N11" s="10">
        <f t="shared" si="1"/>
        <v>2</v>
      </c>
      <c r="O11" s="10">
        <v>0</v>
      </c>
      <c r="P11" s="10">
        <v>0</v>
      </c>
      <c r="Q11" s="11">
        <f t="shared" si="2"/>
        <v>1</v>
      </c>
      <c r="R11" s="12">
        <v>2</v>
      </c>
      <c r="S11" s="10">
        <v>0</v>
      </c>
      <c r="T11" s="10">
        <v>0</v>
      </c>
      <c r="U11" s="13">
        <f t="shared" si="3"/>
        <v>1</v>
      </c>
      <c r="V11" s="10">
        <v>0</v>
      </c>
      <c r="W11" s="15" t="s">
        <v>57</v>
      </c>
      <c r="X11" s="14">
        <f t="shared" ca="1" si="4"/>
        <v>5</v>
      </c>
      <c r="Y11" s="12">
        <f t="shared" ca="1" si="5"/>
        <v>1</v>
      </c>
      <c r="Z11" s="16">
        <f t="shared" ca="1" si="6"/>
        <v>1</v>
      </c>
      <c r="AA11" s="13">
        <f t="shared" ca="1" si="7"/>
        <v>1</v>
      </c>
      <c r="AB11" s="16">
        <f t="shared" ca="1" si="8"/>
        <v>4</v>
      </c>
      <c r="AC11" s="17">
        <f t="shared" ca="1" si="9"/>
        <v>2</v>
      </c>
      <c r="AD11" s="13">
        <f t="shared" ca="1" si="10"/>
        <v>0.5</v>
      </c>
      <c r="AE11" s="18">
        <v>3.9351851849999996E-3</v>
      </c>
      <c r="AF11" s="19">
        <f t="shared" si="11"/>
        <v>0.40476190474285723</v>
      </c>
      <c r="AG11" s="14">
        <f ca="1">IFERROR(__xludf.DUMMYFUNCTION("SPLIT(W11,"","",TRUE, TRUE)"),3)</f>
        <v>3</v>
      </c>
      <c r="AH11" s="14">
        <f ca="1">IFERROR(__xludf.DUMMYFUNCTION("""COMPUTED_VALUE"""),5)</f>
        <v>5</v>
      </c>
      <c r="AI11" s="14">
        <f ca="1">IFERROR(__xludf.DUMMYFUNCTION("""COMPUTED_VALUE"""),8)</f>
        <v>8</v>
      </c>
      <c r="AJ11" s="14">
        <f ca="1">IFERROR(__xludf.DUMMYFUNCTION("""COMPUTED_VALUE"""),11)</f>
        <v>11</v>
      </c>
      <c r="AK11" s="14">
        <f ca="1">IFERROR(__xludf.DUMMYFUNCTION("""COMPUTED_VALUE"""),12)</f>
        <v>12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ht="12.75" x14ac:dyDescent="0.2">
      <c r="A12" s="5">
        <v>11</v>
      </c>
      <c r="B12" s="6" t="s">
        <v>29</v>
      </c>
      <c r="C12" s="6">
        <v>9</v>
      </c>
      <c r="D12" s="6">
        <v>2</v>
      </c>
      <c r="E12" s="6"/>
      <c r="F12" s="6"/>
      <c r="G12" s="7">
        <v>1.3796296296296296E-2</v>
      </c>
      <c r="H12" s="7">
        <v>1.3958333333333333E-2</v>
      </c>
      <c r="I12" s="8">
        <f t="shared" si="0"/>
        <v>1.6203703703703692E-4</v>
      </c>
      <c r="J12" s="5">
        <f t="shared" si="12"/>
        <v>0</v>
      </c>
      <c r="K12" s="5"/>
      <c r="L12" s="39" t="s">
        <v>138</v>
      </c>
      <c r="M12" s="10">
        <f t="shared" ref="M12:O12" si="13">AVERAGE(M2:M11)</f>
        <v>5.3</v>
      </c>
      <c r="N12" s="10">
        <f t="shared" si="13"/>
        <v>4.9000000000000004</v>
      </c>
      <c r="O12" s="29">
        <f t="shared" si="13"/>
        <v>0.4</v>
      </c>
      <c r="P12" s="6">
        <v>0</v>
      </c>
      <c r="Q12" s="21">
        <v>0.91500000000000004</v>
      </c>
      <c r="R12" s="30">
        <v>4.8</v>
      </c>
      <c r="S12" s="6">
        <v>0.2</v>
      </c>
      <c r="T12" s="6">
        <v>0</v>
      </c>
      <c r="U12" s="21">
        <v>0.97777777779999997</v>
      </c>
      <c r="V12" s="31">
        <v>0.3</v>
      </c>
      <c r="W12" s="6" t="s">
        <v>127</v>
      </c>
      <c r="X12" s="32">
        <v>7</v>
      </c>
      <c r="Y12" s="32">
        <v>2</v>
      </c>
      <c r="Z12" s="32">
        <v>2</v>
      </c>
      <c r="AA12" s="21">
        <v>1</v>
      </c>
      <c r="AB12" s="32">
        <v>5</v>
      </c>
      <c r="AC12" s="6">
        <v>3.5</v>
      </c>
      <c r="AD12" s="22">
        <v>0.69547619049999998</v>
      </c>
      <c r="AE12" s="18">
        <v>4.8611111110000004E-3</v>
      </c>
      <c r="AF12" s="22">
        <v>0.5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ht="12.75" x14ac:dyDescent="0.2">
      <c r="A13" s="5">
        <v>12</v>
      </c>
      <c r="B13" s="6" t="s">
        <v>27</v>
      </c>
      <c r="C13" s="6">
        <v>10</v>
      </c>
      <c r="D13" s="6">
        <v>2</v>
      </c>
      <c r="E13" s="6">
        <v>2</v>
      </c>
      <c r="F13" s="5"/>
      <c r="G13" s="7">
        <v>1.4479166666666666E-2</v>
      </c>
      <c r="H13" s="7">
        <v>1.5636574074074074E-2</v>
      </c>
      <c r="I13" s="8">
        <f t="shared" si="0"/>
        <v>1.1574074074074073E-3</v>
      </c>
      <c r="J13" s="5">
        <f t="shared" si="12"/>
        <v>1</v>
      </c>
      <c r="K13" s="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ht="12.75" x14ac:dyDescent="0.2">
      <c r="A14" s="5">
        <v>13</v>
      </c>
      <c r="B14" s="6" t="s">
        <v>29</v>
      </c>
      <c r="C14" s="6">
        <v>10</v>
      </c>
      <c r="D14" s="6">
        <v>3</v>
      </c>
      <c r="E14" s="5"/>
      <c r="F14" s="5"/>
      <c r="G14" s="7">
        <v>1.6064814814814816E-2</v>
      </c>
      <c r="H14" s="7">
        <v>1.6203703703703703E-2</v>
      </c>
      <c r="I14" s="8">
        <f t="shared" si="0"/>
        <v>1.3888888888888631E-4</v>
      </c>
      <c r="J14" s="5">
        <f t="shared" si="12"/>
        <v>0</v>
      </c>
      <c r="K14" s="5"/>
      <c r="L14" s="20"/>
      <c r="M14" s="20"/>
      <c r="N14" s="20"/>
      <c r="O14" s="20"/>
      <c r="P14" s="20"/>
      <c r="Q14" s="20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ht="12.75" x14ac:dyDescent="0.2">
      <c r="A15" s="5">
        <v>14</v>
      </c>
      <c r="B15" s="6" t="s">
        <v>27</v>
      </c>
      <c r="C15" s="6">
        <v>11</v>
      </c>
      <c r="D15" s="6">
        <v>3</v>
      </c>
      <c r="E15" s="6"/>
      <c r="F15" s="6"/>
      <c r="G15" s="7">
        <v>1.6724537037037038E-2</v>
      </c>
      <c r="H15" s="7">
        <v>1.6875000000000001E-2</v>
      </c>
      <c r="I15" s="8">
        <f t="shared" si="0"/>
        <v>1.5046296296296335E-4</v>
      </c>
      <c r="J15" s="5">
        <f t="shared" si="12"/>
        <v>1</v>
      </c>
      <c r="K15" s="5"/>
      <c r="L15" s="20"/>
      <c r="M15" s="20"/>
      <c r="N15" s="20"/>
      <c r="O15" s="20"/>
      <c r="P15" s="20"/>
      <c r="Q15" s="20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ht="12.75" x14ac:dyDescent="0.2">
      <c r="A16" s="20"/>
      <c r="B16" s="20"/>
      <c r="C16" s="20"/>
      <c r="D16" s="20"/>
      <c r="E16" s="20"/>
      <c r="F16" s="20"/>
      <c r="G16" s="20"/>
      <c r="H16" s="23" t="s">
        <v>40</v>
      </c>
      <c r="I16" s="24">
        <f>SUM(I2:I15)</f>
        <v>9.7222222222222189E-3</v>
      </c>
      <c r="J16" s="20"/>
      <c r="K16" s="20"/>
      <c r="L16" s="20"/>
      <c r="M16" s="20"/>
      <c r="N16" s="20"/>
      <c r="O16" s="20"/>
      <c r="P16" s="20"/>
      <c r="Q16" s="20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ht="12.75" x14ac:dyDescent="0.2">
      <c r="A17" s="20"/>
      <c r="B17" s="20"/>
      <c r="C17" s="20"/>
      <c r="D17" s="20"/>
      <c r="E17" s="20"/>
      <c r="F17" s="20"/>
      <c r="G17" s="20"/>
      <c r="H17" s="20"/>
      <c r="I17" s="5"/>
      <c r="J17" s="20"/>
      <c r="K17" s="20"/>
      <c r="L17" s="20"/>
      <c r="M17" s="20"/>
      <c r="N17" s="20"/>
      <c r="O17" s="20"/>
      <c r="P17" s="20"/>
      <c r="Q17" s="20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ht="12.75" x14ac:dyDescent="0.2">
      <c r="A18" s="20"/>
      <c r="B18" s="25" t="s">
        <v>40</v>
      </c>
      <c r="C18" s="25" t="s">
        <v>41</v>
      </c>
      <c r="D18" s="25" t="s">
        <v>42</v>
      </c>
      <c r="E18" s="20"/>
      <c r="F18" s="20"/>
      <c r="G18" s="20"/>
      <c r="H18" s="20"/>
      <c r="I18" s="5"/>
      <c r="J18" s="9"/>
      <c r="K18" s="9"/>
      <c r="L18" s="20"/>
      <c r="M18" s="20"/>
      <c r="N18" s="20"/>
      <c r="O18" s="20"/>
      <c r="P18" s="20"/>
      <c r="Q18" s="20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ht="12.75" x14ac:dyDescent="0.2">
      <c r="A19" s="25" t="s">
        <v>27</v>
      </c>
      <c r="B19" s="20">
        <f>COUNTIF(B2:B15,"Offense")</f>
        <v>4</v>
      </c>
      <c r="C19" s="20">
        <f>COUNTIFS(B2:B15,"Offense", F2:F15,"")</f>
        <v>4</v>
      </c>
      <c r="D19" s="11">
        <f t="shared" ref="D19:D20" si="14">C19/B19</f>
        <v>1</v>
      </c>
      <c r="E19" s="20"/>
      <c r="F19" s="20"/>
      <c r="G19" s="20"/>
      <c r="H19" s="20"/>
      <c r="I19" s="5"/>
      <c r="J19" s="26"/>
      <c r="K19" s="26"/>
      <c r="L19" s="20"/>
      <c r="M19" s="20"/>
      <c r="N19" s="20"/>
      <c r="O19" s="20"/>
      <c r="P19" s="20"/>
      <c r="Q19" s="20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ht="12.75" x14ac:dyDescent="0.2">
      <c r="A20" s="25" t="s">
        <v>29</v>
      </c>
      <c r="B20" s="20">
        <f>COUNTIF(B2:B15,"Defense")</f>
        <v>10</v>
      </c>
      <c r="C20" s="20">
        <f>COUNTIFS(B2:B15,"Defense", F2:F15,"1")</f>
        <v>7</v>
      </c>
      <c r="D20" s="11">
        <f t="shared" si="14"/>
        <v>0.7</v>
      </c>
      <c r="E20" s="20"/>
      <c r="F20" s="20"/>
      <c r="G20" s="20"/>
      <c r="H20" s="20"/>
      <c r="I20" s="5"/>
      <c r="J20" s="26"/>
      <c r="K20" s="26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ht="12.75" x14ac:dyDescent="0.2">
      <c r="I21" s="14"/>
      <c r="J21" s="9"/>
      <c r="K21" s="9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ht="12.75" x14ac:dyDescent="0.2">
      <c r="I22" s="14"/>
      <c r="J22" s="9"/>
      <c r="K22" s="9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ht="12.75" x14ac:dyDescent="0.2">
      <c r="I23" s="14"/>
      <c r="J23" s="9"/>
      <c r="K23" s="9"/>
      <c r="X23" s="33" t="s">
        <v>45</v>
      </c>
      <c r="Z23" s="28" t="str">
        <f>HYPERLINK("https://youtu.be/9txH6wCX-4U?t=67","https://youtu.be/9txH6wCX-4U?t=67")</f>
        <v>https://youtu.be/9txH6wCX-4U?t=67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ht="12.75" x14ac:dyDescent="0.2">
      <c r="I24" s="14"/>
      <c r="J24" s="9"/>
      <c r="K24" s="9"/>
      <c r="X24" s="33" t="s">
        <v>44</v>
      </c>
      <c r="Z24" s="28" t="str">
        <f>HYPERLINK("https://youtu.be/9txH6wCX-4U?t=116","https://youtu.be/9txH6wCX-4U?t=116")</f>
        <v>https://youtu.be/9txH6wCX-4U?t=116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ht="12.75" x14ac:dyDescent="0.2">
      <c r="I25" s="14"/>
      <c r="J25" s="9"/>
      <c r="K25" s="9"/>
      <c r="X25" s="33" t="s">
        <v>44</v>
      </c>
      <c r="Z25" s="28" t="str">
        <f>HYPERLINK("https://youtu.be/9txH6wCX-4U?t=425","https://youtu.be/9txH6wCX-4U?t=425")</f>
        <v>https://youtu.be/9txH6wCX-4U?t=425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ht="12.75" x14ac:dyDescent="0.2">
      <c r="I26" s="14"/>
      <c r="J26" s="9"/>
      <c r="K26" s="9"/>
      <c r="X26" s="33" t="s">
        <v>44</v>
      </c>
      <c r="Z26" s="28" t="str">
        <f>HYPERLINK("https://youtu.be/9txH6wCX-4U?t=581","https://youtu.be/9txH6wCX-4U?t=581")</f>
        <v>https://youtu.be/9txH6wCX-4U?t=581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ht="12.75" x14ac:dyDescent="0.2">
      <c r="I27" s="14"/>
      <c r="J27" s="9"/>
      <c r="K27" s="9"/>
      <c r="X27" s="33" t="s">
        <v>45</v>
      </c>
      <c r="Z27" s="28" t="str">
        <f>HYPERLINK("https://youtu.be/9txH6wCX-4U?t=674","https://youtu.be/9txH6wCX-4U?t=674")</f>
        <v>https://youtu.be/9txH6wCX-4U?t=674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ht="12.75" x14ac:dyDescent="0.2">
      <c r="I28" s="14"/>
      <c r="J28" s="9"/>
      <c r="K28" s="9"/>
      <c r="X28" s="33" t="s">
        <v>44</v>
      </c>
      <c r="Z28" s="28" t="str">
        <f>HYPERLINK("https://youtu.be/9txH6wCX-4U?t=810","https://youtu.be/9txH6wCX-4U?t=810")</f>
        <v>https://youtu.be/9txH6wCX-4U?t=810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ht="12.75" x14ac:dyDescent="0.2">
      <c r="I29" s="14"/>
      <c r="J29" s="9"/>
      <c r="K29" s="9"/>
      <c r="X29" s="33" t="s">
        <v>45</v>
      </c>
      <c r="Z29" s="28" t="str">
        <f>HYPERLINK("https://youtu.be/9txH6wCX-4U?t=924","https://youtu.be/9txH6wCX-4U?t=924")</f>
        <v>https://youtu.be/9txH6wCX-4U?t=924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ht="12.75" x14ac:dyDescent="0.2">
      <c r="I30" s="14"/>
      <c r="J30" s="9"/>
      <c r="K30" s="9"/>
      <c r="X30" s="33" t="s">
        <v>44</v>
      </c>
      <c r="Z30" s="28" t="str">
        <f>HYPERLINK("https://youtu.be/9txH6wCX-4U?t=1073","https://youtu.be/9txH6wCX-4U?t=1073")</f>
        <v>https://youtu.be/9txH6wCX-4U?t=1073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ht="12.75" x14ac:dyDescent="0.2">
      <c r="I31" s="14"/>
      <c r="J31" s="9"/>
      <c r="K31" s="9"/>
      <c r="X31" s="33" t="s">
        <v>45</v>
      </c>
      <c r="Z31" s="28" t="str">
        <f>HYPERLINK("https://youtu.be/9txH6wCX-4U?t=1260","https://youtu.be/9txH6wCX-4U?t=1260")</f>
        <v>https://youtu.be/9txH6wCX-4U?t=1260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ht="12.75" x14ac:dyDescent="0.2">
      <c r="I32" s="14"/>
      <c r="J32" s="9"/>
      <c r="K32" s="9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9:47" ht="12.75" x14ac:dyDescent="0.2">
      <c r="I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9:47" ht="12.75" x14ac:dyDescent="0.2">
      <c r="I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9:47" ht="12.75" x14ac:dyDescent="0.2">
      <c r="I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9:47" ht="12.75" x14ac:dyDescent="0.2">
      <c r="I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9:47" ht="12.75" x14ac:dyDescent="0.2">
      <c r="I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9:47" ht="12.75" x14ac:dyDescent="0.2">
      <c r="I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9:47" ht="12.75" x14ac:dyDescent="0.2">
      <c r="I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9:47" ht="12.75" x14ac:dyDescent="0.2">
      <c r="I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9:47" ht="12.75" x14ac:dyDescent="0.2">
      <c r="I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9:47" ht="12.75" x14ac:dyDescent="0.2">
      <c r="I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9:47" ht="12.75" x14ac:dyDescent="0.2">
      <c r="I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9:47" ht="12.75" x14ac:dyDescent="0.2">
      <c r="I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9:47" ht="12.75" x14ac:dyDescent="0.2">
      <c r="I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9:47" ht="12.75" x14ac:dyDescent="0.2">
      <c r="I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9:47" ht="12.75" x14ac:dyDescent="0.2">
      <c r="I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9:47" ht="12.75" x14ac:dyDescent="0.2">
      <c r="I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9:47" ht="12.75" x14ac:dyDescent="0.2">
      <c r="I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9:47" ht="12.75" x14ac:dyDescent="0.2">
      <c r="I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9:47" ht="12.75" x14ac:dyDescent="0.2">
      <c r="I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9:47" ht="12.75" x14ac:dyDescent="0.2">
      <c r="I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9:47" ht="12.75" x14ac:dyDescent="0.2">
      <c r="I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9:47" ht="12.75" x14ac:dyDescent="0.2">
      <c r="I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9:47" ht="12.75" x14ac:dyDescent="0.2">
      <c r="I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9:47" ht="12.75" x14ac:dyDescent="0.2">
      <c r="I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9:47" ht="12.75" x14ac:dyDescent="0.2">
      <c r="I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9:47" ht="12.75" x14ac:dyDescent="0.2">
      <c r="I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9:47" ht="12.75" x14ac:dyDescent="0.2">
      <c r="I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9:47" ht="12.75" x14ac:dyDescent="0.2">
      <c r="I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9:47" ht="12.75" x14ac:dyDescent="0.2">
      <c r="I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9:47" ht="12.75" x14ac:dyDescent="0.2">
      <c r="I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9:47" ht="12.75" x14ac:dyDescent="0.2">
      <c r="I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9:47" ht="12.75" x14ac:dyDescent="0.2">
      <c r="I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9:47" ht="12.75" x14ac:dyDescent="0.2">
      <c r="I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9:47" ht="12.75" x14ac:dyDescent="0.2">
      <c r="I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9:47" ht="12.75" x14ac:dyDescent="0.2">
      <c r="I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9:47" ht="12.75" x14ac:dyDescent="0.2">
      <c r="I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9:47" ht="12.75" x14ac:dyDescent="0.2">
      <c r="I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9:47" ht="12.75" x14ac:dyDescent="0.2">
      <c r="I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9:47" ht="12.75" x14ac:dyDescent="0.2">
      <c r="I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9:47" ht="12.75" x14ac:dyDescent="0.2">
      <c r="I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9:47" ht="12.75" x14ac:dyDescent="0.2">
      <c r="I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9:47" ht="12.75" x14ac:dyDescent="0.2">
      <c r="I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9:47" ht="12.75" x14ac:dyDescent="0.2">
      <c r="I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9:47" ht="12.75" x14ac:dyDescent="0.2">
      <c r="I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9:47" ht="12.75" x14ac:dyDescent="0.2">
      <c r="I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9:47" ht="12.75" x14ac:dyDescent="0.2">
      <c r="I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9:47" ht="12.75" x14ac:dyDescent="0.2">
      <c r="I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9:47" ht="12.75" x14ac:dyDescent="0.2">
      <c r="I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9:47" ht="12.75" x14ac:dyDescent="0.2">
      <c r="I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9:47" ht="12.75" x14ac:dyDescent="0.2">
      <c r="I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9:47" ht="12.75" x14ac:dyDescent="0.2">
      <c r="I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9:47" ht="12.75" x14ac:dyDescent="0.2">
      <c r="I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9:47" ht="12.75" x14ac:dyDescent="0.2">
      <c r="I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9:47" ht="12.75" x14ac:dyDescent="0.2">
      <c r="I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9:47" ht="12.75" x14ac:dyDescent="0.2">
      <c r="I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9:47" ht="12.75" x14ac:dyDescent="0.2">
      <c r="I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9:47" ht="12.75" x14ac:dyDescent="0.2">
      <c r="I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9:47" ht="12.75" x14ac:dyDescent="0.2">
      <c r="I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9:47" ht="12.75" x14ac:dyDescent="0.2">
      <c r="I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9:47" ht="12.75" x14ac:dyDescent="0.2">
      <c r="I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9:47" ht="12.75" x14ac:dyDescent="0.2">
      <c r="I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9:47" ht="12.75" x14ac:dyDescent="0.2">
      <c r="I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9:47" ht="12.75" x14ac:dyDescent="0.2">
      <c r="I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9:47" ht="12.75" x14ac:dyDescent="0.2">
      <c r="I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9:47" ht="12.75" x14ac:dyDescent="0.2">
      <c r="I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9:47" ht="12.75" x14ac:dyDescent="0.2">
      <c r="I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9:47" ht="12.75" x14ac:dyDescent="0.2">
      <c r="I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9:47" ht="12.75" x14ac:dyDescent="0.2">
      <c r="I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9:47" ht="12.75" x14ac:dyDescent="0.2">
      <c r="I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9:47" ht="12.75" x14ac:dyDescent="0.2">
      <c r="I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9:47" ht="12.75" x14ac:dyDescent="0.2">
      <c r="I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9:47" ht="12.75" x14ac:dyDescent="0.2">
      <c r="I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9:47" ht="12.75" x14ac:dyDescent="0.2">
      <c r="I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9:47" ht="12.75" x14ac:dyDescent="0.2">
      <c r="I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9:47" ht="12.75" x14ac:dyDescent="0.2">
      <c r="I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9:47" ht="12.75" x14ac:dyDescent="0.2">
      <c r="I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9:47" ht="12.75" x14ac:dyDescent="0.2">
      <c r="I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9:47" ht="12.75" x14ac:dyDescent="0.2">
      <c r="I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9:47" ht="12.75" x14ac:dyDescent="0.2">
      <c r="I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9:47" ht="12.75" x14ac:dyDescent="0.2">
      <c r="I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9:47" ht="12.75" x14ac:dyDescent="0.2">
      <c r="I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9:47" ht="12.75" x14ac:dyDescent="0.2">
      <c r="I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9:47" ht="12.75" x14ac:dyDescent="0.2">
      <c r="I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9:47" ht="12.75" x14ac:dyDescent="0.2">
      <c r="I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9:47" ht="12.75" x14ac:dyDescent="0.2">
      <c r="I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9:47" ht="12.75" x14ac:dyDescent="0.2">
      <c r="I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9:47" ht="12.75" x14ac:dyDescent="0.2">
      <c r="I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9:47" ht="12.75" x14ac:dyDescent="0.2">
      <c r="I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9:47" ht="12.75" x14ac:dyDescent="0.2">
      <c r="I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9:47" ht="12.75" x14ac:dyDescent="0.2">
      <c r="I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9:47" ht="12.75" x14ac:dyDescent="0.2">
      <c r="I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9:47" ht="12.75" x14ac:dyDescent="0.2">
      <c r="I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9:47" ht="12.75" x14ac:dyDescent="0.2">
      <c r="I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9:47" ht="12.75" x14ac:dyDescent="0.2">
      <c r="I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9:47" ht="12.75" x14ac:dyDescent="0.2">
      <c r="I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9:47" ht="12.75" x14ac:dyDescent="0.2">
      <c r="I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9:47" ht="12.75" x14ac:dyDescent="0.2">
      <c r="I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9:47" ht="12.75" x14ac:dyDescent="0.2">
      <c r="I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9:47" ht="12.75" x14ac:dyDescent="0.2">
      <c r="I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9:47" ht="12.75" x14ac:dyDescent="0.2">
      <c r="I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9:47" ht="12.75" x14ac:dyDescent="0.2">
      <c r="I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9:47" ht="12.75" x14ac:dyDescent="0.2">
      <c r="I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9:47" ht="12.75" x14ac:dyDescent="0.2">
      <c r="I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9:47" ht="12.75" x14ac:dyDescent="0.2">
      <c r="I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9:47" ht="12.75" x14ac:dyDescent="0.2">
      <c r="I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9:47" ht="12.75" x14ac:dyDescent="0.2">
      <c r="I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9:47" ht="12.75" x14ac:dyDescent="0.2">
      <c r="I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 spans="9:47" ht="12.75" x14ac:dyDescent="0.2">
      <c r="I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 spans="9:47" ht="12.75" x14ac:dyDescent="0.2">
      <c r="I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 spans="9:47" ht="12.75" x14ac:dyDescent="0.2">
      <c r="I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</row>
    <row r="143" spans="9:47" ht="12.75" x14ac:dyDescent="0.2">
      <c r="I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9:47" ht="12.75" x14ac:dyDescent="0.2">
      <c r="I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</row>
    <row r="145" spans="9:47" ht="12.75" x14ac:dyDescent="0.2">
      <c r="I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9:47" ht="12.75" x14ac:dyDescent="0.2">
      <c r="I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 spans="9:47" ht="12.75" x14ac:dyDescent="0.2">
      <c r="I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</row>
    <row r="148" spans="9:47" ht="12.75" x14ac:dyDescent="0.2">
      <c r="I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</row>
    <row r="149" spans="9:47" ht="12.75" x14ac:dyDescent="0.2">
      <c r="I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</row>
    <row r="150" spans="9:47" ht="12.75" x14ac:dyDescent="0.2">
      <c r="I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 spans="9:47" ht="12.75" x14ac:dyDescent="0.2">
      <c r="I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</row>
    <row r="152" spans="9:47" ht="12.75" x14ac:dyDescent="0.2">
      <c r="I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</row>
    <row r="153" spans="9:47" ht="12.75" x14ac:dyDescent="0.2">
      <c r="I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9:47" ht="12.75" x14ac:dyDescent="0.2">
      <c r="I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</row>
    <row r="155" spans="9:47" ht="12.75" x14ac:dyDescent="0.2">
      <c r="I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</row>
    <row r="156" spans="9:47" ht="12.75" x14ac:dyDescent="0.2">
      <c r="I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 spans="9:47" ht="12.75" x14ac:dyDescent="0.2">
      <c r="I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</row>
    <row r="158" spans="9:47" ht="12.75" x14ac:dyDescent="0.2">
      <c r="I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 spans="9:47" ht="12.75" x14ac:dyDescent="0.2">
      <c r="I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 spans="9:47" ht="12.75" x14ac:dyDescent="0.2">
      <c r="I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</row>
    <row r="161" spans="9:47" ht="12.75" x14ac:dyDescent="0.2">
      <c r="I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9:47" ht="12.75" x14ac:dyDescent="0.2">
      <c r="I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</row>
    <row r="163" spans="9:47" ht="12.75" x14ac:dyDescent="0.2">
      <c r="I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</row>
    <row r="164" spans="9:47" ht="12.75" x14ac:dyDescent="0.2">
      <c r="I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</row>
    <row r="165" spans="9:47" ht="12.75" x14ac:dyDescent="0.2">
      <c r="I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</row>
    <row r="166" spans="9:47" ht="12.75" x14ac:dyDescent="0.2">
      <c r="I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r="167" spans="9:47" ht="12.75" x14ac:dyDescent="0.2">
      <c r="I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  <row r="168" spans="9:47" ht="12.75" x14ac:dyDescent="0.2">
      <c r="I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</row>
    <row r="169" spans="9:47" ht="12.75" x14ac:dyDescent="0.2">
      <c r="I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9:47" ht="12.75" x14ac:dyDescent="0.2">
      <c r="I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</row>
    <row r="171" spans="9:47" ht="12.75" x14ac:dyDescent="0.2">
      <c r="I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9:47" ht="12.75" x14ac:dyDescent="0.2">
      <c r="I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</row>
    <row r="173" spans="9:47" ht="12.75" x14ac:dyDescent="0.2">
      <c r="I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</row>
    <row r="174" spans="9:47" ht="12.75" x14ac:dyDescent="0.2">
      <c r="I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</row>
    <row r="175" spans="9:47" ht="12.75" x14ac:dyDescent="0.2">
      <c r="I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spans="9:47" ht="12.75" x14ac:dyDescent="0.2">
      <c r="I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</row>
    <row r="177" spans="9:47" ht="12.75" x14ac:dyDescent="0.2">
      <c r="I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spans="9:47" ht="12.75" x14ac:dyDescent="0.2">
      <c r="I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</row>
    <row r="179" spans="9:47" ht="12.75" x14ac:dyDescent="0.2">
      <c r="I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spans="9:47" ht="12.75" x14ac:dyDescent="0.2">
      <c r="I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 spans="9:47" ht="12.75" x14ac:dyDescent="0.2">
      <c r="I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</row>
    <row r="182" spans="9:47" ht="12.75" x14ac:dyDescent="0.2">
      <c r="I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 spans="9:47" ht="12.75" x14ac:dyDescent="0.2">
      <c r="I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spans="9:47" ht="12.75" x14ac:dyDescent="0.2">
      <c r="I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spans="9:47" ht="12.75" x14ac:dyDescent="0.2">
      <c r="I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spans="9:47" ht="12.75" x14ac:dyDescent="0.2">
      <c r="I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</row>
    <row r="187" spans="9:47" ht="12.75" x14ac:dyDescent="0.2">
      <c r="I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</row>
    <row r="188" spans="9:47" ht="12.75" x14ac:dyDescent="0.2">
      <c r="I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</row>
    <row r="189" spans="9:47" ht="12.75" x14ac:dyDescent="0.2">
      <c r="I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</row>
    <row r="190" spans="9:47" ht="12.75" x14ac:dyDescent="0.2">
      <c r="I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</row>
    <row r="191" spans="9:47" ht="12.75" x14ac:dyDescent="0.2">
      <c r="I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</row>
    <row r="192" spans="9:47" ht="12.75" x14ac:dyDescent="0.2">
      <c r="I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9:47" ht="12.75" x14ac:dyDescent="0.2">
      <c r="I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spans="9:47" ht="12.75" x14ac:dyDescent="0.2">
      <c r="I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</row>
    <row r="195" spans="9:47" ht="12.75" x14ac:dyDescent="0.2">
      <c r="I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 spans="9:47" ht="12.75" x14ac:dyDescent="0.2">
      <c r="I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</row>
    <row r="197" spans="9:47" ht="12.75" x14ac:dyDescent="0.2">
      <c r="I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</row>
    <row r="198" spans="9:47" ht="12.75" x14ac:dyDescent="0.2">
      <c r="I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</row>
    <row r="199" spans="9:47" ht="12.75" x14ac:dyDescent="0.2">
      <c r="I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9:47" ht="12.75" x14ac:dyDescent="0.2">
      <c r="I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</row>
    <row r="201" spans="9:47" ht="12.75" x14ac:dyDescent="0.2">
      <c r="I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</row>
    <row r="202" spans="9:47" ht="12.75" x14ac:dyDescent="0.2">
      <c r="I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 spans="9:47" ht="12.75" x14ac:dyDescent="0.2">
      <c r="I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</row>
    <row r="204" spans="9:47" ht="12.75" x14ac:dyDescent="0.2">
      <c r="I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</row>
    <row r="205" spans="9:47" ht="12.75" x14ac:dyDescent="0.2">
      <c r="I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</row>
    <row r="206" spans="9:47" ht="12.75" x14ac:dyDescent="0.2">
      <c r="I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</row>
    <row r="207" spans="9:47" ht="12.75" x14ac:dyDescent="0.2">
      <c r="I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</row>
    <row r="208" spans="9:47" ht="12.75" x14ac:dyDescent="0.2">
      <c r="I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</row>
    <row r="209" spans="9:47" ht="12.75" x14ac:dyDescent="0.2">
      <c r="I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</row>
    <row r="210" spans="9:47" ht="12.75" x14ac:dyDescent="0.2">
      <c r="I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</row>
    <row r="211" spans="9:47" ht="12.75" x14ac:dyDescent="0.2">
      <c r="I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</row>
    <row r="212" spans="9:47" ht="12.75" x14ac:dyDescent="0.2">
      <c r="I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</row>
    <row r="213" spans="9:47" ht="12.75" x14ac:dyDescent="0.2">
      <c r="I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</row>
    <row r="214" spans="9:47" ht="12.75" x14ac:dyDescent="0.2">
      <c r="I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</row>
    <row r="215" spans="9:47" ht="12.75" x14ac:dyDescent="0.2">
      <c r="I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</row>
    <row r="216" spans="9:47" ht="12.75" x14ac:dyDescent="0.2">
      <c r="I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</row>
    <row r="217" spans="9:47" ht="12.75" x14ac:dyDescent="0.2">
      <c r="I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</row>
    <row r="218" spans="9:47" ht="12.75" x14ac:dyDescent="0.2">
      <c r="I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 spans="9:47" ht="12.75" x14ac:dyDescent="0.2">
      <c r="I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spans="9:47" ht="12.75" x14ac:dyDescent="0.2">
      <c r="I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</row>
    <row r="221" spans="9:47" ht="12.75" x14ac:dyDescent="0.2">
      <c r="I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spans="9:47" ht="12.75" x14ac:dyDescent="0.2">
      <c r="I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</row>
    <row r="223" spans="9:47" ht="12.75" x14ac:dyDescent="0.2">
      <c r="I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</row>
    <row r="224" spans="9:47" ht="12.75" x14ac:dyDescent="0.2">
      <c r="I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9:47" ht="12.75" x14ac:dyDescent="0.2">
      <c r="I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</row>
    <row r="226" spans="9:47" ht="12.75" x14ac:dyDescent="0.2">
      <c r="I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 spans="9:47" ht="12.75" x14ac:dyDescent="0.2">
      <c r="I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9:47" ht="12.75" x14ac:dyDescent="0.2">
      <c r="I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</row>
    <row r="229" spans="9:47" ht="12.75" x14ac:dyDescent="0.2">
      <c r="I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</row>
    <row r="230" spans="9:47" ht="12.75" x14ac:dyDescent="0.2">
      <c r="I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</row>
    <row r="231" spans="9:47" ht="12.75" x14ac:dyDescent="0.2">
      <c r="I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</row>
    <row r="232" spans="9:47" ht="12.75" x14ac:dyDescent="0.2">
      <c r="I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</row>
    <row r="233" spans="9:47" ht="12.75" x14ac:dyDescent="0.2">
      <c r="I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</row>
    <row r="234" spans="9:47" ht="12.75" x14ac:dyDescent="0.2">
      <c r="I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spans="9:47" ht="12.75" x14ac:dyDescent="0.2">
      <c r="I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spans="9:47" ht="12.75" x14ac:dyDescent="0.2">
      <c r="I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spans="9:47" ht="12.75" x14ac:dyDescent="0.2">
      <c r="I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spans="9:47" ht="12.75" x14ac:dyDescent="0.2">
      <c r="I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spans="9:47" ht="12.75" x14ac:dyDescent="0.2">
      <c r="I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spans="9:47" ht="12.75" x14ac:dyDescent="0.2">
      <c r="I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spans="9:47" ht="12.75" x14ac:dyDescent="0.2">
      <c r="I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spans="9:47" ht="12.75" x14ac:dyDescent="0.2">
      <c r="I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spans="9:47" ht="12.75" x14ac:dyDescent="0.2">
      <c r="I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spans="9:47" ht="12.75" x14ac:dyDescent="0.2">
      <c r="I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spans="9:47" ht="12.75" x14ac:dyDescent="0.2">
      <c r="I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spans="9:47" ht="12.75" x14ac:dyDescent="0.2">
      <c r="I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spans="9:47" ht="12.75" x14ac:dyDescent="0.2">
      <c r="I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spans="9:47" ht="12.75" x14ac:dyDescent="0.2">
      <c r="I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spans="9:47" ht="12.75" x14ac:dyDescent="0.2">
      <c r="I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spans="9:47" ht="12.75" x14ac:dyDescent="0.2">
      <c r="I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spans="9:47" ht="12.75" x14ac:dyDescent="0.2">
      <c r="I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spans="9:47" ht="12.75" x14ac:dyDescent="0.2">
      <c r="I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spans="9:47" ht="12.75" x14ac:dyDescent="0.2">
      <c r="I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spans="9:47" ht="12.75" x14ac:dyDescent="0.2">
      <c r="I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spans="9:47" ht="12.75" x14ac:dyDescent="0.2">
      <c r="I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9:47" ht="12.75" x14ac:dyDescent="0.2">
      <c r="I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9:47" ht="12.75" x14ac:dyDescent="0.2">
      <c r="I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spans="9:47" ht="12.75" x14ac:dyDescent="0.2">
      <c r="I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spans="9:47" ht="12.75" x14ac:dyDescent="0.2">
      <c r="I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spans="9:47" ht="12.75" x14ac:dyDescent="0.2">
      <c r="I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spans="9:47" ht="12.75" x14ac:dyDescent="0.2">
      <c r="I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spans="9:47" ht="12.75" x14ac:dyDescent="0.2">
      <c r="I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spans="9:47" ht="12.75" x14ac:dyDescent="0.2">
      <c r="I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spans="9:47" ht="12.75" x14ac:dyDescent="0.2">
      <c r="I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spans="9:47" ht="12.75" x14ac:dyDescent="0.2">
      <c r="I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spans="9:47" ht="12.75" x14ac:dyDescent="0.2">
      <c r="I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spans="9:47" ht="12.75" x14ac:dyDescent="0.2">
      <c r="I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spans="9:47" ht="12.75" x14ac:dyDescent="0.2">
      <c r="I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spans="9:47" ht="12.75" x14ac:dyDescent="0.2">
      <c r="I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spans="9:47" ht="12.75" x14ac:dyDescent="0.2">
      <c r="I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spans="9:47" ht="12.75" x14ac:dyDescent="0.2">
      <c r="I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spans="9:47" ht="12.75" x14ac:dyDescent="0.2">
      <c r="I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spans="9:47" ht="12.75" x14ac:dyDescent="0.2">
      <c r="I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spans="9:47" ht="12.75" x14ac:dyDescent="0.2">
      <c r="I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spans="9:47" ht="12.75" x14ac:dyDescent="0.2">
      <c r="I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spans="9:47" ht="12.75" x14ac:dyDescent="0.2">
      <c r="I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spans="9:47" ht="12.75" x14ac:dyDescent="0.2">
      <c r="I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spans="9:47" ht="12.75" x14ac:dyDescent="0.2">
      <c r="I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spans="9:47" ht="12.75" x14ac:dyDescent="0.2">
      <c r="I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spans="9:47" ht="12.75" x14ac:dyDescent="0.2">
      <c r="I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spans="9:47" ht="12.75" x14ac:dyDescent="0.2">
      <c r="I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spans="9:47" ht="12.75" x14ac:dyDescent="0.2">
      <c r="I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spans="9:47" ht="12.75" x14ac:dyDescent="0.2">
      <c r="I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9:47" ht="12.75" x14ac:dyDescent="0.2">
      <c r="I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spans="9:47" ht="12.75" x14ac:dyDescent="0.2">
      <c r="I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spans="9:47" ht="12.75" x14ac:dyDescent="0.2">
      <c r="I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spans="9:47" ht="12.75" x14ac:dyDescent="0.2">
      <c r="I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9:47" ht="12.75" x14ac:dyDescent="0.2">
      <c r="I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spans="9:47" ht="12.75" x14ac:dyDescent="0.2">
      <c r="I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spans="9:47" ht="12.75" x14ac:dyDescent="0.2">
      <c r="I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spans="9:47" ht="12.75" x14ac:dyDescent="0.2">
      <c r="I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spans="9:47" ht="12.75" x14ac:dyDescent="0.2">
      <c r="I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spans="9:47" ht="12.75" x14ac:dyDescent="0.2">
      <c r="I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spans="9:47" ht="12.75" x14ac:dyDescent="0.2">
      <c r="I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spans="9:47" ht="12.75" x14ac:dyDescent="0.2">
      <c r="I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spans="9:47" ht="12.75" x14ac:dyDescent="0.2">
      <c r="I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spans="9:47" ht="12.75" x14ac:dyDescent="0.2">
      <c r="I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spans="9:47" ht="12.75" x14ac:dyDescent="0.2">
      <c r="I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spans="9:47" ht="12.75" x14ac:dyDescent="0.2">
      <c r="I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spans="9:47" ht="12.75" x14ac:dyDescent="0.2">
      <c r="I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spans="9:47" ht="12.75" x14ac:dyDescent="0.2">
      <c r="I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spans="9:47" ht="12.75" x14ac:dyDescent="0.2">
      <c r="I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spans="9:47" ht="12.75" x14ac:dyDescent="0.2">
      <c r="I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spans="9:47" ht="12.75" x14ac:dyDescent="0.2">
      <c r="I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spans="9:47" ht="12.75" x14ac:dyDescent="0.2">
      <c r="I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spans="9:47" ht="12.75" x14ac:dyDescent="0.2">
      <c r="I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spans="9:47" ht="12.75" x14ac:dyDescent="0.2">
      <c r="I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spans="9:47" ht="12.75" x14ac:dyDescent="0.2">
      <c r="I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spans="9:47" ht="12.75" x14ac:dyDescent="0.2">
      <c r="I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spans="9:47" ht="12.75" x14ac:dyDescent="0.2">
      <c r="I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spans="9:47" ht="12.75" x14ac:dyDescent="0.2">
      <c r="I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9:47" ht="12.75" x14ac:dyDescent="0.2">
      <c r="I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spans="9:47" ht="12.75" x14ac:dyDescent="0.2">
      <c r="I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spans="9:47" ht="12.75" x14ac:dyDescent="0.2">
      <c r="I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spans="9:47" ht="12.75" x14ac:dyDescent="0.2">
      <c r="I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spans="9:47" ht="12.75" x14ac:dyDescent="0.2">
      <c r="I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spans="9:47" ht="12.75" x14ac:dyDescent="0.2">
      <c r="I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spans="9:47" ht="12.75" x14ac:dyDescent="0.2">
      <c r="I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spans="9:47" ht="12.75" x14ac:dyDescent="0.2">
      <c r="I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9:47" ht="12.75" x14ac:dyDescent="0.2">
      <c r="I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spans="9:47" ht="12.75" x14ac:dyDescent="0.2">
      <c r="I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spans="9:47" ht="12.75" x14ac:dyDescent="0.2">
      <c r="I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spans="9:47" ht="12.75" x14ac:dyDescent="0.2">
      <c r="I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spans="9:47" ht="12.75" x14ac:dyDescent="0.2">
      <c r="I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spans="9:47" ht="12.75" x14ac:dyDescent="0.2">
      <c r="I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spans="9:47" ht="12.75" x14ac:dyDescent="0.2">
      <c r="I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spans="9:47" ht="12.75" x14ac:dyDescent="0.2">
      <c r="I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spans="9:47" ht="12.75" x14ac:dyDescent="0.2">
      <c r="I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spans="9:47" ht="12.75" x14ac:dyDescent="0.2">
      <c r="I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spans="9:47" ht="12.75" x14ac:dyDescent="0.2">
      <c r="I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spans="9:47" ht="12.75" x14ac:dyDescent="0.2">
      <c r="I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spans="9:47" ht="12.75" x14ac:dyDescent="0.2">
      <c r="I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spans="9:47" ht="12.75" x14ac:dyDescent="0.2">
      <c r="I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spans="9:47" ht="12.75" x14ac:dyDescent="0.2">
      <c r="I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spans="9:47" ht="12.75" x14ac:dyDescent="0.2">
      <c r="I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spans="9:47" ht="12.75" x14ac:dyDescent="0.2">
      <c r="I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spans="9:47" ht="12.75" x14ac:dyDescent="0.2">
      <c r="I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spans="9:47" ht="12.75" x14ac:dyDescent="0.2">
      <c r="I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spans="9:47" ht="12.75" x14ac:dyDescent="0.2">
      <c r="I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9:47" ht="12.75" x14ac:dyDescent="0.2">
      <c r="I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spans="9:47" ht="12.75" x14ac:dyDescent="0.2">
      <c r="I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spans="9:47" ht="12.75" x14ac:dyDescent="0.2">
      <c r="I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spans="9:47" ht="12.75" x14ac:dyDescent="0.2">
      <c r="I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spans="9:47" ht="12.75" x14ac:dyDescent="0.2">
      <c r="I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spans="9:47" ht="12.75" x14ac:dyDescent="0.2">
      <c r="I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spans="9:47" ht="12.75" x14ac:dyDescent="0.2">
      <c r="I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spans="9:47" ht="12.75" x14ac:dyDescent="0.2">
      <c r="I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spans="9:47" ht="12.75" x14ac:dyDescent="0.2">
      <c r="I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spans="9:47" ht="12.75" x14ac:dyDescent="0.2">
      <c r="I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spans="9:47" ht="12.75" x14ac:dyDescent="0.2">
      <c r="I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9:47" ht="12.75" x14ac:dyDescent="0.2">
      <c r="I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spans="9:47" ht="12.75" x14ac:dyDescent="0.2">
      <c r="I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spans="9:47" ht="12.75" x14ac:dyDescent="0.2">
      <c r="I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spans="9:47" ht="12.75" x14ac:dyDescent="0.2">
      <c r="I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spans="9:47" ht="12.75" x14ac:dyDescent="0.2">
      <c r="I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spans="9:47" ht="12.75" x14ac:dyDescent="0.2">
      <c r="I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</row>
    <row r="357" spans="9:47" ht="12.75" x14ac:dyDescent="0.2">
      <c r="I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 spans="9:47" ht="12.75" x14ac:dyDescent="0.2">
      <c r="I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</row>
    <row r="359" spans="9:47" ht="12.75" x14ac:dyDescent="0.2">
      <c r="I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</row>
    <row r="360" spans="9:47" ht="12.75" x14ac:dyDescent="0.2">
      <c r="I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</row>
    <row r="361" spans="9:47" ht="12.75" x14ac:dyDescent="0.2">
      <c r="I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</row>
    <row r="362" spans="9:47" ht="12.75" x14ac:dyDescent="0.2">
      <c r="I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 spans="9:47" ht="12.75" x14ac:dyDescent="0.2">
      <c r="I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</row>
    <row r="364" spans="9:47" ht="12.75" x14ac:dyDescent="0.2">
      <c r="I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</row>
    <row r="365" spans="9:47" ht="12.75" x14ac:dyDescent="0.2">
      <c r="I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</row>
    <row r="366" spans="9:47" ht="12.75" x14ac:dyDescent="0.2">
      <c r="I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</row>
    <row r="367" spans="9:47" ht="12.75" x14ac:dyDescent="0.2">
      <c r="I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</row>
    <row r="368" spans="9:47" ht="12.75" x14ac:dyDescent="0.2">
      <c r="I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</row>
    <row r="369" spans="9:47" ht="12.75" x14ac:dyDescent="0.2">
      <c r="I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</row>
    <row r="370" spans="9:47" ht="12.75" x14ac:dyDescent="0.2">
      <c r="I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</row>
    <row r="371" spans="9:47" ht="12.75" x14ac:dyDescent="0.2">
      <c r="I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</row>
    <row r="372" spans="9:47" ht="12.75" x14ac:dyDescent="0.2">
      <c r="I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</row>
    <row r="373" spans="9:47" ht="12.75" x14ac:dyDescent="0.2">
      <c r="I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</row>
    <row r="374" spans="9:47" ht="12.75" x14ac:dyDescent="0.2">
      <c r="I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</row>
    <row r="375" spans="9:47" ht="12.75" x14ac:dyDescent="0.2">
      <c r="I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</row>
    <row r="376" spans="9:47" ht="12.75" x14ac:dyDescent="0.2">
      <c r="I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</row>
    <row r="377" spans="9:47" ht="12.75" x14ac:dyDescent="0.2">
      <c r="I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</row>
    <row r="378" spans="9:47" ht="12.75" x14ac:dyDescent="0.2">
      <c r="I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</row>
    <row r="379" spans="9:47" ht="12.75" x14ac:dyDescent="0.2">
      <c r="I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</row>
    <row r="380" spans="9:47" ht="12.75" x14ac:dyDescent="0.2">
      <c r="I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</row>
    <row r="381" spans="9:47" ht="12.75" x14ac:dyDescent="0.2">
      <c r="I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</row>
    <row r="382" spans="9:47" ht="12.75" x14ac:dyDescent="0.2">
      <c r="I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3" spans="9:47" ht="12.75" x14ac:dyDescent="0.2">
      <c r="I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</row>
    <row r="384" spans="9:47" ht="12.75" x14ac:dyDescent="0.2">
      <c r="I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</row>
    <row r="385" spans="9:47" ht="12.75" x14ac:dyDescent="0.2">
      <c r="I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</row>
    <row r="386" spans="9:47" ht="12.75" x14ac:dyDescent="0.2">
      <c r="I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</row>
    <row r="387" spans="9:47" ht="12.75" x14ac:dyDescent="0.2">
      <c r="I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 spans="9:47" ht="12.75" x14ac:dyDescent="0.2">
      <c r="I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</row>
    <row r="389" spans="9:47" ht="12.75" x14ac:dyDescent="0.2">
      <c r="I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</row>
    <row r="390" spans="9:47" ht="12.75" x14ac:dyDescent="0.2">
      <c r="I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</row>
    <row r="391" spans="9:47" ht="12.75" x14ac:dyDescent="0.2">
      <c r="I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</row>
    <row r="392" spans="9:47" ht="12.75" x14ac:dyDescent="0.2">
      <c r="I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</row>
    <row r="393" spans="9:47" ht="12.75" x14ac:dyDescent="0.2">
      <c r="I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</row>
    <row r="394" spans="9:47" ht="12.75" x14ac:dyDescent="0.2">
      <c r="I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</row>
    <row r="395" spans="9:47" ht="12.75" x14ac:dyDescent="0.2">
      <c r="I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spans="9:47" ht="12.75" x14ac:dyDescent="0.2">
      <c r="I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</row>
    <row r="397" spans="9:47" ht="12.75" x14ac:dyDescent="0.2">
      <c r="I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</row>
    <row r="398" spans="9:47" ht="12.75" x14ac:dyDescent="0.2">
      <c r="I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</row>
    <row r="399" spans="9:47" ht="12.75" x14ac:dyDescent="0.2">
      <c r="I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</row>
    <row r="400" spans="9:47" ht="12.75" x14ac:dyDescent="0.2">
      <c r="I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</row>
    <row r="401" spans="9:47" ht="12.75" x14ac:dyDescent="0.2">
      <c r="I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</row>
    <row r="402" spans="9:47" ht="12.75" x14ac:dyDescent="0.2">
      <c r="I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 spans="9:47" ht="12.75" x14ac:dyDescent="0.2">
      <c r="I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</row>
    <row r="404" spans="9:47" ht="12.75" x14ac:dyDescent="0.2">
      <c r="I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</row>
    <row r="405" spans="9:47" ht="12.75" x14ac:dyDescent="0.2">
      <c r="I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</row>
    <row r="406" spans="9:47" ht="12.75" x14ac:dyDescent="0.2">
      <c r="I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</row>
    <row r="407" spans="9:47" ht="12.75" x14ac:dyDescent="0.2">
      <c r="I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</row>
    <row r="408" spans="9:47" ht="12.75" x14ac:dyDescent="0.2">
      <c r="I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</row>
    <row r="409" spans="9:47" ht="12.75" x14ac:dyDescent="0.2">
      <c r="I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</row>
    <row r="410" spans="9:47" ht="12.75" x14ac:dyDescent="0.2">
      <c r="I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</row>
    <row r="411" spans="9:47" ht="12.75" x14ac:dyDescent="0.2">
      <c r="I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</row>
    <row r="412" spans="9:47" ht="12.75" x14ac:dyDescent="0.2">
      <c r="I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</row>
    <row r="413" spans="9:47" ht="12.75" x14ac:dyDescent="0.2">
      <c r="I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</row>
    <row r="414" spans="9:47" ht="12.75" x14ac:dyDescent="0.2">
      <c r="I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</row>
    <row r="415" spans="9:47" ht="12.75" x14ac:dyDescent="0.2">
      <c r="I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</row>
    <row r="416" spans="9:47" ht="12.75" x14ac:dyDescent="0.2">
      <c r="I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</row>
    <row r="417" spans="9:47" ht="12.75" x14ac:dyDescent="0.2">
      <c r="I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</row>
    <row r="418" spans="9:47" ht="12.75" x14ac:dyDescent="0.2">
      <c r="I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</row>
    <row r="419" spans="9:47" ht="12.75" x14ac:dyDescent="0.2">
      <c r="I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</row>
    <row r="420" spans="9:47" ht="12.75" x14ac:dyDescent="0.2">
      <c r="I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</row>
    <row r="421" spans="9:47" ht="12.75" x14ac:dyDescent="0.2">
      <c r="I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</row>
    <row r="422" spans="9:47" ht="12.75" x14ac:dyDescent="0.2">
      <c r="I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</row>
    <row r="423" spans="9:47" ht="12.75" x14ac:dyDescent="0.2">
      <c r="I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</row>
    <row r="424" spans="9:47" ht="12.75" x14ac:dyDescent="0.2">
      <c r="I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</row>
    <row r="425" spans="9:47" ht="12.75" x14ac:dyDescent="0.2">
      <c r="I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</row>
    <row r="426" spans="9:47" ht="12.75" x14ac:dyDescent="0.2">
      <c r="I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</row>
    <row r="427" spans="9:47" ht="12.75" x14ac:dyDescent="0.2">
      <c r="I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</row>
    <row r="428" spans="9:47" ht="12.75" x14ac:dyDescent="0.2">
      <c r="I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</row>
    <row r="429" spans="9:47" ht="12.75" x14ac:dyDescent="0.2">
      <c r="I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</row>
    <row r="430" spans="9:47" ht="12.75" x14ac:dyDescent="0.2">
      <c r="I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</row>
    <row r="431" spans="9:47" ht="12.75" x14ac:dyDescent="0.2">
      <c r="I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</row>
    <row r="432" spans="9:47" ht="12.75" x14ac:dyDescent="0.2">
      <c r="I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</row>
    <row r="433" spans="9:47" ht="12.75" x14ac:dyDescent="0.2">
      <c r="I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</row>
    <row r="434" spans="9:47" ht="12.75" x14ac:dyDescent="0.2">
      <c r="I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</row>
    <row r="435" spans="9:47" ht="12.75" x14ac:dyDescent="0.2">
      <c r="I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</row>
    <row r="436" spans="9:47" ht="12.75" x14ac:dyDescent="0.2">
      <c r="I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</row>
    <row r="437" spans="9:47" ht="12.75" x14ac:dyDescent="0.2">
      <c r="I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</row>
    <row r="438" spans="9:47" ht="12.75" x14ac:dyDescent="0.2">
      <c r="I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</row>
    <row r="439" spans="9:47" ht="12.75" x14ac:dyDescent="0.2">
      <c r="I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</row>
    <row r="440" spans="9:47" ht="12.75" x14ac:dyDescent="0.2">
      <c r="I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</row>
    <row r="441" spans="9:47" ht="12.75" x14ac:dyDescent="0.2">
      <c r="I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</row>
    <row r="442" spans="9:47" ht="12.75" x14ac:dyDescent="0.2">
      <c r="I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</row>
    <row r="443" spans="9:47" ht="12.75" x14ac:dyDescent="0.2">
      <c r="I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</row>
    <row r="444" spans="9:47" ht="12.75" x14ac:dyDescent="0.2">
      <c r="I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</row>
    <row r="445" spans="9:47" ht="12.75" x14ac:dyDescent="0.2">
      <c r="I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</row>
    <row r="446" spans="9:47" ht="12.75" x14ac:dyDescent="0.2">
      <c r="I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</row>
    <row r="447" spans="9:47" ht="12.75" x14ac:dyDescent="0.2">
      <c r="I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</row>
    <row r="448" spans="9:47" ht="12.75" x14ac:dyDescent="0.2">
      <c r="I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</row>
    <row r="449" spans="9:47" ht="12.75" x14ac:dyDescent="0.2">
      <c r="I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</row>
    <row r="450" spans="9:47" ht="12.75" x14ac:dyDescent="0.2">
      <c r="I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</row>
    <row r="451" spans="9:47" ht="12.75" x14ac:dyDescent="0.2">
      <c r="I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</row>
    <row r="452" spans="9:47" ht="12.75" x14ac:dyDescent="0.2">
      <c r="I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</row>
    <row r="453" spans="9:47" ht="12.75" x14ac:dyDescent="0.2">
      <c r="I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</row>
    <row r="454" spans="9:47" ht="12.75" x14ac:dyDescent="0.2">
      <c r="I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</row>
    <row r="455" spans="9:47" ht="12.75" x14ac:dyDescent="0.2">
      <c r="I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</row>
    <row r="456" spans="9:47" ht="12.75" x14ac:dyDescent="0.2">
      <c r="I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</row>
    <row r="457" spans="9:47" ht="12.75" x14ac:dyDescent="0.2">
      <c r="I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</row>
    <row r="458" spans="9:47" ht="12.75" x14ac:dyDescent="0.2">
      <c r="I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</row>
    <row r="459" spans="9:47" ht="12.75" x14ac:dyDescent="0.2">
      <c r="I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</row>
    <row r="460" spans="9:47" ht="12.75" x14ac:dyDescent="0.2">
      <c r="I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</row>
    <row r="461" spans="9:47" ht="12.75" x14ac:dyDescent="0.2">
      <c r="I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</row>
    <row r="462" spans="9:47" ht="12.75" x14ac:dyDescent="0.2">
      <c r="I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</row>
    <row r="463" spans="9:47" ht="12.75" x14ac:dyDescent="0.2">
      <c r="I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</row>
    <row r="464" spans="9:47" ht="12.75" x14ac:dyDescent="0.2">
      <c r="I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</row>
    <row r="465" spans="9:47" ht="12.75" x14ac:dyDescent="0.2">
      <c r="I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</row>
    <row r="466" spans="9:47" ht="12.75" x14ac:dyDescent="0.2">
      <c r="I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</row>
    <row r="467" spans="9:47" ht="12.75" x14ac:dyDescent="0.2">
      <c r="I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</row>
    <row r="468" spans="9:47" ht="12.75" x14ac:dyDescent="0.2">
      <c r="I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</row>
    <row r="469" spans="9:47" ht="12.75" x14ac:dyDescent="0.2">
      <c r="I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</row>
    <row r="470" spans="9:47" ht="12.75" x14ac:dyDescent="0.2">
      <c r="I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</row>
    <row r="471" spans="9:47" ht="12.75" x14ac:dyDescent="0.2">
      <c r="I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</row>
    <row r="472" spans="9:47" ht="12.75" x14ac:dyDescent="0.2">
      <c r="I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</row>
    <row r="473" spans="9:47" ht="12.75" x14ac:dyDescent="0.2">
      <c r="I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</row>
    <row r="474" spans="9:47" ht="12.75" x14ac:dyDescent="0.2">
      <c r="I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</row>
    <row r="475" spans="9:47" ht="12.75" x14ac:dyDescent="0.2">
      <c r="I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</row>
    <row r="476" spans="9:47" ht="12.75" x14ac:dyDescent="0.2">
      <c r="I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</row>
    <row r="477" spans="9:47" ht="12.75" x14ac:dyDescent="0.2">
      <c r="I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</row>
    <row r="478" spans="9:47" ht="12.75" x14ac:dyDescent="0.2">
      <c r="I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</row>
    <row r="479" spans="9:47" ht="12.75" x14ac:dyDescent="0.2">
      <c r="I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 spans="9:47" ht="12.75" x14ac:dyDescent="0.2">
      <c r="I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</row>
    <row r="481" spans="9:47" ht="12.75" x14ac:dyDescent="0.2">
      <c r="I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</row>
    <row r="482" spans="9:47" ht="12.75" x14ac:dyDescent="0.2">
      <c r="I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</row>
    <row r="483" spans="9:47" ht="12.75" x14ac:dyDescent="0.2">
      <c r="I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</row>
    <row r="484" spans="9:47" ht="12.75" x14ac:dyDescent="0.2">
      <c r="I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</row>
    <row r="485" spans="9:47" ht="12.75" x14ac:dyDescent="0.2">
      <c r="I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</row>
    <row r="486" spans="9:47" ht="12.75" x14ac:dyDescent="0.2">
      <c r="I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</row>
    <row r="487" spans="9:47" ht="12.75" x14ac:dyDescent="0.2">
      <c r="I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</row>
    <row r="488" spans="9:47" ht="12.75" x14ac:dyDescent="0.2">
      <c r="I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</row>
    <row r="489" spans="9:47" ht="12.75" x14ac:dyDescent="0.2">
      <c r="I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</row>
    <row r="490" spans="9:47" ht="12.75" x14ac:dyDescent="0.2">
      <c r="I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</row>
    <row r="491" spans="9:47" ht="12.75" x14ac:dyDescent="0.2">
      <c r="I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</row>
    <row r="492" spans="9:47" ht="12.75" x14ac:dyDescent="0.2">
      <c r="I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 spans="9:47" ht="12.75" x14ac:dyDescent="0.2">
      <c r="I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</row>
    <row r="494" spans="9:47" ht="12.75" x14ac:dyDescent="0.2">
      <c r="I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</row>
    <row r="495" spans="9:47" ht="12.75" x14ac:dyDescent="0.2">
      <c r="I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</row>
    <row r="496" spans="9:47" ht="12.75" x14ac:dyDescent="0.2">
      <c r="I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</row>
    <row r="497" spans="9:47" ht="12.75" x14ac:dyDescent="0.2">
      <c r="I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</row>
    <row r="498" spans="9:47" ht="12.75" x14ac:dyDescent="0.2">
      <c r="I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</row>
    <row r="499" spans="9:47" ht="12.75" x14ac:dyDescent="0.2">
      <c r="I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</row>
    <row r="500" spans="9:47" ht="12.75" x14ac:dyDescent="0.2">
      <c r="I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</row>
    <row r="501" spans="9:47" ht="12.75" x14ac:dyDescent="0.2">
      <c r="I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</row>
    <row r="502" spans="9:47" ht="12.75" x14ac:dyDescent="0.2">
      <c r="I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</row>
    <row r="503" spans="9:47" ht="12.75" x14ac:dyDescent="0.2">
      <c r="I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</row>
    <row r="504" spans="9:47" ht="12.75" x14ac:dyDescent="0.2">
      <c r="I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</row>
    <row r="505" spans="9:47" ht="12.75" x14ac:dyDescent="0.2">
      <c r="I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</row>
    <row r="506" spans="9:47" ht="12.75" x14ac:dyDescent="0.2">
      <c r="I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</row>
    <row r="507" spans="9:47" ht="12.75" x14ac:dyDescent="0.2">
      <c r="I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spans="9:47" ht="12.75" x14ac:dyDescent="0.2">
      <c r="I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</row>
    <row r="509" spans="9:47" ht="12.75" x14ac:dyDescent="0.2">
      <c r="I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</row>
    <row r="510" spans="9:47" ht="12.75" x14ac:dyDescent="0.2">
      <c r="I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</row>
    <row r="511" spans="9:47" ht="12.75" x14ac:dyDescent="0.2">
      <c r="I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</row>
    <row r="512" spans="9:47" ht="12.75" x14ac:dyDescent="0.2">
      <c r="I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</row>
    <row r="513" spans="9:47" ht="12.75" x14ac:dyDescent="0.2">
      <c r="I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</row>
    <row r="514" spans="9:47" ht="12.75" x14ac:dyDescent="0.2">
      <c r="I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</row>
    <row r="515" spans="9:47" ht="12.75" x14ac:dyDescent="0.2">
      <c r="I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</row>
    <row r="516" spans="9:47" ht="12.75" x14ac:dyDescent="0.2">
      <c r="I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</row>
    <row r="517" spans="9:47" ht="12.75" x14ac:dyDescent="0.2">
      <c r="I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</row>
    <row r="518" spans="9:47" ht="12.75" x14ac:dyDescent="0.2">
      <c r="I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</row>
    <row r="519" spans="9:47" ht="12.75" x14ac:dyDescent="0.2">
      <c r="I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</row>
    <row r="520" spans="9:47" ht="12.75" x14ac:dyDescent="0.2">
      <c r="I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</row>
    <row r="521" spans="9:47" ht="12.75" x14ac:dyDescent="0.2">
      <c r="I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</row>
    <row r="522" spans="9:47" ht="12.75" x14ac:dyDescent="0.2">
      <c r="I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</row>
    <row r="523" spans="9:47" ht="12.75" x14ac:dyDescent="0.2">
      <c r="I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</row>
    <row r="524" spans="9:47" ht="12.75" x14ac:dyDescent="0.2">
      <c r="I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</row>
    <row r="525" spans="9:47" ht="12.75" x14ac:dyDescent="0.2">
      <c r="I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</row>
    <row r="526" spans="9:47" ht="12.75" x14ac:dyDescent="0.2">
      <c r="I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</row>
    <row r="527" spans="9:47" ht="12.75" x14ac:dyDescent="0.2">
      <c r="I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</row>
    <row r="528" spans="9:47" ht="12.75" x14ac:dyDescent="0.2">
      <c r="I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</row>
    <row r="529" spans="9:47" ht="12.75" x14ac:dyDescent="0.2">
      <c r="I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</row>
    <row r="530" spans="9:47" ht="12.75" x14ac:dyDescent="0.2">
      <c r="I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</row>
    <row r="531" spans="9:47" ht="12.75" x14ac:dyDescent="0.2">
      <c r="I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</row>
    <row r="532" spans="9:47" ht="12.75" x14ac:dyDescent="0.2">
      <c r="I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</row>
    <row r="533" spans="9:47" ht="12.75" x14ac:dyDescent="0.2">
      <c r="I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</row>
    <row r="534" spans="9:47" ht="12.75" x14ac:dyDescent="0.2">
      <c r="I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</row>
    <row r="535" spans="9:47" ht="12.75" x14ac:dyDescent="0.2">
      <c r="I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</row>
    <row r="536" spans="9:47" ht="12.75" x14ac:dyDescent="0.2">
      <c r="I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</row>
    <row r="537" spans="9:47" ht="12.75" x14ac:dyDescent="0.2">
      <c r="I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</row>
    <row r="538" spans="9:47" ht="12.75" x14ac:dyDescent="0.2">
      <c r="I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</row>
    <row r="539" spans="9:47" ht="12.75" x14ac:dyDescent="0.2">
      <c r="I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</row>
    <row r="540" spans="9:47" ht="12.75" x14ac:dyDescent="0.2">
      <c r="I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</row>
    <row r="541" spans="9:47" ht="12.75" x14ac:dyDescent="0.2">
      <c r="I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</row>
    <row r="542" spans="9:47" ht="12.75" x14ac:dyDescent="0.2">
      <c r="I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</row>
    <row r="543" spans="9:47" ht="12.75" x14ac:dyDescent="0.2">
      <c r="I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</row>
    <row r="544" spans="9:47" ht="12.75" x14ac:dyDescent="0.2">
      <c r="I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</row>
    <row r="545" spans="9:47" ht="12.75" x14ac:dyDescent="0.2">
      <c r="I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</row>
    <row r="546" spans="9:47" ht="12.75" x14ac:dyDescent="0.2">
      <c r="I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</row>
    <row r="547" spans="9:47" ht="12.75" x14ac:dyDescent="0.2">
      <c r="I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</row>
    <row r="548" spans="9:47" ht="12.75" x14ac:dyDescent="0.2">
      <c r="I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</row>
    <row r="549" spans="9:47" ht="12.75" x14ac:dyDescent="0.2">
      <c r="I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</row>
    <row r="550" spans="9:47" ht="12.75" x14ac:dyDescent="0.2">
      <c r="I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</row>
    <row r="551" spans="9:47" ht="12.75" x14ac:dyDescent="0.2">
      <c r="I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</row>
    <row r="552" spans="9:47" ht="12.75" x14ac:dyDescent="0.2">
      <c r="I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</row>
    <row r="553" spans="9:47" ht="12.75" x14ac:dyDescent="0.2">
      <c r="I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</row>
    <row r="554" spans="9:47" ht="12.75" x14ac:dyDescent="0.2">
      <c r="I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</row>
    <row r="555" spans="9:47" ht="12.75" x14ac:dyDescent="0.2">
      <c r="I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</row>
    <row r="556" spans="9:47" ht="12.75" x14ac:dyDescent="0.2">
      <c r="I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</row>
    <row r="557" spans="9:47" ht="12.75" x14ac:dyDescent="0.2">
      <c r="I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</row>
    <row r="558" spans="9:47" ht="12.75" x14ac:dyDescent="0.2">
      <c r="I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</row>
    <row r="559" spans="9:47" ht="12.75" x14ac:dyDescent="0.2">
      <c r="I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</row>
    <row r="560" spans="9:47" ht="12.75" x14ac:dyDescent="0.2">
      <c r="I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</row>
    <row r="561" spans="9:47" ht="12.75" x14ac:dyDescent="0.2">
      <c r="I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</row>
    <row r="562" spans="9:47" ht="12.75" x14ac:dyDescent="0.2">
      <c r="I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</row>
    <row r="563" spans="9:47" ht="12.75" x14ac:dyDescent="0.2">
      <c r="I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</row>
    <row r="564" spans="9:47" ht="12.75" x14ac:dyDescent="0.2">
      <c r="I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</row>
    <row r="565" spans="9:47" ht="12.75" x14ac:dyDescent="0.2">
      <c r="I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 spans="9:47" ht="12.75" x14ac:dyDescent="0.2">
      <c r="I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</row>
    <row r="567" spans="9:47" ht="12.75" x14ac:dyDescent="0.2">
      <c r="I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</row>
    <row r="568" spans="9:47" ht="12.75" x14ac:dyDescent="0.2">
      <c r="I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</row>
    <row r="569" spans="9:47" ht="12.75" x14ac:dyDescent="0.2">
      <c r="I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</row>
    <row r="570" spans="9:47" ht="12.75" x14ac:dyDescent="0.2">
      <c r="I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</row>
    <row r="571" spans="9:47" ht="12.75" x14ac:dyDescent="0.2">
      <c r="I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</row>
    <row r="572" spans="9:47" ht="12.75" x14ac:dyDescent="0.2">
      <c r="I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</row>
    <row r="573" spans="9:47" ht="12.75" x14ac:dyDescent="0.2">
      <c r="I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</row>
    <row r="574" spans="9:47" ht="12.75" x14ac:dyDescent="0.2">
      <c r="I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</row>
    <row r="575" spans="9:47" ht="12.75" x14ac:dyDescent="0.2">
      <c r="I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</row>
    <row r="576" spans="9:47" ht="12.75" x14ac:dyDescent="0.2">
      <c r="I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</row>
    <row r="577" spans="9:47" ht="12.75" x14ac:dyDescent="0.2">
      <c r="I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</row>
    <row r="578" spans="9:47" ht="12.75" x14ac:dyDescent="0.2">
      <c r="I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</row>
    <row r="579" spans="9:47" ht="12.75" x14ac:dyDescent="0.2">
      <c r="I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</row>
    <row r="580" spans="9:47" ht="12.75" x14ac:dyDescent="0.2">
      <c r="I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</row>
    <row r="581" spans="9:47" ht="12.75" x14ac:dyDescent="0.2">
      <c r="I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</row>
    <row r="582" spans="9:47" ht="12.75" x14ac:dyDescent="0.2">
      <c r="I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</row>
    <row r="583" spans="9:47" ht="12.75" x14ac:dyDescent="0.2">
      <c r="I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</row>
    <row r="584" spans="9:47" ht="12.75" x14ac:dyDescent="0.2">
      <c r="I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</row>
    <row r="585" spans="9:47" ht="12.75" x14ac:dyDescent="0.2">
      <c r="I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</row>
    <row r="586" spans="9:47" ht="12.75" x14ac:dyDescent="0.2">
      <c r="I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</row>
    <row r="587" spans="9:47" ht="12.75" x14ac:dyDescent="0.2">
      <c r="I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</row>
    <row r="588" spans="9:47" ht="12.75" x14ac:dyDescent="0.2">
      <c r="I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</row>
    <row r="589" spans="9:47" ht="12.75" x14ac:dyDescent="0.2">
      <c r="I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</row>
    <row r="590" spans="9:47" ht="12.75" x14ac:dyDescent="0.2">
      <c r="I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</row>
    <row r="591" spans="9:47" ht="12.75" x14ac:dyDescent="0.2">
      <c r="I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</row>
    <row r="592" spans="9:47" ht="12.75" x14ac:dyDescent="0.2">
      <c r="I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</row>
    <row r="593" spans="9:47" ht="12.75" x14ac:dyDescent="0.2">
      <c r="I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</row>
    <row r="594" spans="9:47" ht="12.75" x14ac:dyDescent="0.2">
      <c r="I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</row>
    <row r="595" spans="9:47" ht="12.75" x14ac:dyDescent="0.2">
      <c r="I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</row>
    <row r="596" spans="9:47" ht="12.75" x14ac:dyDescent="0.2">
      <c r="I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</row>
    <row r="597" spans="9:47" ht="12.75" x14ac:dyDescent="0.2">
      <c r="I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 spans="9:47" ht="12.75" x14ac:dyDescent="0.2">
      <c r="I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</row>
    <row r="599" spans="9:47" ht="12.75" x14ac:dyDescent="0.2">
      <c r="I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</row>
    <row r="600" spans="9:47" ht="12.75" x14ac:dyDescent="0.2">
      <c r="I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</row>
    <row r="601" spans="9:47" ht="12.75" x14ac:dyDescent="0.2">
      <c r="I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</row>
    <row r="602" spans="9:47" ht="12.75" x14ac:dyDescent="0.2">
      <c r="I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</row>
    <row r="603" spans="9:47" ht="12.75" x14ac:dyDescent="0.2">
      <c r="I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</row>
    <row r="604" spans="9:47" ht="12.75" x14ac:dyDescent="0.2">
      <c r="I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 spans="9:47" ht="12.75" x14ac:dyDescent="0.2">
      <c r="I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</row>
    <row r="606" spans="9:47" ht="12.75" x14ac:dyDescent="0.2">
      <c r="I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</row>
    <row r="607" spans="9:47" ht="12.75" x14ac:dyDescent="0.2">
      <c r="I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</row>
    <row r="608" spans="9:47" ht="12.75" x14ac:dyDescent="0.2">
      <c r="I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</row>
    <row r="609" spans="9:47" ht="12.75" x14ac:dyDescent="0.2">
      <c r="I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</row>
    <row r="610" spans="9:47" ht="12.75" x14ac:dyDescent="0.2">
      <c r="I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</row>
    <row r="611" spans="9:47" ht="12.75" x14ac:dyDescent="0.2">
      <c r="I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</row>
    <row r="612" spans="9:47" ht="12.75" x14ac:dyDescent="0.2">
      <c r="I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</row>
    <row r="613" spans="9:47" ht="12.75" x14ac:dyDescent="0.2">
      <c r="I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 spans="9:47" ht="12.75" x14ac:dyDescent="0.2">
      <c r="I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</row>
    <row r="615" spans="9:47" ht="12.75" x14ac:dyDescent="0.2">
      <c r="I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</row>
    <row r="616" spans="9:47" ht="12.75" x14ac:dyDescent="0.2">
      <c r="I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</row>
    <row r="617" spans="9:47" ht="12.75" x14ac:dyDescent="0.2">
      <c r="I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</row>
    <row r="618" spans="9:47" ht="12.75" x14ac:dyDescent="0.2">
      <c r="I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</row>
    <row r="619" spans="9:47" ht="12.75" x14ac:dyDescent="0.2">
      <c r="I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</row>
    <row r="620" spans="9:47" ht="12.75" x14ac:dyDescent="0.2">
      <c r="I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</row>
    <row r="621" spans="9:47" ht="12.75" x14ac:dyDescent="0.2">
      <c r="I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</row>
    <row r="622" spans="9:47" ht="12.75" x14ac:dyDescent="0.2">
      <c r="I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</row>
    <row r="623" spans="9:47" ht="12.75" x14ac:dyDescent="0.2">
      <c r="I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</row>
    <row r="624" spans="9:47" ht="12.75" x14ac:dyDescent="0.2">
      <c r="I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</row>
    <row r="625" spans="9:47" ht="12.75" x14ac:dyDescent="0.2">
      <c r="I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</row>
    <row r="626" spans="9:47" ht="12.75" x14ac:dyDescent="0.2">
      <c r="I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</row>
    <row r="627" spans="9:47" ht="12.75" x14ac:dyDescent="0.2">
      <c r="I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</row>
    <row r="628" spans="9:47" ht="12.75" x14ac:dyDescent="0.2">
      <c r="I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</row>
    <row r="629" spans="9:47" ht="12.75" x14ac:dyDescent="0.2">
      <c r="I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</row>
    <row r="630" spans="9:47" ht="12.75" x14ac:dyDescent="0.2">
      <c r="I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</row>
    <row r="631" spans="9:47" ht="12.75" x14ac:dyDescent="0.2">
      <c r="I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</row>
    <row r="632" spans="9:47" ht="12.75" x14ac:dyDescent="0.2">
      <c r="I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</row>
    <row r="633" spans="9:47" ht="12.75" x14ac:dyDescent="0.2">
      <c r="I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</row>
    <row r="634" spans="9:47" ht="12.75" x14ac:dyDescent="0.2">
      <c r="I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</row>
    <row r="635" spans="9:47" ht="12.75" x14ac:dyDescent="0.2">
      <c r="I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</row>
    <row r="636" spans="9:47" ht="12.75" x14ac:dyDescent="0.2">
      <c r="I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</row>
    <row r="637" spans="9:47" ht="12.75" x14ac:dyDescent="0.2">
      <c r="I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</row>
    <row r="638" spans="9:47" ht="12.75" x14ac:dyDescent="0.2">
      <c r="I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</row>
    <row r="639" spans="9:47" ht="12.75" x14ac:dyDescent="0.2">
      <c r="I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</row>
    <row r="640" spans="9:47" ht="12.75" x14ac:dyDescent="0.2">
      <c r="I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</row>
    <row r="641" spans="9:47" ht="12.75" x14ac:dyDescent="0.2">
      <c r="I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</row>
    <row r="642" spans="9:47" ht="12.75" x14ac:dyDescent="0.2">
      <c r="I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</row>
    <row r="643" spans="9:47" ht="12.75" x14ac:dyDescent="0.2">
      <c r="I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</row>
    <row r="644" spans="9:47" ht="12.75" x14ac:dyDescent="0.2">
      <c r="I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</row>
    <row r="645" spans="9:47" ht="12.75" x14ac:dyDescent="0.2">
      <c r="I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</row>
    <row r="646" spans="9:47" ht="12.75" x14ac:dyDescent="0.2">
      <c r="I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</row>
    <row r="647" spans="9:47" ht="12.75" x14ac:dyDescent="0.2">
      <c r="I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</row>
    <row r="648" spans="9:47" ht="12.75" x14ac:dyDescent="0.2">
      <c r="I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</row>
    <row r="649" spans="9:47" ht="12.75" x14ac:dyDescent="0.2">
      <c r="I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</row>
    <row r="650" spans="9:47" ht="12.75" x14ac:dyDescent="0.2">
      <c r="I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</row>
    <row r="651" spans="9:47" ht="12.75" x14ac:dyDescent="0.2">
      <c r="I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</row>
    <row r="652" spans="9:47" ht="12.75" x14ac:dyDescent="0.2">
      <c r="I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</row>
    <row r="653" spans="9:47" ht="12.75" x14ac:dyDescent="0.2">
      <c r="I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</row>
    <row r="654" spans="9:47" ht="12.75" x14ac:dyDescent="0.2">
      <c r="I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</row>
    <row r="655" spans="9:47" ht="12.75" x14ac:dyDescent="0.2">
      <c r="I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</row>
    <row r="656" spans="9:47" ht="12.75" x14ac:dyDescent="0.2">
      <c r="I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</row>
    <row r="657" spans="9:47" ht="12.75" x14ac:dyDescent="0.2">
      <c r="I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</row>
    <row r="658" spans="9:47" ht="12.75" x14ac:dyDescent="0.2">
      <c r="I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</row>
    <row r="659" spans="9:47" ht="12.75" x14ac:dyDescent="0.2">
      <c r="I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</row>
    <row r="660" spans="9:47" ht="12.75" x14ac:dyDescent="0.2">
      <c r="I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</row>
    <row r="661" spans="9:47" ht="12.75" x14ac:dyDescent="0.2">
      <c r="I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</row>
    <row r="662" spans="9:47" ht="12.75" x14ac:dyDescent="0.2">
      <c r="I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</row>
    <row r="663" spans="9:47" ht="12.75" x14ac:dyDescent="0.2">
      <c r="I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</row>
    <row r="664" spans="9:47" ht="12.75" x14ac:dyDescent="0.2">
      <c r="I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</row>
    <row r="665" spans="9:47" ht="12.75" x14ac:dyDescent="0.2">
      <c r="I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</row>
    <row r="666" spans="9:47" ht="12.75" x14ac:dyDescent="0.2">
      <c r="I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</row>
    <row r="667" spans="9:47" ht="12.75" x14ac:dyDescent="0.2">
      <c r="I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</row>
    <row r="668" spans="9:47" ht="12.75" x14ac:dyDescent="0.2">
      <c r="I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</row>
    <row r="669" spans="9:47" ht="12.75" x14ac:dyDescent="0.2">
      <c r="I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</row>
    <row r="670" spans="9:47" ht="12.75" x14ac:dyDescent="0.2">
      <c r="I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spans="9:47" ht="12.75" x14ac:dyDescent="0.2">
      <c r="I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</row>
    <row r="672" spans="9:47" ht="12.75" x14ac:dyDescent="0.2">
      <c r="I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</row>
    <row r="673" spans="9:47" ht="12.75" x14ac:dyDescent="0.2">
      <c r="I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</row>
    <row r="674" spans="9:47" ht="12.75" x14ac:dyDescent="0.2">
      <c r="I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</row>
    <row r="675" spans="9:47" ht="12.75" x14ac:dyDescent="0.2">
      <c r="I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</row>
    <row r="676" spans="9:47" ht="12.75" x14ac:dyDescent="0.2">
      <c r="I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</row>
    <row r="677" spans="9:47" ht="12.75" x14ac:dyDescent="0.2">
      <c r="I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</row>
    <row r="678" spans="9:47" ht="12.75" x14ac:dyDescent="0.2">
      <c r="I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</row>
    <row r="679" spans="9:47" ht="12.75" x14ac:dyDescent="0.2">
      <c r="I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</row>
    <row r="680" spans="9:47" ht="12.75" x14ac:dyDescent="0.2">
      <c r="I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</row>
    <row r="681" spans="9:47" ht="12.75" x14ac:dyDescent="0.2">
      <c r="I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</row>
    <row r="682" spans="9:47" ht="12.75" x14ac:dyDescent="0.2">
      <c r="I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</row>
    <row r="683" spans="9:47" ht="12.75" x14ac:dyDescent="0.2">
      <c r="I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</row>
    <row r="684" spans="9:47" ht="12.75" x14ac:dyDescent="0.2">
      <c r="I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 spans="9:47" ht="12.75" x14ac:dyDescent="0.2">
      <c r="I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</row>
    <row r="686" spans="9:47" ht="12.75" x14ac:dyDescent="0.2">
      <c r="I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</row>
    <row r="687" spans="9:47" ht="12.75" x14ac:dyDescent="0.2">
      <c r="I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</row>
    <row r="688" spans="9:47" ht="12.75" x14ac:dyDescent="0.2">
      <c r="I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</row>
    <row r="689" spans="9:47" ht="12.75" x14ac:dyDescent="0.2">
      <c r="I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 spans="9:47" ht="12.75" x14ac:dyDescent="0.2">
      <c r="I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</row>
    <row r="691" spans="9:47" ht="12.75" x14ac:dyDescent="0.2">
      <c r="I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 spans="9:47" ht="12.75" x14ac:dyDescent="0.2">
      <c r="I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</row>
    <row r="693" spans="9:47" ht="12.75" x14ac:dyDescent="0.2">
      <c r="I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</row>
    <row r="694" spans="9:47" ht="12.75" x14ac:dyDescent="0.2">
      <c r="I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</row>
    <row r="695" spans="9:47" ht="12.75" x14ac:dyDescent="0.2">
      <c r="I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</row>
    <row r="696" spans="9:47" ht="12.75" x14ac:dyDescent="0.2">
      <c r="I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</row>
    <row r="697" spans="9:47" ht="12.75" x14ac:dyDescent="0.2">
      <c r="I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</row>
    <row r="698" spans="9:47" ht="12.75" x14ac:dyDescent="0.2">
      <c r="I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</row>
    <row r="699" spans="9:47" ht="12.75" x14ac:dyDescent="0.2">
      <c r="I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</row>
    <row r="700" spans="9:47" ht="12.75" x14ac:dyDescent="0.2">
      <c r="I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spans="9:47" ht="12.75" x14ac:dyDescent="0.2">
      <c r="I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</row>
    <row r="702" spans="9:47" ht="12.75" x14ac:dyDescent="0.2">
      <c r="I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</row>
    <row r="703" spans="9:47" ht="12.75" x14ac:dyDescent="0.2">
      <c r="I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</row>
    <row r="704" spans="9:47" ht="12.75" x14ac:dyDescent="0.2">
      <c r="I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</row>
    <row r="705" spans="9:47" ht="12.75" x14ac:dyDescent="0.2">
      <c r="I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</row>
    <row r="706" spans="9:47" ht="12.75" x14ac:dyDescent="0.2">
      <c r="I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</row>
    <row r="707" spans="9:47" ht="12.75" x14ac:dyDescent="0.2">
      <c r="I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</row>
    <row r="708" spans="9:47" ht="12.75" x14ac:dyDescent="0.2">
      <c r="I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</row>
    <row r="709" spans="9:47" ht="12.75" x14ac:dyDescent="0.2">
      <c r="I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</row>
    <row r="710" spans="9:47" ht="12.75" x14ac:dyDescent="0.2">
      <c r="I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</row>
    <row r="711" spans="9:47" ht="12.75" x14ac:dyDescent="0.2">
      <c r="I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</row>
    <row r="712" spans="9:47" ht="12.75" x14ac:dyDescent="0.2">
      <c r="I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</row>
    <row r="713" spans="9:47" ht="12.75" x14ac:dyDescent="0.2">
      <c r="I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</row>
    <row r="714" spans="9:47" ht="12.75" x14ac:dyDescent="0.2">
      <c r="I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</row>
    <row r="715" spans="9:47" ht="12.75" x14ac:dyDescent="0.2">
      <c r="I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</row>
    <row r="716" spans="9:47" ht="12.75" x14ac:dyDescent="0.2">
      <c r="I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</row>
    <row r="717" spans="9:47" ht="12.75" x14ac:dyDescent="0.2">
      <c r="I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</row>
    <row r="718" spans="9:47" ht="12.75" x14ac:dyDescent="0.2">
      <c r="I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</row>
    <row r="719" spans="9:47" ht="12.75" x14ac:dyDescent="0.2">
      <c r="I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</row>
    <row r="720" spans="9:47" ht="12.75" x14ac:dyDescent="0.2">
      <c r="I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</row>
    <row r="721" spans="9:47" ht="12.75" x14ac:dyDescent="0.2">
      <c r="I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</row>
    <row r="722" spans="9:47" ht="12.75" x14ac:dyDescent="0.2">
      <c r="I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</row>
    <row r="723" spans="9:47" ht="12.75" x14ac:dyDescent="0.2">
      <c r="I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</row>
    <row r="724" spans="9:47" ht="12.75" x14ac:dyDescent="0.2">
      <c r="I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</row>
    <row r="725" spans="9:47" ht="12.75" x14ac:dyDescent="0.2">
      <c r="I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</row>
    <row r="726" spans="9:47" ht="12.75" x14ac:dyDescent="0.2">
      <c r="I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</row>
    <row r="727" spans="9:47" ht="12.75" x14ac:dyDescent="0.2">
      <c r="I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</row>
    <row r="728" spans="9:47" ht="12.75" x14ac:dyDescent="0.2">
      <c r="I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</row>
    <row r="729" spans="9:47" ht="12.75" x14ac:dyDescent="0.2">
      <c r="I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</row>
    <row r="730" spans="9:47" ht="12.75" x14ac:dyDescent="0.2">
      <c r="I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</row>
    <row r="731" spans="9:47" ht="12.75" x14ac:dyDescent="0.2">
      <c r="I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</row>
    <row r="732" spans="9:47" ht="12.75" x14ac:dyDescent="0.2">
      <c r="I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</row>
    <row r="733" spans="9:47" ht="12.75" x14ac:dyDescent="0.2">
      <c r="I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</row>
    <row r="734" spans="9:47" ht="12.75" x14ac:dyDescent="0.2">
      <c r="I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</row>
    <row r="735" spans="9:47" ht="12.75" x14ac:dyDescent="0.2">
      <c r="I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</row>
    <row r="736" spans="9:47" ht="12.75" x14ac:dyDescent="0.2">
      <c r="I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</row>
    <row r="737" spans="9:47" ht="12.75" x14ac:dyDescent="0.2">
      <c r="I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</row>
    <row r="738" spans="9:47" ht="12.75" x14ac:dyDescent="0.2">
      <c r="I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</row>
    <row r="739" spans="9:47" ht="12.75" x14ac:dyDescent="0.2">
      <c r="I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</row>
    <row r="740" spans="9:47" ht="12.75" x14ac:dyDescent="0.2">
      <c r="I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</row>
    <row r="741" spans="9:47" ht="12.75" x14ac:dyDescent="0.2">
      <c r="I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</row>
    <row r="742" spans="9:47" ht="12.75" x14ac:dyDescent="0.2">
      <c r="I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</row>
    <row r="743" spans="9:47" ht="12.75" x14ac:dyDescent="0.2">
      <c r="I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</row>
    <row r="744" spans="9:47" ht="12.75" x14ac:dyDescent="0.2">
      <c r="I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</row>
    <row r="745" spans="9:47" ht="12.75" x14ac:dyDescent="0.2">
      <c r="I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</row>
    <row r="746" spans="9:47" ht="12.75" x14ac:dyDescent="0.2">
      <c r="I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</row>
    <row r="747" spans="9:47" ht="12.75" x14ac:dyDescent="0.2">
      <c r="I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</row>
    <row r="748" spans="9:47" ht="12.75" x14ac:dyDescent="0.2">
      <c r="I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</row>
    <row r="749" spans="9:47" ht="12.75" x14ac:dyDescent="0.2">
      <c r="I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</row>
    <row r="750" spans="9:47" ht="12.75" x14ac:dyDescent="0.2">
      <c r="I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</row>
    <row r="751" spans="9:47" ht="12.75" x14ac:dyDescent="0.2">
      <c r="I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</row>
    <row r="752" spans="9:47" ht="12.75" x14ac:dyDescent="0.2">
      <c r="I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</row>
    <row r="753" spans="9:47" ht="12.75" x14ac:dyDescent="0.2">
      <c r="I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</row>
    <row r="754" spans="9:47" ht="12.75" x14ac:dyDescent="0.2">
      <c r="I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</row>
    <row r="755" spans="9:47" ht="12.75" x14ac:dyDescent="0.2">
      <c r="I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</row>
    <row r="756" spans="9:47" ht="12.75" x14ac:dyDescent="0.2">
      <c r="I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</row>
    <row r="757" spans="9:47" ht="12.75" x14ac:dyDescent="0.2">
      <c r="I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</row>
    <row r="758" spans="9:47" ht="12.75" x14ac:dyDescent="0.2">
      <c r="I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</row>
    <row r="759" spans="9:47" ht="12.75" x14ac:dyDescent="0.2">
      <c r="I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</row>
    <row r="760" spans="9:47" ht="12.75" x14ac:dyDescent="0.2">
      <c r="I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</row>
    <row r="761" spans="9:47" ht="12.75" x14ac:dyDescent="0.2">
      <c r="I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</row>
    <row r="762" spans="9:47" ht="12.75" x14ac:dyDescent="0.2">
      <c r="I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 spans="9:47" ht="12.75" x14ac:dyDescent="0.2">
      <c r="I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</row>
    <row r="764" spans="9:47" ht="12.75" x14ac:dyDescent="0.2">
      <c r="I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</row>
    <row r="765" spans="9:47" ht="12.75" x14ac:dyDescent="0.2">
      <c r="I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</row>
    <row r="766" spans="9:47" ht="12.75" x14ac:dyDescent="0.2">
      <c r="I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</row>
    <row r="767" spans="9:47" ht="12.75" x14ac:dyDescent="0.2">
      <c r="I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</row>
    <row r="768" spans="9:47" ht="12.75" x14ac:dyDescent="0.2">
      <c r="I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</row>
    <row r="769" spans="9:47" ht="12.75" x14ac:dyDescent="0.2">
      <c r="I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</row>
    <row r="770" spans="9:47" ht="12.75" x14ac:dyDescent="0.2">
      <c r="I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</row>
    <row r="771" spans="9:47" ht="12.75" x14ac:dyDescent="0.2">
      <c r="I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</row>
    <row r="772" spans="9:47" ht="12.75" x14ac:dyDescent="0.2">
      <c r="I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</row>
    <row r="773" spans="9:47" ht="12.75" x14ac:dyDescent="0.2">
      <c r="I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</row>
    <row r="774" spans="9:47" ht="12.75" x14ac:dyDescent="0.2">
      <c r="I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</row>
    <row r="775" spans="9:47" ht="12.75" x14ac:dyDescent="0.2">
      <c r="I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</row>
    <row r="776" spans="9:47" ht="12.75" x14ac:dyDescent="0.2">
      <c r="I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</row>
    <row r="777" spans="9:47" ht="12.75" x14ac:dyDescent="0.2">
      <c r="I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</row>
    <row r="778" spans="9:47" ht="12.75" x14ac:dyDescent="0.2">
      <c r="I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</row>
    <row r="779" spans="9:47" ht="12.75" x14ac:dyDescent="0.2">
      <c r="I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</row>
    <row r="780" spans="9:47" ht="12.75" x14ac:dyDescent="0.2">
      <c r="I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</row>
    <row r="781" spans="9:47" ht="12.75" x14ac:dyDescent="0.2">
      <c r="I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</row>
    <row r="782" spans="9:47" ht="12.75" x14ac:dyDescent="0.2">
      <c r="I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</row>
    <row r="783" spans="9:47" ht="12.75" x14ac:dyDescent="0.2">
      <c r="I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</row>
    <row r="784" spans="9:47" ht="12.75" x14ac:dyDescent="0.2">
      <c r="I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</row>
    <row r="785" spans="9:47" ht="12.75" x14ac:dyDescent="0.2">
      <c r="I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</row>
    <row r="786" spans="9:47" ht="12.75" x14ac:dyDescent="0.2">
      <c r="I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</row>
    <row r="787" spans="9:47" ht="12.75" x14ac:dyDescent="0.2">
      <c r="I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</row>
    <row r="788" spans="9:47" ht="12.75" x14ac:dyDescent="0.2">
      <c r="I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</row>
    <row r="789" spans="9:47" ht="12.75" x14ac:dyDescent="0.2">
      <c r="I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</row>
    <row r="790" spans="9:47" ht="12.75" x14ac:dyDescent="0.2">
      <c r="I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</row>
    <row r="791" spans="9:47" ht="12.75" x14ac:dyDescent="0.2">
      <c r="I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</row>
    <row r="792" spans="9:47" ht="12.75" x14ac:dyDescent="0.2">
      <c r="I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</row>
    <row r="793" spans="9:47" ht="12.75" x14ac:dyDescent="0.2">
      <c r="I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</row>
    <row r="794" spans="9:47" ht="12.75" x14ac:dyDescent="0.2">
      <c r="I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</row>
    <row r="795" spans="9:47" ht="12.75" x14ac:dyDescent="0.2">
      <c r="I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</row>
    <row r="796" spans="9:47" ht="12.75" x14ac:dyDescent="0.2">
      <c r="I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</row>
    <row r="797" spans="9:47" ht="12.75" x14ac:dyDescent="0.2">
      <c r="I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</row>
    <row r="798" spans="9:47" ht="12.75" x14ac:dyDescent="0.2">
      <c r="I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</row>
    <row r="799" spans="9:47" ht="12.75" x14ac:dyDescent="0.2">
      <c r="I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</row>
    <row r="800" spans="9:47" ht="12.75" x14ac:dyDescent="0.2">
      <c r="I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</row>
    <row r="801" spans="9:47" ht="12.75" x14ac:dyDescent="0.2">
      <c r="I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</row>
    <row r="802" spans="9:47" ht="12.75" x14ac:dyDescent="0.2">
      <c r="I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</row>
    <row r="803" spans="9:47" ht="12.75" x14ac:dyDescent="0.2">
      <c r="I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</row>
    <row r="804" spans="9:47" ht="12.75" x14ac:dyDescent="0.2">
      <c r="I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</row>
    <row r="805" spans="9:47" ht="12.75" x14ac:dyDescent="0.2">
      <c r="I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</row>
    <row r="806" spans="9:47" ht="12.75" x14ac:dyDescent="0.2">
      <c r="I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</row>
    <row r="807" spans="9:47" ht="12.75" x14ac:dyDescent="0.2">
      <c r="I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</row>
    <row r="808" spans="9:47" ht="12.75" x14ac:dyDescent="0.2">
      <c r="I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</row>
    <row r="809" spans="9:47" ht="12.75" x14ac:dyDescent="0.2">
      <c r="I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</row>
    <row r="810" spans="9:47" ht="12.75" x14ac:dyDescent="0.2">
      <c r="I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</row>
    <row r="811" spans="9:47" ht="12.75" x14ac:dyDescent="0.2">
      <c r="I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</row>
    <row r="812" spans="9:47" ht="12.75" x14ac:dyDescent="0.2">
      <c r="I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</row>
    <row r="813" spans="9:47" ht="12.75" x14ac:dyDescent="0.2">
      <c r="I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 spans="9:47" ht="12.75" x14ac:dyDescent="0.2">
      <c r="I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 spans="9:47" ht="12.75" x14ac:dyDescent="0.2">
      <c r="I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spans="9:47" ht="12.75" x14ac:dyDescent="0.2">
      <c r="I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</row>
    <row r="817" spans="9:47" ht="12.75" x14ac:dyDescent="0.2">
      <c r="I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</row>
    <row r="818" spans="9:47" ht="12.75" x14ac:dyDescent="0.2">
      <c r="I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</row>
    <row r="819" spans="9:47" ht="12.75" x14ac:dyDescent="0.2">
      <c r="I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</row>
    <row r="820" spans="9:47" ht="12.75" x14ac:dyDescent="0.2">
      <c r="I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</row>
    <row r="821" spans="9:47" ht="12.75" x14ac:dyDescent="0.2">
      <c r="I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</row>
    <row r="822" spans="9:47" ht="12.75" x14ac:dyDescent="0.2">
      <c r="I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</row>
    <row r="823" spans="9:47" ht="12.75" x14ac:dyDescent="0.2">
      <c r="I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</row>
    <row r="824" spans="9:47" ht="12.75" x14ac:dyDescent="0.2">
      <c r="I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</row>
    <row r="825" spans="9:47" ht="12.75" x14ac:dyDescent="0.2">
      <c r="I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</row>
    <row r="826" spans="9:47" ht="12.75" x14ac:dyDescent="0.2">
      <c r="I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</row>
    <row r="827" spans="9:47" ht="12.75" x14ac:dyDescent="0.2">
      <c r="I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</row>
    <row r="828" spans="9:47" ht="12.75" x14ac:dyDescent="0.2">
      <c r="I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</row>
    <row r="829" spans="9:47" ht="12.75" x14ac:dyDescent="0.2">
      <c r="I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</row>
    <row r="830" spans="9:47" ht="12.75" x14ac:dyDescent="0.2">
      <c r="I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</row>
    <row r="831" spans="9:47" ht="12.75" x14ac:dyDescent="0.2">
      <c r="I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</row>
    <row r="832" spans="9:47" ht="12.75" x14ac:dyDescent="0.2">
      <c r="I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</row>
    <row r="833" spans="9:47" ht="12.75" x14ac:dyDescent="0.2">
      <c r="I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</row>
    <row r="834" spans="9:47" ht="12.75" x14ac:dyDescent="0.2">
      <c r="I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</row>
    <row r="835" spans="9:47" ht="12.75" x14ac:dyDescent="0.2">
      <c r="I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</row>
    <row r="836" spans="9:47" ht="12.75" x14ac:dyDescent="0.2">
      <c r="I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</row>
    <row r="837" spans="9:47" ht="12.75" x14ac:dyDescent="0.2">
      <c r="I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</row>
    <row r="838" spans="9:47" ht="12.75" x14ac:dyDescent="0.2">
      <c r="I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</row>
    <row r="839" spans="9:47" ht="12.75" x14ac:dyDescent="0.2">
      <c r="I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</row>
    <row r="840" spans="9:47" ht="12.75" x14ac:dyDescent="0.2">
      <c r="I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</row>
    <row r="841" spans="9:47" ht="12.75" x14ac:dyDescent="0.2">
      <c r="I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</row>
    <row r="842" spans="9:47" ht="12.75" x14ac:dyDescent="0.2">
      <c r="I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</row>
    <row r="843" spans="9:47" ht="12.75" x14ac:dyDescent="0.2">
      <c r="I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</row>
    <row r="844" spans="9:47" ht="12.75" x14ac:dyDescent="0.2">
      <c r="I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</row>
    <row r="845" spans="9:47" ht="12.75" x14ac:dyDescent="0.2">
      <c r="I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</row>
    <row r="846" spans="9:47" ht="12.75" x14ac:dyDescent="0.2">
      <c r="I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</row>
    <row r="847" spans="9:47" ht="12.75" x14ac:dyDescent="0.2">
      <c r="I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</row>
    <row r="848" spans="9:47" ht="12.75" x14ac:dyDescent="0.2">
      <c r="I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</row>
    <row r="849" spans="9:47" ht="12.75" x14ac:dyDescent="0.2">
      <c r="I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</row>
    <row r="850" spans="9:47" ht="12.75" x14ac:dyDescent="0.2">
      <c r="I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</row>
    <row r="851" spans="9:47" ht="12.75" x14ac:dyDescent="0.2">
      <c r="I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</row>
    <row r="852" spans="9:47" ht="12.75" x14ac:dyDescent="0.2">
      <c r="I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</row>
    <row r="853" spans="9:47" ht="12.75" x14ac:dyDescent="0.2">
      <c r="I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</row>
    <row r="854" spans="9:47" ht="12.75" x14ac:dyDescent="0.2">
      <c r="I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</row>
    <row r="855" spans="9:47" ht="12.75" x14ac:dyDescent="0.2">
      <c r="I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</row>
    <row r="856" spans="9:47" ht="12.75" x14ac:dyDescent="0.2">
      <c r="I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</row>
    <row r="857" spans="9:47" ht="12.75" x14ac:dyDescent="0.2">
      <c r="I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</row>
    <row r="858" spans="9:47" ht="12.75" x14ac:dyDescent="0.2">
      <c r="I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</row>
    <row r="859" spans="9:47" ht="12.75" x14ac:dyDescent="0.2">
      <c r="I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</row>
    <row r="860" spans="9:47" ht="12.75" x14ac:dyDescent="0.2">
      <c r="I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</row>
    <row r="861" spans="9:47" ht="12.75" x14ac:dyDescent="0.2">
      <c r="I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</row>
    <row r="862" spans="9:47" ht="12.75" x14ac:dyDescent="0.2">
      <c r="I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</row>
    <row r="863" spans="9:47" ht="12.75" x14ac:dyDescent="0.2">
      <c r="I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</row>
    <row r="864" spans="9:47" ht="12.75" x14ac:dyDescent="0.2">
      <c r="I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</row>
    <row r="865" spans="9:47" ht="12.75" x14ac:dyDescent="0.2">
      <c r="I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</row>
    <row r="866" spans="9:47" ht="12.75" x14ac:dyDescent="0.2">
      <c r="I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</row>
    <row r="867" spans="9:47" ht="12.75" x14ac:dyDescent="0.2">
      <c r="I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</row>
    <row r="868" spans="9:47" ht="12.75" x14ac:dyDescent="0.2">
      <c r="I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</row>
    <row r="869" spans="9:47" ht="12.75" x14ac:dyDescent="0.2">
      <c r="I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</row>
    <row r="870" spans="9:47" ht="12.75" x14ac:dyDescent="0.2">
      <c r="I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</row>
    <row r="871" spans="9:47" ht="12.75" x14ac:dyDescent="0.2">
      <c r="I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 spans="9:47" ht="12.75" x14ac:dyDescent="0.2">
      <c r="I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</row>
    <row r="873" spans="9:47" ht="12.75" x14ac:dyDescent="0.2">
      <c r="I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</row>
    <row r="874" spans="9:47" ht="12.75" x14ac:dyDescent="0.2">
      <c r="I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</row>
    <row r="875" spans="9:47" ht="12.75" x14ac:dyDescent="0.2">
      <c r="I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</row>
    <row r="876" spans="9:47" ht="12.75" x14ac:dyDescent="0.2">
      <c r="I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</row>
    <row r="877" spans="9:47" ht="12.75" x14ac:dyDescent="0.2">
      <c r="I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</row>
    <row r="878" spans="9:47" ht="12.75" x14ac:dyDescent="0.2">
      <c r="I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</row>
    <row r="879" spans="9:47" ht="12.75" x14ac:dyDescent="0.2">
      <c r="I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</row>
    <row r="880" spans="9:47" ht="12.75" x14ac:dyDescent="0.2">
      <c r="I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</row>
    <row r="881" spans="9:47" ht="12.75" x14ac:dyDescent="0.2">
      <c r="I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</row>
    <row r="882" spans="9:47" ht="12.75" x14ac:dyDescent="0.2">
      <c r="I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</row>
    <row r="883" spans="9:47" ht="12.75" x14ac:dyDescent="0.2">
      <c r="I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</row>
    <row r="884" spans="9:47" ht="12.75" x14ac:dyDescent="0.2">
      <c r="I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</row>
    <row r="885" spans="9:47" ht="12.75" x14ac:dyDescent="0.2">
      <c r="I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</row>
    <row r="886" spans="9:47" ht="12.75" x14ac:dyDescent="0.2">
      <c r="I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</row>
    <row r="887" spans="9:47" ht="12.75" x14ac:dyDescent="0.2">
      <c r="I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</row>
    <row r="888" spans="9:47" ht="12.75" x14ac:dyDescent="0.2">
      <c r="I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</row>
    <row r="889" spans="9:47" ht="12.75" x14ac:dyDescent="0.2">
      <c r="I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</row>
    <row r="890" spans="9:47" ht="12.75" x14ac:dyDescent="0.2">
      <c r="I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</row>
    <row r="891" spans="9:47" ht="12.75" x14ac:dyDescent="0.2">
      <c r="I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</row>
    <row r="892" spans="9:47" ht="12.75" x14ac:dyDescent="0.2">
      <c r="I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</row>
    <row r="893" spans="9:47" ht="12.75" x14ac:dyDescent="0.2">
      <c r="I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</row>
    <row r="894" spans="9:47" ht="12.75" x14ac:dyDescent="0.2">
      <c r="I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 spans="9:47" ht="12.75" x14ac:dyDescent="0.2">
      <c r="I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</row>
    <row r="896" spans="9:47" ht="12.75" x14ac:dyDescent="0.2">
      <c r="I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</row>
    <row r="897" spans="9:47" ht="12.75" x14ac:dyDescent="0.2">
      <c r="I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</row>
    <row r="898" spans="9:47" ht="12.75" x14ac:dyDescent="0.2">
      <c r="I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</row>
    <row r="899" spans="9:47" ht="12.75" x14ac:dyDescent="0.2">
      <c r="I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</row>
    <row r="900" spans="9:47" ht="12.75" x14ac:dyDescent="0.2">
      <c r="I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</row>
    <row r="901" spans="9:47" ht="12.75" x14ac:dyDescent="0.2">
      <c r="I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</row>
    <row r="902" spans="9:47" ht="12.75" x14ac:dyDescent="0.2">
      <c r="I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</row>
    <row r="903" spans="9:47" ht="12.75" x14ac:dyDescent="0.2">
      <c r="I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</row>
    <row r="904" spans="9:47" ht="12.75" x14ac:dyDescent="0.2">
      <c r="I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</row>
    <row r="905" spans="9:47" ht="12.75" x14ac:dyDescent="0.2">
      <c r="I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</row>
    <row r="906" spans="9:47" ht="12.75" x14ac:dyDescent="0.2">
      <c r="I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</row>
    <row r="907" spans="9:47" ht="12.75" x14ac:dyDescent="0.2">
      <c r="I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</row>
    <row r="908" spans="9:47" ht="12.75" x14ac:dyDescent="0.2">
      <c r="I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</row>
    <row r="909" spans="9:47" ht="12.75" x14ac:dyDescent="0.2">
      <c r="I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</row>
    <row r="910" spans="9:47" ht="12.75" x14ac:dyDescent="0.2">
      <c r="I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</row>
    <row r="911" spans="9:47" ht="12.75" x14ac:dyDescent="0.2">
      <c r="I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</row>
    <row r="912" spans="9:47" ht="12.75" x14ac:dyDescent="0.2">
      <c r="I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 spans="9:47" ht="12.75" x14ac:dyDescent="0.2">
      <c r="I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</row>
    <row r="914" spans="9:47" ht="12.75" x14ac:dyDescent="0.2">
      <c r="I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</row>
    <row r="915" spans="9:47" ht="12.75" x14ac:dyDescent="0.2">
      <c r="I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</row>
    <row r="916" spans="9:47" ht="12.75" x14ac:dyDescent="0.2">
      <c r="I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</row>
    <row r="917" spans="9:47" ht="12.75" x14ac:dyDescent="0.2">
      <c r="I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</row>
    <row r="918" spans="9:47" ht="12.75" x14ac:dyDescent="0.2">
      <c r="I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spans="9:47" ht="12.75" x14ac:dyDescent="0.2">
      <c r="I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 spans="9:47" ht="12.75" x14ac:dyDescent="0.2">
      <c r="I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</row>
    <row r="921" spans="9:47" ht="12.75" x14ac:dyDescent="0.2">
      <c r="I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</row>
    <row r="922" spans="9:47" ht="12.75" x14ac:dyDescent="0.2">
      <c r="I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</row>
    <row r="923" spans="9:47" ht="12.75" x14ac:dyDescent="0.2">
      <c r="I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</row>
    <row r="924" spans="9:47" ht="12.75" x14ac:dyDescent="0.2">
      <c r="I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</row>
    <row r="925" spans="9:47" ht="12.75" x14ac:dyDescent="0.2">
      <c r="I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</row>
    <row r="926" spans="9:47" ht="12.75" x14ac:dyDescent="0.2">
      <c r="I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</row>
    <row r="927" spans="9:47" ht="12.75" x14ac:dyDescent="0.2">
      <c r="I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</row>
    <row r="928" spans="9:47" ht="12.75" x14ac:dyDescent="0.2">
      <c r="I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 spans="9:47" ht="12.75" x14ac:dyDescent="0.2">
      <c r="I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</row>
    <row r="930" spans="9:47" ht="12.75" x14ac:dyDescent="0.2">
      <c r="I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</row>
    <row r="931" spans="9:47" ht="12.75" x14ac:dyDescent="0.2">
      <c r="I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</row>
    <row r="932" spans="9:47" ht="12.75" x14ac:dyDescent="0.2">
      <c r="I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</row>
    <row r="933" spans="9:47" ht="12.75" x14ac:dyDescent="0.2">
      <c r="I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</row>
    <row r="934" spans="9:47" ht="12.75" x14ac:dyDescent="0.2">
      <c r="I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</row>
    <row r="935" spans="9:47" ht="12.75" x14ac:dyDescent="0.2">
      <c r="I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</row>
    <row r="936" spans="9:47" ht="12.75" x14ac:dyDescent="0.2">
      <c r="I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</row>
    <row r="937" spans="9:47" ht="12.75" x14ac:dyDescent="0.2">
      <c r="I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</row>
    <row r="938" spans="9:47" ht="12.75" x14ac:dyDescent="0.2">
      <c r="I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</row>
    <row r="939" spans="9:47" ht="12.75" x14ac:dyDescent="0.2">
      <c r="I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</row>
    <row r="940" spans="9:47" ht="12.75" x14ac:dyDescent="0.2">
      <c r="I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</row>
    <row r="941" spans="9:47" ht="12.75" x14ac:dyDescent="0.2">
      <c r="I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</row>
    <row r="942" spans="9:47" ht="12.75" x14ac:dyDescent="0.2">
      <c r="I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</row>
    <row r="943" spans="9:47" ht="12.75" x14ac:dyDescent="0.2">
      <c r="I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</row>
    <row r="944" spans="9:47" ht="12.75" x14ac:dyDescent="0.2">
      <c r="I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</row>
    <row r="945" spans="9:47" ht="12.75" x14ac:dyDescent="0.2">
      <c r="I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</row>
    <row r="946" spans="9:47" ht="12.75" x14ac:dyDescent="0.2">
      <c r="I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</row>
    <row r="947" spans="9:47" ht="12.75" x14ac:dyDescent="0.2">
      <c r="I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</row>
    <row r="948" spans="9:47" ht="12.75" x14ac:dyDescent="0.2">
      <c r="I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</row>
    <row r="949" spans="9:47" ht="12.75" x14ac:dyDescent="0.2">
      <c r="I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</row>
    <row r="950" spans="9:47" ht="12.75" x14ac:dyDescent="0.2">
      <c r="I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</row>
    <row r="951" spans="9:47" ht="12.75" x14ac:dyDescent="0.2">
      <c r="I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</row>
    <row r="952" spans="9:47" ht="12.75" x14ac:dyDescent="0.2">
      <c r="I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</row>
    <row r="953" spans="9:47" ht="12.75" x14ac:dyDescent="0.2">
      <c r="I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</row>
    <row r="954" spans="9:47" ht="12.75" x14ac:dyDescent="0.2">
      <c r="I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</row>
    <row r="955" spans="9:47" ht="12.75" x14ac:dyDescent="0.2">
      <c r="I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</row>
    <row r="956" spans="9:47" ht="12.75" x14ac:dyDescent="0.2">
      <c r="I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</row>
    <row r="957" spans="9:47" ht="12.75" x14ac:dyDescent="0.2">
      <c r="I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</row>
    <row r="958" spans="9:47" ht="12.75" x14ac:dyDescent="0.2">
      <c r="I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</row>
    <row r="959" spans="9:47" ht="12.75" x14ac:dyDescent="0.2">
      <c r="I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</row>
    <row r="960" spans="9:47" ht="12.75" x14ac:dyDescent="0.2">
      <c r="I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</row>
    <row r="961" spans="9:47" ht="12.75" x14ac:dyDescent="0.2">
      <c r="I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</row>
    <row r="962" spans="9:47" ht="12.75" x14ac:dyDescent="0.2">
      <c r="I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</row>
    <row r="963" spans="9:47" ht="12.75" x14ac:dyDescent="0.2">
      <c r="I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</row>
    <row r="964" spans="9:47" ht="12.75" x14ac:dyDescent="0.2">
      <c r="I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</row>
    <row r="965" spans="9:47" ht="12.75" x14ac:dyDescent="0.2">
      <c r="I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</row>
    <row r="966" spans="9:47" ht="12.75" x14ac:dyDescent="0.2">
      <c r="I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</row>
    <row r="967" spans="9:47" ht="12.75" x14ac:dyDescent="0.2">
      <c r="I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</row>
    <row r="968" spans="9:47" ht="12.75" x14ac:dyDescent="0.2">
      <c r="I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</row>
    <row r="969" spans="9:47" ht="12.75" x14ac:dyDescent="0.2">
      <c r="I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</row>
    <row r="970" spans="9:47" ht="12.75" x14ac:dyDescent="0.2">
      <c r="I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</row>
    <row r="971" spans="9:47" ht="12.75" x14ac:dyDescent="0.2">
      <c r="I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</row>
    <row r="972" spans="9:47" ht="12.75" x14ac:dyDescent="0.2">
      <c r="I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</row>
    <row r="973" spans="9:47" ht="12.75" x14ac:dyDescent="0.2">
      <c r="I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</row>
    <row r="974" spans="9:47" ht="12.75" x14ac:dyDescent="0.2">
      <c r="I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</row>
    <row r="975" spans="9:47" ht="12.75" x14ac:dyDescent="0.2">
      <c r="I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</row>
    <row r="976" spans="9:47" ht="12.75" x14ac:dyDescent="0.2">
      <c r="I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</row>
    <row r="977" spans="9:47" ht="12.75" x14ac:dyDescent="0.2">
      <c r="I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</row>
    <row r="978" spans="9:47" ht="12.75" x14ac:dyDescent="0.2">
      <c r="I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</row>
    <row r="979" spans="9:47" ht="12.75" x14ac:dyDescent="0.2">
      <c r="I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</row>
    <row r="980" spans="9:47" ht="12.75" x14ac:dyDescent="0.2">
      <c r="I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</row>
    <row r="981" spans="9:47" ht="12.75" x14ac:dyDescent="0.2">
      <c r="I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</row>
    <row r="982" spans="9:47" ht="12.75" x14ac:dyDescent="0.2">
      <c r="I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</row>
    <row r="983" spans="9:47" ht="12.75" x14ac:dyDescent="0.2">
      <c r="I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</row>
    <row r="984" spans="9:47" ht="12.75" x14ac:dyDescent="0.2">
      <c r="I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</row>
    <row r="985" spans="9:47" ht="12.75" x14ac:dyDescent="0.2">
      <c r="I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</row>
    <row r="986" spans="9:47" ht="12.75" x14ac:dyDescent="0.2">
      <c r="I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</row>
    <row r="987" spans="9:47" ht="12.75" x14ac:dyDescent="0.2">
      <c r="I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</row>
    <row r="988" spans="9:47" ht="12.75" x14ac:dyDescent="0.2">
      <c r="I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</row>
    <row r="989" spans="9:47" ht="12.75" x14ac:dyDescent="0.2">
      <c r="I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</row>
    <row r="990" spans="9:47" ht="12.75" x14ac:dyDescent="0.2">
      <c r="I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</row>
    <row r="991" spans="9:47" ht="12.75" x14ac:dyDescent="0.2">
      <c r="I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</row>
    <row r="992" spans="9:47" ht="12.75" x14ac:dyDescent="0.2">
      <c r="I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</row>
    <row r="993" spans="9:47" ht="12.75" x14ac:dyDescent="0.2">
      <c r="I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</row>
    <row r="994" spans="9:47" ht="12.75" x14ac:dyDescent="0.2">
      <c r="I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</row>
    <row r="995" spans="9:47" ht="12.75" x14ac:dyDescent="0.2">
      <c r="I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</row>
    <row r="996" spans="9:47" ht="12.75" x14ac:dyDescent="0.2">
      <c r="I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</row>
    <row r="997" spans="9:47" ht="12.75" x14ac:dyDescent="0.2">
      <c r="I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</row>
    <row r="998" spans="9:47" ht="12.75" x14ac:dyDescent="0.2">
      <c r="I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</row>
    <row r="999" spans="9:47" ht="12.75" x14ac:dyDescent="0.2">
      <c r="I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</row>
  </sheetData>
  <mergeCells count="1">
    <mergeCell ref="AG1:A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1004"/>
  <sheetViews>
    <sheetView workbookViewId="0">
      <selection activeCell="L2" sqref="L2:L12"/>
    </sheetView>
  </sheetViews>
  <sheetFormatPr defaultColWidth="14.42578125" defaultRowHeight="15.75" customHeight="1" x14ac:dyDescent="0.2"/>
  <cols>
    <col min="1" max="1" width="8.42578125" customWidth="1"/>
    <col min="2" max="2" width="15.85546875" customWidth="1"/>
    <col min="3" max="3" width="11" customWidth="1"/>
    <col min="4" max="4" width="9.85546875" customWidth="1"/>
    <col min="5" max="5" width="10" customWidth="1"/>
    <col min="6" max="6" width="6.42578125" customWidth="1"/>
    <col min="7" max="7" width="7.28515625" customWidth="1"/>
    <col min="8" max="8" width="5.85546875" customWidth="1"/>
    <col min="9" max="9" width="8.85546875" customWidth="1"/>
    <col min="10" max="11" width="5.85546875" customWidth="1"/>
    <col min="12" max="12" width="19.85546875" customWidth="1"/>
    <col min="13" max="13" width="7.28515625" customWidth="1"/>
    <col min="14" max="14" width="11" customWidth="1"/>
    <col min="15" max="15" width="6.28515625" customWidth="1"/>
    <col min="16" max="16" width="9.7109375" customWidth="1"/>
    <col min="17" max="17" width="9.85546875" customWidth="1"/>
    <col min="18" max="18" width="9.5703125" customWidth="1"/>
    <col min="19" max="19" width="7.28515625" customWidth="1"/>
    <col min="20" max="20" width="9.7109375" customWidth="1"/>
    <col min="21" max="21" width="10.140625" customWidth="1"/>
    <col min="22" max="22" width="7" customWidth="1"/>
    <col min="23" max="23" width="28" customWidth="1"/>
    <col min="24" max="24" width="7.42578125" customWidth="1"/>
    <col min="25" max="25" width="8" customWidth="1"/>
    <col min="26" max="26" width="8.42578125" customWidth="1"/>
    <col min="27" max="27" width="10.28515625" customWidth="1"/>
    <col min="28" max="28" width="8.42578125" customWidth="1"/>
    <col min="29" max="29" width="9" customWidth="1"/>
    <col min="30" max="30" width="10.42578125" customWidth="1"/>
    <col min="31" max="32" width="7.42578125" customWidth="1"/>
    <col min="33" max="35" width="2.140625" customWidth="1"/>
    <col min="36" max="43" width="3.140625" customWidth="1"/>
    <col min="44" max="44" width="3.42578125" customWidth="1"/>
    <col min="45" max="45" width="3.5703125" customWidth="1"/>
    <col min="46" max="47" width="3.140625" customWidth="1"/>
    <col min="50" max="50" width="13.85546875" customWidth="1"/>
  </cols>
  <sheetData>
    <row r="1" spans="1:47" ht="25.5" x14ac:dyDescent="0.2">
      <c r="A1" s="1" t="s">
        <v>0</v>
      </c>
      <c r="B1" s="1" t="s">
        <v>1</v>
      </c>
      <c r="C1" s="1" t="s">
        <v>2</v>
      </c>
      <c r="D1" s="2" t="s">
        <v>58</v>
      </c>
      <c r="E1" s="1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1"/>
      <c r="K1" s="1"/>
      <c r="L1" s="1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13</v>
      </c>
      <c r="U1" s="4" t="s">
        <v>17</v>
      </c>
      <c r="V1" s="4" t="s">
        <v>18</v>
      </c>
      <c r="W1" s="4" t="s">
        <v>19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26</v>
      </c>
      <c r="AG1" s="46" t="s">
        <v>19</v>
      </c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ht="12.75" x14ac:dyDescent="0.2">
      <c r="A2" s="5">
        <v>1</v>
      </c>
      <c r="B2" s="6" t="s">
        <v>27</v>
      </c>
      <c r="C2" s="6">
        <v>1</v>
      </c>
      <c r="D2" s="6">
        <v>0</v>
      </c>
      <c r="E2" s="6">
        <v>2</v>
      </c>
      <c r="F2" s="5"/>
      <c r="G2" s="7">
        <v>7.8703703703703705E-4</v>
      </c>
      <c r="H2" s="7">
        <v>1.9907407407407408E-3</v>
      </c>
      <c r="I2" s="8">
        <f t="shared" ref="I2:I20" si="0">H2-G2</f>
        <v>1.2037037037037038E-3</v>
      </c>
      <c r="J2" s="5">
        <f>C2-D2</f>
        <v>1</v>
      </c>
      <c r="K2" s="5"/>
      <c r="L2" s="39" t="s">
        <v>128</v>
      </c>
      <c r="M2" s="10">
        <v>2</v>
      </c>
      <c r="N2" s="10">
        <f t="shared" ref="N2:N11" si="1">M2-O2-P2</f>
        <v>2</v>
      </c>
      <c r="O2" s="10">
        <v>0</v>
      </c>
      <c r="P2" s="10">
        <v>0</v>
      </c>
      <c r="Q2" s="11">
        <f t="shared" ref="Q2:Q11" si="2">N2/M2</f>
        <v>1</v>
      </c>
      <c r="R2" s="12">
        <v>11</v>
      </c>
      <c r="S2" s="15">
        <v>0</v>
      </c>
      <c r="T2" s="15">
        <v>0</v>
      </c>
      <c r="U2" s="13">
        <f>R2/SUM(R2:T2)</f>
        <v>1</v>
      </c>
      <c r="V2" s="15">
        <v>0</v>
      </c>
      <c r="W2" s="15" t="s">
        <v>59</v>
      </c>
      <c r="X2" s="14">
        <f t="shared" ref="X2:X11" ca="1" si="3">COUNTA(AG2:AU2)</f>
        <v>5</v>
      </c>
      <c r="Y2" s="12">
        <f t="shared" ref="Y2:Y11" ca="1" si="4">SUM(COUNTIFS($B$2:$B$20,"Offense",$A$2:$A$20,AG2),COUNTIFS($B$2:$B$20,"Offense",$A$2:$A$20,AH2),COUNTIFS($B$2:$B$20,"Offense",$A$2:$A$20,AI2),COUNTIFS($B$2:$B$20,"Offense",$A$2:$A$20,AJ2),COUNTIFS($B$2:$B$20,"Offense",$A$2:$A$20,AK2),COUNTIFS($B$2:$B$20,"Offense",$A$2:$A$20,AL2),COUNTIFS($B$2:$B$20,"Offense",$A$2:$A$20,AM2),COUNTIFS($B$2:$B$20,"Offense",$A$2:$A$20,AN2),COUNTIFS($B$2:$B$20,"Offense",$A$2:$A$20,AO2),COUNTIFS($B$2:$B$20,"Offense",$A$2:$A$20,AP2),COUNTIFS($B$2:$B$20,"Offense",$A$2:$A$20,AQ2),COUNTIFS($B$2:$B$20,"Offense",$A$2:$A$20,AR2),COUNTIFS($B$2:$B$20,"Offense",$A$2:$A$20,AS2),COUNTIFS($B$2:$B$20,"Offense",$A$2:$A$20,AT2),COUNTIFS($B$2:$B$20,"Offense",$A$2:$A$20,AU2))</f>
        <v>2</v>
      </c>
      <c r="Z2" s="16">
        <f t="shared" ref="Z2:Z11" ca="1" si="5">SUM(COUNTIFS($B$2:$B$20,"Offense",$A$2:$A$20,AG2,$J$2:$J$20,"&gt;0"),COUNTIFS($B$2:$B$20,"Offense",$A$2:$A$20,AH2,$J$2:$J$20,"&gt;0"),COUNTIFS($B$2:$B$20,"Offense",$A$2:$A$20,AI2,$J$2:$J$20,"&gt;0"),COUNTIFS($B$2:$B$20,"Offense",$A$2:$A$20,AJ2,$J$2:$J$20,"&gt;0"),COUNTIFS($B$2:$B$20,"Offense",$A$2:$A$20,AK2,$J$2:$J$20,"&gt;0"),COUNTIFS($B$2:$B$20,"Offense",$A$2:$A$20,AL2,$J$2:$J$20,"&gt;0"),COUNTIFS($B$2:$B$20,"Offense",$A$2:$A$20,AM2,$J$2:$J$20,"&gt;0"),COUNTIFS($B$2:$B$20,"Offense",$A$2:$A$20,AN2,$J$2:$J$20,"&gt;0"),COUNTIFS($B$2:$B$20,"Offense",$A$2:$A$20,AO2,$J$2:$J$20,"&gt;0"),COUNTIFS($B$2:$B$20,"Offense",$A$2:$A$20,AP2,$J$2:$J$20,"&gt;0"),COUNTIFS($B$2:$B$20,"Offense",$A$2:$A$20,AQ2,$J$2:$J$20,"&gt;0"),COUNTIFS($B$2:$B$20,"Offense",$A$2:$A$20,AR2,$J$2:$J$20,"&gt;0"),COUNTIFS($B$2:$B$20,"Offense",$A$2:$A$20,AS2,$J$2:$J$20,"&gt;0"),COUNTIFS($B$2:$B$20,"Offense",$A$2:$A$20,AT2,$J$2:$J$20,"&gt;0"),COUNTIFS($B$2:$B$20,"Offense",$A$2:$A$20,AU2,$J$2:$J$20,"&gt;0"))</f>
        <v>1</v>
      </c>
      <c r="AA2" s="13">
        <f t="shared" ref="AA2:AA11" ca="1" si="6">IFERROR(Z2/Y2, 0)</f>
        <v>0.5</v>
      </c>
      <c r="AB2" s="16">
        <f t="shared" ref="AB2:AB11" ca="1" si="7">SUM(COUNTIFS($B$2:$B$20,"Defense",$A$2:$A$20,AG2),COUNTIFS($B$2:$B$20,"Defense",$A$2:$A$20,AH2),COUNTIFS($B$2:$B$20,"Defense",$A$2:$A$20,AI2),COUNTIFS($B$2:$B$20,"Defense",$A$2:$A$20,AJ2),COUNTIFS($B$2:$B$20,"Defense",$A$2:$A$20,AK2),COUNTIFS($B$2:$B$20,"Defense",$A$2:$A$20,AL2),COUNTIFS($B$2:$B$20,"Defense",$A$2:$A$20,AM2),COUNTIFS($B$2:$B$20,"Defense",$A$2:$A$20,AN2),COUNTIFS($B$2:$B$20,"Defense",$A$2:$A$20,AO2),COUNTIFS($B$2:$B$20,"Defense",$A$2:$A$20,AP2),COUNTIFS($B$2:$B$20,"Defense",$A$2:$A$20,AQ2),COUNTIFS($B$2:$B$20,"Defense",$A$2:$A$20,AR2),COUNTIFS($B$2:$B$20,"Defense",$A$2:$A$20,AS2),COUNTIFS($B$2:$B$20,"Defense",$A$2:$A$20,AT2),COUNTIFS($B$2:$B$20,"Defense",$A$2:$A$20,AU2))</f>
        <v>3</v>
      </c>
      <c r="AC2" s="17">
        <f t="shared" ref="AC2:AC11" ca="1" si="8">SUM(COUNTIFS($B$2:$B$20,"Defense",$A$2:$A$20,AG2,$J$2:$J$20,"&gt;0"),COUNTIFS($B$2:$B$20,"Defense",$A$2:$A$20,AH2,$J$2:$J$20,"&gt;0"),COUNTIFS($B$2:$B$20,"Defense",$A$2:$A$20,AI2,$J$2:$J$20,"&gt;0"),COUNTIFS($B$2:$B$20,"Defense",$A$2:$A$20,AJ2,$J$2:$J$20,"&gt;0"),COUNTIFS($B$2:$B$20,"Defense",$A$2:$A$20,AK2,$J$2:$J$20,"&gt;0"),COUNTIFS($B$2:$B$20,"Defense",$A$2:$A$20,AL2,$J$2:$J$20,"&gt;0"),COUNTIFS($B$2:$B$20,"Defense",$A$2:$A$20,AM2,$J$2:$J$20,"&gt;0"),COUNTIFS($B$2:$B$20,"Defense",$A$2:$A$20,AN2,$J$2:$J$20,"&gt;0"),COUNTIFS($B$2:$B$20,"Defense",$A$2:$A$20,AO2,$J$2:$J$20,"&gt;0"),COUNTIFS($B$2:$B$20,"Defense",$A$2:$A$20,AP2,$J$2:$J$20,"&gt;0"),COUNTIFS($B$2:$B$20,"Defense",$A$2:$A$20,AQ2,$J$2:$J$20,"&gt;0"),COUNTIFS($B$2:$B$20,"Defense",$A$2:$A$20,AR2,$J$2:$J$20,"&gt;0"),COUNTIFS($B$2:$B$20,"Defense",$A$2:$A$20,AS2,$J$2:$J$20,"&gt;0"),COUNTIFS($B$2:$B$20,"Defense",$A$2:$A$20,AT2,$J$2:$J$20,"&gt;0"),COUNTIFS($B$2:$B$20,"Defense",$A$2:$A$20,AU2,$J$2:$J$20,"&gt;0"))</f>
        <v>1</v>
      </c>
      <c r="AD2" s="13">
        <f t="shared" ref="AD2:AD11" ca="1" si="9">IFERROR(AC2/AB2, 0)</f>
        <v>0.33333333333333331</v>
      </c>
      <c r="AE2" s="18">
        <v>2.939814815E-3</v>
      </c>
      <c r="AF2" s="19">
        <f t="shared" ref="AF2:AF11" si="10">AE2/$I$21</f>
        <v>0.2199134199272727</v>
      </c>
      <c r="AG2" s="14">
        <f ca="1">IFERROR(__xludf.DUMMYFUNCTION("SPLIT(W2,"","",TRUE, TRUE)"),3)</f>
        <v>3</v>
      </c>
      <c r="AH2" s="14">
        <f ca="1">IFERROR(__xludf.DUMMYFUNCTION("""COMPUTED_VALUE"""),4)</f>
        <v>4</v>
      </c>
      <c r="AI2" s="14">
        <f ca="1">IFERROR(__xludf.DUMMYFUNCTION("""COMPUTED_VALUE"""),8)</f>
        <v>8</v>
      </c>
      <c r="AJ2" s="14">
        <f ca="1">IFERROR(__xludf.DUMMYFUNCTION("""COMPUTED_VALUE"""),11)</f>
        <v>11</v>
      </c>
      <c r="AK2" s="14">
        <f ca="1">IFERROR(__xludf.DUMMYFUNCTION("""COMPUTED_VALUE"""),14)</f>
        <v>14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2.75" x14ac:dyDescent="0.2">
      <c r="A3" s="5">
        <v>2</v>
      </c>
      <c r="B3" s="6" t="s">
        <v>29</v>
      </c>
      <c r="C3" s="6">
        <v>1</v>
      </c>
      <c r="D3" s="6">
        <v>1</v>
      </c>
      <c r="E3" s="6"/>
      <c r="F3" s="5"/>
      <c r="G3" s="7">
        <v>2.4537037037037036E-3</v>
      </c>
      <c r="H3" s="7">
        <v>2.7083333333333334E-3</v>
      </c>
      <c r="I3" s="8">
        <f t="shared" si="0"/>
        <v>2.5462962962962982E-4</v>
      </c>
      <c r="J3" s="5">
        <f t="shared" ref="J3:J20" si="11">C3-C2</f>
        <v>0</v>
      </c>
      <c r="K3" s="5"/>
      <c r="L3" s="39" t="s">
        <v>129</v>
      </c>
      <c r="M3" s="10">
        <v>2</v>
      </c>
      <c r="N3" s="10">
        <f t="shared" si="1"/>
        <v>2</v>
      </c>
      <c r="O3" s="10">
        <v>0</v>
      </c>
      <c r="P3" s="10">
        <v>0</v>
      </c>
      <c r="Q3" s="11">
        <f t="shared" si="2"/>
        <v>1</v>
      </c>
      <c r="R3" s="15">
        <v>2</v>
      </c>
      <c r="S3" s="15">
        <v>0</v>
      </c>
      <c r="T3" s="15">
        <v>0</v>
      </c>
      <c r="U3" s="13">
        <f>R11/SUM(R3:T3)</f>
        <v>1</v>
      </c>
      <c r="V3" s="15">
        <v>0</v>
      </c>
      <c r="W3" s="15" t="s">
        <v>60</v>
      </c>
      <c r="X3" s="14">
        <f t="shared" ca="1" si="3"/>
        <v>3</v>
      </c>
      <c r="Y3" s="12">
        <f t="shared" ca="1" si="4"/>
        <v>1</v>
      </c>
      <c r="Z3" s="16">
        <f t="shared" ca="1" si="5"/>
        <v>1</v>
      </c>
      <c r="AA3" s="13">
        <f t="shared" ca="1" si="6"/>
        <v>1</v>
      </c>
      <c r="AB3" s="16">
        <f t="shared" ca="1" si="7"/>
        <v>2</v>
      </c>
      <c r="AC3" s="17">
        <f t="shared" ca="1" si="8"/>
        <v>1</v>
      </c>
      <c r="AD3" s="13">
        <f t="shared" ca="1" si="9"/>
        <v>0.5</v>
      </c>
      <c r="AE3" s="18">
        <v>1.3078703700000001E-3</v>
      </c>
      <c r="AF3" s="19">
        <f t="shared" si="10"/>
        <v>9.7835497807792202E-2</v>
      </c>
      <c r="AG3" s="14">
        <f ca="1">IFERROR(__xludf.DUMMYFUNCTION("SPLIT(W3,"","",TRUE, TRUE)"),4)</f>
        <v>4</v>
      </c>
      <c r="AH3" s="14">
        <f ca="1">IFERROR(__xludf.DUMMYFUNCTION("""COMPUTED_VALUE"""),8)</f>
        <v>8</v>
      </c>
      <c r="AI3" s="14">
        <f ca="1">IFERROR(__xludf.DUMMYFUNCTION("""COMPUTED_VALUE"""),17)</f>
        <v>17</v>
      </c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15.75" customHeight="1" x14ac:dyDescent="0.2">
      <c r="A4" s="5">
        <v>3</v>
      </c>
      <c r="B4" s="6" t="s">
        <v>27</v>
      </c>
      <c r="C4" s="6">
        <v>2</v>
      </c>
      <c r="D4" s="6">
        <v>1</v>
      </c>
      <c r="E4" s="5"/>
      <c r="F4" s="5"/>
      <c r="G4" s="7">
        <v>3.1712962962962962E-3</v>
      </c>
      <c r="H4" s="7">
        <v>3.5532407407407409E-3</v>
      </c>
      <c r="I4" s="8">
        <f t="shared" si="0"/>
        <v>3.8194444444444474E-4</v>
      </c>
      <c r="J4" s="5">
        <f t="shared" si="11"/>
        <v>1</v>
      </c>
      <c r="K4" s="5"/>
      <c r="L4" s="39" t="s">
        <v>130</v>
      </c>
      <c r="M4" s="10">
        <v>6</v>
      </c>
      <c r="N4" s="10">
        <f t="shared" si="1"/>
        <v>6</v>
      </c>
      <c r="O4" s="10">
        <v>0</v>
      </c>
      <c r="P4" s="10">
        <v>0</v>
      </c>
      <c r="Q4" s="11">
        <f t="shared" si="2"/>
        <v>1</v>
      </c>
      <c r="R4" s="12">
        <v>6</v>
      </c>
      <c r="S4" s="15">
        <v>0</v>
      </c>
      <c r="T4" s="15">
        <v>0</v>
      </c>
      <c r="U4" s="13">
        <f t="shared" ref="U4:U11" si="12">R4/SUM(R4:T4)</f>
        <v>1</v>
      </c>
      <c r="V4" s="15">
        <v>0</v>
      </c>
      <c r="W4" s="15" t="s">
        <v>61</v>
      </c>
      <c r="X4" s="14">
        <f t="shared" ca="1" si="3"/>
        <v>9</v>
      </c>
      <c r="Y4" s="12">
        <f t="shared" ca="1" si="4"/>
        <v>4</v>
      </c>
      <c r="Z4" s="16">
        <f t="shared" ca="1" si="5"/>
        <v>3</v>
      </c>
      <c r="AA4" s="13">
        <f t="shared" ca="1" si="6"/>
        <v>0.75</v>
      </c>
      <c r="AB4" s="16">
        <f t="shared" ca="1" si="7"/>
        <v>5</v>
      </c>
      <c r="AC4" s="17">
        <f t="shared" ca="1" si="8"/>
        <v>1</v>
      </c>
      <c r="AD4" s="13">
        <f t="shared" ca="1" si="9"/>
        <v>0.2</v>
      </c>
      <c r="AE4" s="18">
        <v>4.1666666669999998E-3</v>
      </c>
      <c r="AF4" s="19">
        <f t="shared" si="10"/>
        <v>0.31168831171324674</v>
      </c>
      <c r="AG4" s="14">
        <f ca="1">IFERROR(__xludf.DUMMYFUNCTION("SPLIT(W4,"","",TRUE, TRUE)"),2)</f>
        <v>2</v>
      </c>
      <c r="AH4" s="14">
        <f ca="1">IFERROR(__xludf.DUMMYFUNCTION("""COMPUTED_VALUE"""),4)</f>
        <v>4</v>
      </c>
      <c r="AI4" s="14">
        <f ca="1">IFERROR(__xludf.DUMMYFUNCTION("""COMPUTED_VALUE"""),7)</f>
        <v>7</v>
      </c>
      <c r="AJ4" s="14">
        <f ca="1">IFERROR(__xludf.DUMMYFUNCTION("""COMPUTED_VALUE"""),9)</f>
        <v>9</v>
      </c>
      <c r="AK4" s="14">
        <f ca="1">IFERROR(__xludf.DUMMYFUNCTION("""COMPUTED_VALUE"""),11)</f>
        <v>11</v>
      </c>
      <c r="AL4" s="14">
        <f ca="1">IFERROR(__xludf.DUMMYFUNCTION("""COMPUTED_VALUE"""),13)</f>
        <v>13</v>
      </c>
      <c r="AM4" s="14">
        <f ca="1">IFERROR(__xludf.DUMMYFUNCTION("""COMPUTED_VALUE"""),15)</f>
        <v>15</v>
      </c>
      <c r="AN4" s="14">
        <f ca="1">IFERROR(__xludf.DUMMYFUNCTION("""COMPUTED_VALUE"""),17)</f>
        <v>17</v>
      </c>
      <c r="AO4" s="14">
        <f ca="1">IFERROR(__xludf.DUMMYFUNCTION("""COMPUTED_VALUE"""),18)</f>
        <v>18</v>
      </c>
      <c r="AP4" s="14"/>
      <c r="AQ4" s="14"/>
      <c r="AR4" s="14"/>
      <c r="AS4" s="14"/>
      <c r="AT4" s="14"/>
      <c r="AU4" s="14"/>
    </row>
    <row r="5" spans="1:47" ht="12.75" x14ac:dyDescent="0.2">
      <c r="A5" s="5">
        <v>4</v>
      </c>
      <c r="B5" s="6" t="s">
        <v>29</v>
      </c>
      <c r="C5" s="6">
        <v>2</v>
      </c>
      <c r="D5" s="6">
        <v>2</v>
      </c>
      <c r="E5" s="5"/>
      <c r="F5" s="5"/>
      <c r="G5" s="7">
        <v>4.0162037037037041E-3</v>
      </c>
      <c r="H5" s="7">
        <v>4.5138888888888885E-3</v>
      </c>
      <c r="I5" s="8">
        <f t="shared" si="0"/>
        <v>4.9768518518518434E-4</v>
      </c>
      <c r="J5" s="5">
        <f t="shared" si="11"/>
        <v>0</v>
      </c>
      <c r="K5" s="5"/>
      <c r="L5" s="39" t="s">
        <v>131</v>
      </c>
      <c r="M5" s="10">
        <v>24</v>
      </c>
      <c r="N5" s="10">
        <f t="shared" si="1"/>
        <v>23</v>
      </c>
      <c r="O5" s="10">
        <v>1</v>
      </c>
      <c r="P5" s="10">
        <v>0</v>
      </c>
      <c r="Q5" s="11">
        <f t="shared" si="2"/>
        <v>0.95833333333333337</v>
      </c>
      <c r="R5" s="12">
        <v>28</v>
      </c>
      <c r="S5" s="12">
        <v>2</v>
      </c>
      <c r="T5" s="15">
        <v>0</v>
      </c>
      <c r="U5" s="13">
        <f t="shared" si="12"/>
        <v>0.93333333333333335</v>
      </c>
      <c r="V5" s="15">
        <v>0</v>
      </c>
      <c r="W5" s="15" t="s">
        <v>62</v>
      </c>
      <c r="X5" s="14">
        <f t="shared" ca="1" si="3"/>
        <v>13</v>
      </c>
      <c r="Y5" s="12">
        <f t="shared" ca="1" si="4"/>
        <v>10</v>
      </c>
      <c r="Z5" s="16">
        <f t="shared" ca="1" si="5"/>
        <v>7</v>
      </c>
      <c r="AA5" s="13">
        <f t="shared" ca="1" si="6"/>
        <v>0.7</v>
      </c>
      <c r="AB5" s="16">
        <f t="shared" ca="1" si="7"/>
        <v>3</v>
      </c>
      <c r="AC5" s="17">
        <f t="shared" ca="1" si="8"/>
        <v>1</v>
      </c>
      <c r="AD5" s="13">
        <f t="shared" ca="1" si="9"/>
        <v>0.33333333333333331</v>
      </c>
      <c r="AE5" s="18">
        <v>8.5648148150000002E-3</v>
      </c>
      <c r="AF5" s="19">
        <f t="shared" si="10"/>
        <v>0.64069264070649345</v>
      </c>
      <c r="AG5" s="14">
        <f ca="1">IFERROR(__xludf.DUMMYFUNCTION("SPLIT(W5,"","",TRUE, TRUE)"),1)</f>
        <v>1</v>
      </c>
      <c r="AH5" s="14">
        <f ca="1">IFERROR(__xludf.DUMMYFUNCTION("""COMPUTED_VALUE"""),3)</f>
        <v>3</v>
      </c>
      <c r="AI5" s="14">
        <f ca="1">IFERROR(__xludf.DUMMYFUNCTION("""COMPUTED_VALUE"""),4)</f>
        <v>4</v>
      </c>
      <c r="AJ5" s="14">
        <f ca="1">IFERROR(__xludf.DUMMYFUNCTION("""COMPUTED_VALUE"""),5)</f>
        <v>5</v>
      </c>
      <c r="AK5" s="14">
        <f ca="1">IFERROR(__xludf.DUMMYFUNCTION("""COMPUTED_VALUE"""),7)</f>
        <v>7</v>
      </c>
      <c r="AL5" s="14">
        <f ca="1">IFERROR(__xludf.DUMMYFUNCTION("""COMPUTED_VALUE"""),9)</f>
        <v>9</v>
      </c>
      <c r="AM5" s="14">
        <f ca="1">IFERROR(__xludf.DUMMYFUNCTION("""COMPUTED_VALUE"""),10)</f>
        <v>10</v>
      </c>
      <c r="AN5" s="14">
        <f ca="1">IFERROR(__xludf.DUMMYFUNCTION("""COMPUTED_VALUE"""),12)</f>
        <v>12</v>
      </c>
      <c r="AO5" s="14">
        <f ca="1">IFERROR(__xludf.DUMMYFUNCTION("""COMPUTED_VALUE"""),13)</f>
        <v>13</v>
      </c>
      <c r="AP5" s="14">
        <f ca="1">IFERROR(__xludf.DUMMYFUNCTION("""COMPUTED_VALUE"""),14)</f>
        <v>14</v>
      </c>
      <c r="AQ5" s="14">
        <f ca="1">IFERROR(__xludf.DUMMYFUNCTION("""COMPUTED_VALUE"""),15)</f>
        <v>15</v>
      </c>
      <c r="AR5" s="14">
        <f ca="1">IFERROR(__xludf.DUMMYFUNCTION("""COMPUTED_VALUE"""),17)</f>
        <v>17</v>
      </c>
      <c r="AS5" s="14">
        <f ca="1">IFERROR(__xludf.DUMMYFUNCTION("""COMPUTED_VALUE"""),18)</f>
        <v>18</v>
      </c>
      <c r="AT5" s="14"/>
      <c r="AU5" s="14"/>
    </row>
    <row r="6" spans="1:47" ht="12.75" x14ac:dyDescent="0.2">
      <c r="A6" s="5">
        <v>5</v>
      </c>
      <c r="B6" s="6" t="s">
        <v>27</v>
      </c>
      <c r="C6" s="6">
        <v>3</v>
      </c>
      <c r="D6" s="6">
        <v>2</v>
      </c>
      <c r="E6" s="5"/>
      <c r="F6" s="5"/>
      <c r="G6" s="7">
        <v>4.9537037037037041E-3</v>
      </c>
      <c r="H6" s="7">
        <v>5.4166666666666669E-3</v>
      </c>
      <c r="I6" s="8">
        <f t="shared" si="0"/>
        <v>4.6296296296296276E-4</v>
      </c>
      <c r="J6" s="5">
        <f t="shared" si="11"/>
        <v>1</v>
      </c>
      <c r="K6" s="5"/>
      <c r="L6" s="39" t="s">
        <v>132</v>
      </c>
      <c r="M6" s="10">
        <v>29</v>
      </c>
      <c r="N6" s="10">
        <f t="shared" si="1"/>
        <v>28</v>
      </c>
      <c r="O6" s="10">
        <v>1</v>
      </c>
      <c r="P6" s="10">
        <v>0</v>
      </c>
      <c r="Q6" s="11">
        <f t="shared" si="2"/>
        <v>0.96551724137931039</v>
      </c>
      <c r="R6" s="12">
        <v>23</v>
      </c>
      <c r="S6" s="12">
        <v>1</v>
      </c>
      <c r="T6" s="15">
        <v>0</v>
      </c>
      <c r="U6" s="13">
        <f t="shared" si="12"/>
        <v>0.95833333333333337</v>
      </c>
      <c r="V6" s="15">
        <v>2</v>
      </c>
      <c r="W6" s="15" t="s">
        <v>63</v>
      </c>
      <c r="X6" s="14">
        <f t="shared" ca="1" si="3"/>
        <v>13</v>
      </c>
      <c r="Y6" s="12">
        <f t="shared" ca="1" si="4"/>
        <v>6</v>
      </c>
      <c r="Z6" s="16">
        <f t="shared" ca="1" si="5"/>
        <v>4</v>
      </c>
      <c r="AA6" s="13">
        <f t="shared" ca="1" si="6"/>
        <v>0.66666666666666663</v>
      </c>
      <c r="AB6" s="16">
        <f t="shared" ca="1" si="7"/>
        <v>7</v>
      </c>
      <c r="AC6" s="17">
        <f t="shared" ca="1" si="8"/>
        <v>2</v>
      </c>
      <c r="AD6" s="13">
        <f t="shared" ca="1" si="9"/>
        <v>0.2857142857142857</v>
      </c>
      <c r="AE6" s="18">
        <v>8.0439814810000006E-3</v>
      </c>
      <c r="AF6" s="19">
        <f t="shared" si="10"/>
        <v>0.60173160169558437</v>
      </c>
      <c r="AG6" s="14">
        <f ca="1">IFERROR(__xludf.DUMMYFUNCTION("SPLIT(W6,"","",TRUE, TRUE)"),1)</f>
        <v>1</v>
      </c>
      <c r="AH6" s="14">
        <f ca="1">IFERROR(__xludf.DUMMYFUNCTION("""COMPUTED_VALUE"""),2)</f>
        <v>2</v>
      </c>
      <c r="AI6" s="14">
        <f ca="1">IFERROR(__xludf.DUMMYFUNCTION("""COMPUTED_VALUE"""),4)</f>
        <v>4</v>
      </c>
      <c r="AJ6" s="14">
        <f ca="1">IFERROR(__xludf.DUMMYFUNCTION("""COMPUTED_VALUE"""),5)</f>
        <v>5</v>
      </c>
      <c r="AK6" s="14">
        <f ca="1">IFERROR(__xludf.DUMMYFUNCTION("""COMPUTED_VALUE"""),6)</f>
        <v>6</v>
      </c>
      <c r="AL6" s="14">
        <f ca="1">IFERROR(__xludf.DUMMYFUNCTION("""COMPUTED_VALUE"""),8)</f>
        <v>8</v>
      </c>
      <c r="AM6" s="14">
        <f ca="1">IFERROR(__xludf.DUMMYFUNCTION("""COMPUTED_VALUE"""),10)</f>
        <v>10</v>
      </c>
      <c r="AN6" s="14">
        <f ca="1">IFERROR(__xludf.DUMMYFUNCTION("""COMPUTED_VALUE"""),11)</f>
        <v>11</v>
      </c>
      <c r="AO6" s="14">
        <f ca="1">IFERROR(__xludf.DUMMYFUNCTION("""COMPUTED_VALUE"""),13)</f>
        <v>13</v>
      </c>
      <c r="AP6" s="14">
        <f ca="1">IFERROR(__xludf.DUMMYFUNCTION("""COMPUTED_VALUE"""),14)</f>
        <v>14</v>
      </c>
      <c r="AQ6" s="14">
        <f ca="1">IFERROR(__xludf.DUMMYFUNCTION("""COMPUTED_VALUE"""),15)</f>
        <v>15</v>
      </c>
      <c r="AR6" s="14">
        <f ca="1">IFERROR(__xludf.DUMMYFUNCTION("""COMPUTED_VALUE"""),16)</f>
        <v>16</v>
      </c>
      <c r="AS6" s="14">
        <f ca="1">IFERROR(__xludf.DUMMYFUNCTION("""COMPUTED_VALUE"""),18)</f>
        <v>18</v>
      </c>
      <c r="AT6" s="14"/>
      <c r="AU6" s="14"/>
    </row>
    <row r="7" spans="1:47" ht="12.75" x14ac:dyDescent="0.2">
      <c r="A7" s="5">
        <v>6</v>
      </c>
      <c r="B7" s="6" t="s">
        <v>29</v>
      </c>
      <c r="C7" s="6">
        <v>3</v>
      </c>
      <c r="D7" s="6">
        <v>3</v>
      </c>
      <c r="E7" s="6"/>
      <c r="F7" s="6"/>
      <c r="G7" s="7">
        <v>5.9143518518518521E-3</v>
      </c>
      <c r="H7" s="7">
        <v>6.099537037037037E-3</v>
      </c>
      <c r="I7" s="8">
        <f t="shared" si="0"/>
        <v>1.8518518518518493E-4</v>
      </c>
      <c r="J7" s="5">
        <f t="shared" si="11"/>
        <v>0</v>
      </c>
      <c r="K7" s="5"/>
      <c r="L7" s="39" t="s">
        <v>133</v>
      </c>
      <c r="M7" s="10">
        <v>15</v>
      </c>
      <c r="N7" s="10">
        <f t="shared" si="1"/>
        <v>14</v>
      </c>
      <c r="O7" s="10">
        <v>1</v>
      </c>
      <c r="P7" s="10">
        <v>0</v>
      </c>
      <c r="Q7" s="11">
        <f t="shared" si="2"/>
        <v>0.93333333333333335</v>
      </c>
      <c r="R7" s="12">
        <v>18</v>
      </c>
      <c r="S7" s="12">
        <v>1</v>
      </c>
      <c r="T7" s="15">
        <v>0</v>
      </c>
      <c r="U7" s="13">
        <f t="shared" si="12"/>
        <v>0.94736842105263153</v>
      </c>
      <c r="V7" s="15">
        <v>0</v>
      </c>
      <c r="W7" s="15" t="s">
        <v>64</v>
      </c>
      <c r="X7" s="14">
        <f t="shared" ca="1" si="3"/>
        <v>13</v>
      </c>
      <c r="Y7" s="12">
        <f t="shared" ca="1" si="4"/>
        <v>7</v>
      </c>
      <c r="Z7" s="16">
        <f t="shared" ca="1" si="5"/>
        <v>5</v>
      </c>
      <c r="AA7" s="13">
        <f t="shared" ca="1" si="6"/>
        <v>0.7142857142857143</v>
      </c>
      <c r="AB7" s="16">
        <f t="shared" ca="1" si="7"/>
        <v>6</v>
      </c>
      <c r="AC7" s="17">
        <f t="shared" ca="1" si="8"/>
        <v>1</v>
      </c>
      <c r="AD7" s="13">
        <f t="shared" ca="1" si="9"/>
        <v>0.16666666666666666</v>
      </c>
      <c r="AE7" s="18">
        <v>6.365740741E-3</v>
      </c>
      <c r="AF7" s="19">
        <f t="shared" si="10"/>
        <v>0.47619047620987009</v>
      </c>
      <c r="AG7" s="14">
        <f ca="1">IFERROR(__xludf.DUMMYFUNCTION("SPLIT(W7,"","",TRUE, TRUE)"),1)</f>
        <v>1</v>
      </c>
      <c r="AH7" s="14">
        <f ca="1">IFERROR(__xludf.DUMMYFUNCTION("""COMPUTED_VALUE"""),2)</f>
        <v>2</v>
      </c>
      <c r="AI7" s="14">
        <f ca="1">IFERROR(__xludf.DUMMYFUNCTION("""COMPUTED_VALUE"""),3)</f>
        <v>3</v>
      </c>
      <c r="AJ7" s="14">
        <f ca="1">IFERROR(__xludf.DUMMYFUNCTION("""COMPUTED_VALUE"""),5)</f>
        <v>5</v>
      </c>
      <c r="AK7" s="14">
        <f ca="1">IFERROR(__xludf.DUMMYFUNCTION("""COMPUTED_VALUE"""),6)</f>
        <v>6</v>
      </c>
      <c r="AL7" s="14">
        <f ca="1">IFERROR(__xludf.DUMMYFUNCTION("""COMPUTED_VALUE"""),9)</f>
        <v>9</v>
      </c>
      <c r="AM7" s="14">
        <f ca="1">IFERROR(__xludf.DUMMYFUNCTION("""COMPUTED_VALUE"""),10)</f>
        <v>10</v>
      </c>
      <c r="AN7" s="14">
        <f ca="1">IFERROR(__xludf.DUMMYFUNCTION("""COMPUTED_VALUE"""),11)</f>
        <v>11</v>
      </c>
      <c r="AO7" s="14">
        <f ca="1">IFERROR(__xludf.DUMMYFUNCTION("""COMPUTED_VALUE"""),12)</f>
        <v>12</v>
      </c>
      <c r="AP7" s="14">
        <f ca="1">IFERROR(__xludf.DUMMYFUNCTION("""COMPUTED_VALUE"""),14)</f>
        <v>14</v>
      </c>
      <c r="AQ7" s="14">
        <f ca="1">IFERROR(__xludf.DUMMYFUNCTION("""COMPUTED_VALUE"""),15)</f>
        <v>15</v>
      </c>
      <c r="AR7" s="14">
        <f ca="1">IFERROR(__xludf.DUMMYFUNCTION("""COMPUTED_VALUE"""),16)</f>
        <v>16</v>
      </c>
      <c r="AS7" s="14">
        <f ca="1">IFERROR(__xludf.DUMMYFUNCTION("""COMPUTED_VALUE"""),18)</f>
        <v>18</v>
      </c>
      <c r="AT7" s="14"/>
      <c r="AU7" s="14"/>
    </row>
    <row r="8" spans="1:47" ht="12.75" x14ac:dyDescent="0.2">
      <c r="A8" s="5">
        <v>7</v>
      </c>
      <c r="B8" s="6" t="s">
        <v>27</v>
      </c>
      <c r="C8" s="6">
        <v>4</v>
      </c>
      <c r="D8" s="6">
        <v>3</v>
      </c>
      <c r="E8" s="5"/>
      <c r="F8" s="5"/>
      <c r="G8" s="7">
        <v>6.4236111111111108E-3</v>
      </c>
      <c r="H8" s="7">
        <v>6.9097222222222225E-3</v>
      </c>
      <c r="I8" s="8">
        <f t="shared" si="0"/>
        <v>4.8611111111111164E-4</v>
      </c>
      <c r="J8" s="5">
        <f t="shared" si="11"/>
        <v>1</v>
      </c>
      <c r="K8" s="5"/>
      <c r="L8" s="39" t="s">
        <v>134</v>
      </c>
      <c r="M8" s="10">
        <v>30</v>
      </c>
      <c r="N8" s="10">
        <f t="shared" si="1"/>
        <v>30</v>
      </c>
      <c r="O8" s="10">
        <v>0</v>
      </c>
      <c r="P8" s="10">
        <v>0</v>
      </c>
      <c r="Q8" s="11">
        <f t="shared" si="2"/>
        <v>1</v>
      </c>
      <c r="R8" s="12">
        <v>24</v>
      </c>
      <c r="S8" s="15">
        <v>0</v>
      </c>
      <c r="T8" s="15">
        <v>0</v>
      </c>
      <c r="U8" s="13">
        <f t="shared" si="12"/>
        <v>1</v>
      </c>
      <c r="V8" s="15">
        <v>0</v>
      </c>
      <c r="W8" s="15" t="s">
        <v>65</v>
      </c>
      <c r="X8" s="14">
        <f t="shared" ca="1" si="3"/>
        <v>10</v>
      </c>
      <c r="Y8" s="12">
        <f t="shared" ca="1" si="4"/>
        <v>9</v>
      </c>
      <c r="Z8" s="16">
        <f t="shared" ca="1" si="5"/>
        <v>7</v>
      </c>
      <c r="AA8" s="13">
        <f t="shared" ca="1" si="6"/>
        <v>0.77777777777777779</v>
      </c>
      <c r="AB8" s="16">
        <f t="shared" ca="1" si="7"/>
        <v>1</v>
      </c>
      <c r="AC8" s="17">
        <f t="shared" ca="1" si="8"/>
        <v>1</v>
      </c>
      <c r="AD8" s="13">
        <f t="shared" ca="1" si="9"/>
        <v>1</v>
      </c>
      <c r="AE8" s="18">
        <v>6.8981481480000001E-3</v>
      </c>
      <c r="AF8" s="19">
        <f t="shared" si="10"/>
        <v>0.51601731600623368</v>
      </c>
      <c r="AG8" s="14">
        <f ca="1">IFERROR(__xludf.DUMMYFUNCTION("SPLIT(W8,"","",TRUE, TRUE)"),1)</f>
        <v>1</v>
      </c>
      <c r="AH8" s="14">
        <f ca="1">IFERROR(__xludf.DUMMYFUNCTION("""COMPUTED_VALUE"""),3)</f>
        <v>3</v>
      </c>
      <c r="AI8" s="14">
        <f ca="1">IFERROR(__xludf.DUMMYFUNCTION("""COMPUTED_VALUE"""),5)</f>
        <v>5</v>
      </c>
      <c r="AJ8" s="14">
        <f ca="1">IFERROR(__xludf.DUMMYFUNCTION("""COMPUTED_VALUE"""),7)</f>
        <v>7</v>
      </c>
      <c r="AK8" s="14">
        <f ca="1">IFERROR(__xludf.DUMMYFUNCTION("""COMPUTED_VALUE"""),10)</f>
        <v>10</v>
      </c>
      <c r="AL8" s="14">
        <f ca="1">IFERROR(__xludf.DUMMYFUNCTION("""COMPUTED_VALUE"""),12)</f>
        <v>12</v>
      </c>
      <c r="AM8" s="14">
        <f ca="1">IFERROR(__xludf.DUMMYFUNCTION("""COMPUTED_VALUE"""),13)</f>
        <v>13</v>
      </c>
      <c r="AN8" s="14">
        <f ca="1">IFERROR(__xludf.DUMMYFUNCTION("""COMPUTED_VALUE"""),15)</f>
        <v>15</v>
      </c>
      <c r="AO8" s="14">
        <f ca="1">IFERROR(__xludf.DUMMYFUNCTION("""COMPUTED_VALUE"""),17)</f>
        <v>17</v>
      </c>
      <c r="AP8" s="14">
        <f ca="1">IFERROR(__xludf.DUMMYFUNCTION("""COMPUTED_VALUE"""),18)</f>
        <v>18</v>
      </c>
      <c r="AQ8" s="14"/>
      <c r="AR8" s="14"/>
      <c r="AS8" s="14"/>
      <c r="AT8" s="14"/>
      <c r="AU8" s="14"/>
    </row>
    <row r="9" spans="1:47" ht="12.75" x14ac:dyDescent="0.2">
      <c r="A9" s="5">
        <v>8</v>
      </c>
      <c r="B9" s="6" t="s">
        <v>29</v>
      </c>
      <c r="C9" s="6">
        <v>5</v>
      </c>
      <c r="D9" s="6">
        <v>3</v>
      </c>
      <c r="E9" s="6">
        <v>1</v>
      </c>
      <c r="F9" s="6">
        <v>1</v>
      </c>
      <c r="G9" s="7">
        <v>7.4999999999999997E-3</v>
      </c>
      <c r="H9" s="7">
        <v>8.3101851851851843E-3</v>
      </c>
      <c r="I9" s="8">
        <f t="shared" si="0"/>
        <v>8.1018518518518462E-4</v>
      </c>
      <c r="J9" s="5">
        <f t="shared" si="11"/>
        <v>1</v>
      </c>
      <c r="K9" s="5"/>
      <c r="L9" s="39" t="s">
        <v>135</v>
      </c>
      <c r="M9" s="10">
        <v>5</v>
      </c>
      <c r="N9" s="10">
        <f t="shared" si="1"/>
        <v>5</v>
      </c>
      <c r="O9" s="10">
        <v>0</v>
      </c>
      <c r="P9" s="10">
        <v>0</v>
      </c>
      <c r="Q9" s="11">
        <f t="shared" si="2"/>
        <v>1</v>
      </c>
      <c r="R9" s="12">
        <v>5</v>
      </c>
      <c r="S9" s="15">
        <v>0</v>
      </c>
      <c r="T9" s="15">
        <v>0</v>
      </c>
      <c r="U9" s="13">
        <f t="shared" si="12"/>
        <v>1</v>
      </c>
      <c r="V9" s="15">
        <v>0</v>
      </c>
      <c r="W9" s="15" t="s">
        <v>66</v>
      </c>
      <c r="X9" s="14">
        <f t="shared" ca="1" si="3"/>
        <v>9</v>
      </c>
      <c r="Y9" s="12">
        <f t="shared" ca="1" si="4"/>
        <v>3</v>
      </c>
      <c r="Z9" s="16">
        <f t="shared" ca="1" si="5"/>
        <v>1</v>
      </c>
      <c r="AA9" s="13">
        <f t="shared" ca="1" si="6"/>
        <v>0.33333333333333331</v>
      </c>
      <c r="AB9" s="16">
        <f t="shared" ca="1" si="7"/>
        <v>6</v>
      </c>
      <c r="AC9" s="17">
        <f t="shared" ca="1" si="8"/>
        <v>1</v>
      </c>
      <c r="AD9" s="13">
        <f t="shared" ca="1" si="9"/>
        <v>0.16666666666666666</v>
      </c>
      <c r="AE9" s="18">
        <v>4.1087962960000002E-3</v>
      </c>
      <c r="AF9" s="19">
        <f t="shared" si="10"/>
        <v>0.30735930733714284</v>
      </c>
      <c r="AG9" s="14">
        <f ca="1">IFERROR(__xludf.DUMMYFUNCTION("SPLIT(W9,"","",TRUE, TRUE)"),2)</f>
        <v>2</v>
      </c>
      <c r="AH9" s="14">
        <f ca="1">IFERROR(__xludf.DUMMYFUNCTION("""COMPUTED_VALUE"""),5)</f>
        <v>5</v>
      </c>
      <c r="AI9" s="14">
        <f ca="1">IFERROR(__xludf.DUMMYFUNCTION("""COMPUTED_VALUE"""),6)</f>
        <v>6</v>
      </c>
      <c r="AJ9" s="14">
        <f ca="1">IFERROR(__xludf.DUMMYFUNCTION("""COMPUTED_VALUE"""),8)</f>
        <v>8</v>
      </c>
      <c r="AK9" s="14">
        <f ca="1">IFERROR(__xludf.DUMMYFUNCTION("""COMPUTED_VALUE"""),9)</f>
        <v>9</v>
      </c>
      <c r="AL9" s="14">
        <f ca="1">IFERROR(__xludf.DUMMYFUNCTION("""COMPUTED_VALUE"""),11)</f>
        <v>11</v>
      </c>
      <c r="AM9" s="14">
        <f ca="1">IFERROR(__xludf.DUMMYFUNCTION("""COMPUTED_VALUE"""),12)</f>
        <v>12</v>
      </c>
      <c r="AN9" s="14">
        <f ca="1">IFERROR(__xludf.DUMMYFUNCTION("""COMPUTED_VALUE"""),14)</f>
        <v>14</v>
      </c>
      <c r="AO9" s="14">
        <f ca="1">IFERROR(__xludf.DUMMYFUNCTION("""COMPUTED_VALUE"""),16)</f>
        <v>16</v>
      </c>
      <c r="AP9" s="14"/>
      <c r="AQ9" s="14"/>
      <c r="AR9" s="14"/>
      <c r="AS9" s="14"/>
      <c r="AT9" s="14"/>
      <c r="AU9" s="14"/>
    </row>
    <row r="10" spans="1:47" ht="12.75" x14ac:dyDescent="0.2">
      <c r="A10" s="5">
        <v>9</v>
      </c>
      <c r="B10" s="6" t="s">
        <v>29</v>
      </c>
      <c r="C10" s="6">
        <v>5</v>
      </c>
      <c r="D10" s="6">
        <v>4</v>
      </c>
      <c r="E10" s="5"/>
      <c r="F10" s="5"/>
      <c r="G10" s="7">
        <v>8.7962962962962968E-3</v>
      </c>
      <c r="H10" s="7">
        <v>8.9583333333333338E-3</v>
      </c>
      <c r="I10" s="8">
        <f t="shared" si="0"/>
        <v>1.6203703703703692E-4</v>
      </c>
      <c r="J10" s="5">
        <f t="shared" si="11"/>
        <v>0</v>
      </c>
      <c r="K10" s="5"/>
      <c r="L10" s="39" t="s">
        <v>136</v>
      </c>
      <c r="M10" s="10">
        <v>14</v>
      </c>
      <c r="N10" s="10">
        <f t="shared" si="1"/>
        <v>13</v>
      </c>
      <c r="O10" s="10">
        <v>1</v>
      </c>
      <c r="P10" s="10">
        <v>0</v>
      </c>
      <c r="Q10" s="11">
        <f t="shared" si="2"/>
        <v>0.9285714285714286</v>
      </c>
      <c r="R10" s="12">
        <v>11</v>
      </c>
      <c r="S10" s="15">
        <v>0</v>
      </c>
      <c r="T10" s="15">
        <v>0</v>
      </c>
      <c r="U10" s="13">
        <f t="shared" si="12"/>
        <v>1</v>
      </c>
      <c r="V10" s="15">
        <v>0</v>
      </c>
      <c r="W10" s="15" t="s">
        <v>67</v>
      </c>
      <c r="X10" s="14">
        <f t="shared" ca="1" si="3"/>
        <v>9</v>
      </c>
      <c r="Y10" s="12">
        <f t="shared" ca="1" si="4"/>
        <v>5</v>
      </c>
      <c r="Z10" s="16">
        <f t="shared" ca="1" si="5"/>
        <v>4</v>
      </c>
      <c r="AA10" s="13">
        <f t="shared" ca="1" si="6"/>
        <v>0.8</v>
      </c>
      <c r="AB10" s="16">
        <f t="shared" ca="1" si="7"/>
        <v>4</v>
      </c>
      <c r="AC10" s="17">
        <f t="shared" ca="1" si="8"/>
        <v>0</v>
      </c>
      <c r="AD10" s="13">
        <f t="shared" ca="1" si="9"/>
        <v>0</v>
      </c>
      <c r="AE10" s="18">
        <v>4.2245370369999998E-3</v>
      </c>
      <c r="AF10" s="19">
        <f t="shared" si="10"/>
        <v>0.31601731601454541</v>
      </c>
      <c r="AG10" s="14">
        <f ca="1">IFERROR(__xludf.DUMMYFUNCTION("SPLIT(W10,"","",TRUE, TRUE)"),2)</f>
        <v>2</v>
      </c>
      <c r="AH10" s="14">
        <f ca="1">IFERROR(__xludf.DUMMYFUNCTION("""COMPUTED_VALUE"""),3)</f>
        <v>3</v>
      </c>
      <c r="AI10" s="14">
        <f ca="1">IFERROR(__xludf.DUMMYFUNCTION("""COMPUTED_VALUE"""),6)</f>
        <v>6</v>
      </c>
      <c r="AJ10" s="14">
        <f ca="1">IFERROR(__xludf.DUMMYFUNCTION("""COMPUTED_VALUE"""),7)</f>
        <v>7</v>
      </c>
      <c r="AK10" s="14">
        <f ca="1">IFERROR(__xludf.DUMMYFUNCTION("""COMPUTED_VALUE"""),9)</f>
        <v>9</v>
      </c>
      <c r="AL10" s="14">
        <f ca="1">IFERROR(__xludf.DUMMYFUNCTION("""COMPUTED_VALUE"""),10)</f>
        <v>10</v>
      </c>
      <c r="AM10" s="14">
        <f ca="1">IFERROR(__xludf.DUMMYFUNCTION("""COMPUTED_VALUE"""),13)</f>
        <v>13</v>
      </c>
      <c r="AN10" s="14">
        <f ca="1">IFERROR(__xludf.DUMMYFUNCTION("""COMPUTED_VALUE"""),16)</f>
        <v>16</v>
      </c>
      <c r="AO10" s="14">
        <f ca="1">IFERROR(__xludf.DUMMYFUNCTION("""COMPUTED_VALUE"""),17)</f>
        <v>17</v>
      </c>
      <c r="AP10" s="14"/>
      <c r="AQ10" s="14"/>
      <c r="AR10" s="14"/>
      <c r="AS10" s="14"/>
      <c r="AT10" s="14"/>
      <c r="AU10" s="14"/>
    </row>
    <row r="11" spans="1:47" ht="12.75" x14ac:dyDescent="0.2">
      <c r="A11" s="5">
        <v>10</v>
      </c>
      <c r="B11" s="6" t="s">
        <v>27</v>
      </c>
      <c r="C11" s="6">
        <v>6</v>
      </c>
      <c r="D11" s="6">
        <v>4</v>
      </c>
      <c r="E11" s="5"/>
      <c r="F11" s="5"/>
      <c r="G11" s="7">
        <v>9.3287037037037036E-3</v>
      </c>
      <c r="H11" s="7">
        <v>1.0185185185185186E-2</v>
      </c>
      <c r="I11" s="8">
        <f t="shared" si="0"/>
        <v>8.5648148148148237E-4</v>
      </c>
      <c r="J11" s="5">
        <f t="shared" si="11"/>
        <v>1</v>
      </c>
      <c r="K11" s="5"/>
      <c r="L11" s="39" t="s">
        <v>137</v>
      </c>
      <c r="M11" s="10">
        <v>2</v>
      </c>
      <c r="N11" s="10">
        <f t="shared" si="1"/>
        <v>2</v>
      </c>
      <c r="O11" s="10">
        <v>0</v>
      </c>
      <c r="P11" s="10">
        <v>0</v>
      </c>
      <c r="Q11" s="11">
        <f t="shared" si="2"/>
        <v>1</v>
      </c>
      <c r="R11" s="12">
        <v>2</v>
      </c>
      <c r="S11" s="12">
        <v>1</v>
      </c>
      <c r="T11" s="15">
        <v>0</v>
      </c>
      <c r="U11" s="13">
        <f t="shared" si="12"/>
        <v>0.66666666666666663</v>
      </c>
      <c r="V11" s="15">
        <v>0</v>
      </c>
      <c r="W11" s="15" t="s">
        <v>68</v>
      </c>
      <c r="X11" s="14">
        <f t="shared" ca="1" si="3"/>
        <v>6</v>
      </c>
      <c r="Y11" s="12">
        <f t="shared" ca="1" si="4"/>
        <v>3</v>
      </c>
      <c r="Z11" s="16">
        <f t="shared" ca="1" si="5"/>
        <v>2</v>
      </c>
      <c r="AA11" s="13">
        <f t="shared" ca="1" si="6"/>
        <v>0.66666666666666663</v>
      </c>
      <c r="AB11" s="16">
        <f t="shared" ca="1" si="7"/>
        <v>3</v>
      </c>
      <c r="AC11" s="17">
        <f t="shared" ca="1" si="8"/>
        <v>1</v>
      </c>
      <c r="AD11" s="13">
        <f t="shared" ca="1" si="9"/>
        <v>0.33333333333333331</v>
      </c>
      <c r="AE11" s="18">
        <v>3.6689814809999998E-3</v>
      </c>
      <c r="AF11" s="19">
        <f t="shared" si="10"/>
        <v>0.2744588744228571</v>
      </c>
      <c r="AG11" s="14">
        <f ca="1">IFERROR(__xludf.DUMMYFUNCTION("SPLIT(W11,"","",TRUE, TRUE)"),1)</f>
        <v>1</v>
      </c>
      <c r="AH11" s="14">
        <f ca="1">IFERROR(__xludf.DUMMYFUNCTION("""COMPUTED_VALUE"""),6)</f>
        <v>6</v>
      </c>
      <c r="AI11" s="14">
        <f ca="1">IFERROR(__xludf.DUMMYFUNCTION("""COMPUTED_VALUE"""),7)</f>
        <v>7</v>
      </c>
      <c r="AJ11" s="14">
        <f ca="1">IFERROR(__xludf.DUMMYFUNCTION("""COMPUTED_VALUE"""),8)</f>
        <v>8</v>
      </c>
      <c r="AK11" s="14">
        <f ca="1">IFERROR(__xludf.DUMMYFUNCTION("""COMPUTED_VALUE"""),12)</f>
        <v>12</v>
      </c>
      <c r="AL11" s="14">
        <f ca="1">IFERROR(__xludf.DUMMYFUNCTION("""COMPUTED_VALUE"""),16)</f>
        <v>16</v>
      </c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ht="12.75" x14ac:dyDescent="0.2">
      <c r="A12" s="5">
        <v>11</v>
      </c>
      <c r="B12" s="6" t="s">
        <v>29</v>
      </c>
      <c r="C12" s="6">
        <v>6</v>
      </c>
      <c r="D12" s="6">
        <v>5</v>
      </c>
      <c r="E12" s="6"/>
      <c r="F12" s="6"/>
      <c r="G12" s="7">
        <v>1.0671296296296297E-2</v>
      </c>
      <c r="H12" s="7">
        <v>1.0914351851851852E-2</v>
      </c>
      <c r="I12" s="8">
        <f t="shared" si="0"/>
        <v>2.4305555555555539E-4</v>
      </c>
      <c r="J12" s="5">
        <f t="shared" si="11"/>
        <v>0</v>
      </c>
      <c r="K12" s="5"/>
      <c r="L12" s="39" t="s">
        <v>138</v>
      </c>
      <c r="M12" s="10">
        <f t="shared" ref="M12:O12" si="13">AVERAGE(M2:M11)</f>
        <v>12.9</v>
      </c>
      <c r="N12" s="10">
        <f t="shared" si="13"/>
        <v>12.5</v>
      </c>
      <c r="O12" s="29">
        <f t="shared" si="13"/>
        <v>0.4</v>
      </c>
      <c r="P12" s="6">
        <v>0</v>
      </c>
      <c r="Q12" s="21">
        <v>0.97857553370000006</v>
      </c>
      <c r="R12" s="30">
        <v>13</v>
      </c>
      <c r="S12" s="6">
        <v>0.5</v>
      </c>
      <c r="T12" s="6">
        <v>0</v>
      </c>
      <c r="U12" s="21">
        <v>0.95057017539999999</v>
      </c>
      <c r="V12" s="31">
        <v>0.2</v>
      </c>
      <c r="W12" s="6" t="s">
        <v>127</v>
      </c>
      <c r="X12" s="6">
        <v>9</v>
      </c>
      <c r="Y12" s="6">
        <v>5</v>
      </c>
      <c r="Z12" s="6">
        <v>3.5</v>
      </c>
      <c r="AA12" s="21">
        <v>0.69087301590000005</v>
      </c>
      <c r="AB12" s="6">
        <v>4</v>
      </c>
      <c r="AC12" s="6">
        <v>1</v>
      </c>
      <c r="AD12" s="22">
        <v>0.33190476190000001</v>
      </c>
      <c r="AE12" s="18">
        <v>5.0289351849999997E-3</v>
      </c>
      <c r="AF12" s="22">
        <v>0.37619047620000001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ht="12.75" x14ac:dyDescent="0.2">
      <c r="A13" s="5">
        <v>12</v>
      </c>
      <c r="B13" s="6" t="s">
        <v>27</v>
      </c>
      <c r="C13" s="6">
        <v>6</v>
      </c>
      <c r="D13" s="6">
        <v>6</v>
      </c>
      <c r="E13" s="6">
        <v>1</v>
      </c>
      <c r="F13" s="6">
        <v>1</v>
      </c>
      <c r="G13" s="7">
        <v>1.1342592592592593E-2</v>
      </c>
      <c r="H13" s="7">
        <v>1.2326388888888888E-2</v>
      </c>
      <c r="I13" s="8">
        <f t="shared" si="0"/>
        <v>9.8379629629629511E-4</v>
      </c>
      <c r="J13" s="5">
        <f t="shared" si="11"/>
        <v>0</v>
      </c>
      <c r="K13" s="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ht="12.75" x14ac:dyDescent="0.2">
      <c r="A14" s="5">
        <v>13</v>
      </c>
      <c r="B14" s="6" t="s">
        <v>27</v>
      </c>
      <c r="C14" s="6">
        <v>6</v>
      </c>
      <c r="D14" s="6">
        <v>7</v>
      </c>
      <c r="E14" s="6">
        <v>1</v>
      </c>
      <c r="F14" s="6">
        <v>1</v>
      </c>
      <c r="G14" s="7">
        <v>1.2685185185185185E-2</v>
      </c>
      <c r="H14" s="7">
        <v>1.4583333333333334E-2</v>
      </c>
      <c r="I14" s="8">
        <f t="shared" si="0"/>
        <v>1.8981481481481488E-3</v>
      </c>
      <c r="J14" s="5">
        <f t="shared" si="11"/>
        <v>0</v>
      </c>
      <c r="K14" s="5"/>
      <c r="L14" s="20"/>
      <c r="M14" s="20"/>
      <c r="N14" s="20"/>
      <c r="O14" s="20"/>
      <c r="P14" s="20"/>
      <c r="Q14" s="20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ht="12.75" x14ac:dyDescent="0.2">
      <c r="A15" s="5">
        <v>14</v>
      </c>
      <c r="B15" s="6" t="s">
        <v>27</v>
      </c>
      <c r="C15" s="6">
        <v>6</v>
      </c>
      <c r="D15" s="6">
        <v>8</v>
      </c>
      <c r="E15" s="6">
        <v>1</v>
      </c>
      <c r="F15" s="6">
        <v>1</v>
      </c>
      <c r="G15" s="7">
        <v>1.5023148148148148E-2</v>
      </c>
      <c r="H15" s="7">
        <v>1.6030092592592592E-2</v>
      </c>
      <c r="I15" s="8">
        <f t="shared" si="0"/>
        <v>1.006944444444444E-3</v>
      </c>
      <c r="J15" s="5">
        <f t="shared" si="11"/>
        <v>0</v>
      </c>
      <c r="K15" s="5"/>
      <c r="L15" s="20"/>
      <c r="M15" s="20"/>
      <c r="N15" s="20"/>
      <c r="O15" s="20"/>
      <c r="P15" s="20"/>
      <c r="Q15" s="20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ht="12.75" x14ac:dyDescent="0.2">
      <c r="A16" s="5">
        <v>15</v>
      </c>
      <c r="B16" s="6" t="s">
        <v>27</v>
      </c>
      <c r="C16" s="6">
        <v>7</v>
      </c>
      <c r="D16" s="6">
        <v>8</v>
      </c>
      <c r="E16" s="6"/>
      <c r="F16" s="6"/>
      <c r="G16" s="7">
        <v>1.6469907407407409E-2</v>
      </c>
      <c r="H16" s="7">
        <v>1.7094907407407406E-2</v>
      </c>
      <c r="I16" s="8">
        <f t="shared" si="0"/>
        <v>6.2499999999999709E-4</v>
      </c>
      <c r="J16" s="5">
        <f t="shared" si="11"/>
        <v>1</v>
      </c>
      <c r="K16" s="5"/>
      <c r="L16" s="20"/>
      <c r="M16" s="20"/>
      <c r="N16" s="20"/>
      <c r="O16" s="20"/>
      <c r="P16" s="20"/>
      <c r="Q16" s="20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ht="12.75" x14ac:dyDescent="0.2">
      <c r="A17" s="5">
        <v>16</v>
      </c>
      <c r="B17" s="6" t="s">
        <v>29</v>
      </c>
      <c r="C17" s="6">
        <v>7</v>
      </c>
      <c r="D17" s="6">
        <v>9</v>
      </c>
      <c r="E17" s="6"/>
      <c r="F17" s="6"/>
      <c r="G17" s="7">
        <v>1.755787037037037E-2</v>
      </c>
      <c r="H17" s="7">
        <v>1.7916666666666668E-2</v>
      </c>
      <c r="I17" s="8">
        <f t="shared" si="0"/>
        <v>3.5879629629629803E-4</v>
      </c>
      <c r="J17" s="5">
        <f t="shared" si="11"/>
        <v>0</v>
      </c>
      <c r="K17" s="5"/>
      <c r="L17" s="20"/>
      <c r="M17" s="20"/>
      <c r="N17" s="20"/>
      <c r="O17" s="20"/>
      <c r="P17" s="20"/>
      <c r="Q17" s="20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ht="12.75" x14ac:dyDescent="0.2">
      <c r="A18" s="5">
        <v>17</v>
      </c>
      <c r="B18" s="6" t="s">
        <v>27</v>
      </c>
      <c r="C18" s="6">
        <v>8</v>
      </c>
      <c r="D18" s="6">
        <v>9</v>
      </c>
      <c r="E18" s="6"/>
      <c r="F18" s="6"/>
      <c r="G18" s="7">
        <v>1.8333333333333333E-2</v>
      </c>
      <c r="H18" s="7">
        <v>1.8553240740740742E-2</v>
      </c>
      <c r="I18" s="8">
        <f t="shared" si="0"/>
        <v>2.1990740740740825E-4</v>
      </c>
      <c r="J18" s="5">
        <f t="shared" si="11"/>
        <v>1</v>
      </c>
      <c r="K18" s="5"/>
      <c r="L18" s="20"/>
      <c r="M18" s="20"/>
      <c r="N18" s="20"/>
      <c r="O18" s="20"/>
      <c r="P18" s="20"/>
      <c r="Q18" s="20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ht="12.75" x14ac:dyDescent="0.2">
      <c r="A19" s="5">
        <v>18</v>
      </c>
      <c r="B19" s="6" t="s">
        <v>29</v>
      </c>
      <c r="C19" s="6">
        <v>9</v>
      </c>
      <c r="D19" s="6">
        <v>9</v>
      </c>
      <c r="E19" s="6">
        <v>5</v>
      </c>
      <c r="F19" s="6">
        <v>1</v>
      </c>
      <c r="G19" s="7">
        <v>1.8981481481481481E-2</v>
      </c>
      <c r="H19" s="7">
        <v>2.1342592592592594E-2</v>
      </c>
      <c r="I19" s="8">
        <f t="shared" si="0"/>
        <v>2.3611111111111124E-3</v>
      </c>
      <c r="J19" s="5">
        <f t="shared" si="11"/>
        <v>1</v>
      </c>
      <c r="K19" s="5"/>
      <c r="L19" s="20"/>
      <c r="M19" s="20"/>
      <c r="N19" s="20"/>
      <c r="O19" s="20"/>
      <c r="P19" s="20"/>
      <c r="Q19" s="20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ht="12.75" x14ac:dyDescent="0.2">
      <c r="A20" s="5">
        <v>19</v>
      </c>
      <c r="B20" s="6" t="s">
        <v>27</v>
      </c>
      <c r="C20" s="6">
        <v>9</v>
      </c>
      <c r="D20" s="6">
        <v>10</v>
      </c>
      <c r="E20" s="6">
        <v>1</v>
      </c>
      <c r="F20" s="6">
        <v>1</v>
      </c>
      <c r="G20" s="7">
        <v>2.1840277777777778E-2</v>
      </c>
      <c r="H20" s="7">
        <v>2.2210648148148149E-2</v>
      </c>
      <c r="I20" s="8">
        <f t="shared" si="0"/>
        <v>3.703703703703716E-4</v>
      </c>
      <c r="J20" s="5">
        <f t="shared" si="11"/>
        <v>0</v>
      </c>
      <c r="K20" s="5"/>
      <c r="L20" s="20"/>
      <c r="M20" s="20"/>
      <c r="N20" s="20"/>
      <c r="O20" s="20"/>
      <c r="P20" s="20"/>
      <c r="Q20" s="20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ht="12.75" x14ac:dyDescent="0.2">
      <c r="A21" s="20"/>
      <c r="B21" s="20"/>
      <c r="C21" s="20"/>
      <c r="D21" s="20"/>
      <c r="E21" s="20"/>
      <c r="F21" s="20"/>
      <c r="G21" s="20"/>
      <c r="H21" s="23" t="s">
        <v>40</v>
      </c>
      <c r="I21" s="24">
        <f>SUM(I2:I20)</f>
        <v>1.3368055555555557E-2</v>
      </c>
      <c r="J21" s="20"/>
      <c r="K21" s="20"/>
      <c r="L21" s="20"/>
      <c r="M21" s="20"/>
      <c r="N21" s="20"/>
      <c r="O21" s="20"/>
      <c r="P21" s="20"/>
      <c r="Q21" s="20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ht="12.75" x14ac:dyDescent="0.2">
      <c r="A22" s="20"/>
      <c r="B22" s="20"/>
      <c r="C22" s="20"/>
      <c r="D22" s="20"/>
      <c r="E22" s="20"/>
      <c r="F22" s="20"/>
      <c r="G22" s="20"/>
      <c r="H22" s="20"/>
      <c r="I22" s="5"/>
      <c r="J22" s="20"/>
      <c r="K22" s="20"/>
      <c r="L22" s="20"/>
      <c r="M22" s="20"/>
      <c r="N22" s="20"/>
      <c r="O22" s="20"/>
      <c r="P22" s="20"/>
      <c r="Q22" s="20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ht="12.75" x14ac:dyDescent="0.2">
      <c r="A23" s="20"/>
      <c r="B23" s="25" t="s">
        <v>40</v>
      </c>
      <c r="C23" s="25" t="s">
        <v>41</v>
      </c>
      <c r="D23" s="25" t="s">
        <v>42</v>
      </c>
      <c r="E23" s="20"/>
      <c r="F23" s="20"/>
      <c r="G23" s="20"/>
      <c r="H23" s="20"/>
      <c r="I23" s="5"/>
      <c r="J23" s="9"/>
      <c r="K23" s="9"/>
      <c r="L23" s="20"/>
      <c r="M23" s="20"/>
      <c r="N23" s="20"/>
      <c r="O23" s="20"/>
      <c r="P23" s="20"/>
      <c r="Q23" s="20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ht="12.75" x14ac:dyDescent="0.2">
      <c r="A24" s="25" t="s">
        <v>27</v>
      </c>
      <c r="B24" s="20">
        <f>COUNTIF(B2:B20,"Offense")</f>
        <v>11</v>
      </c>
      <c r="C24" s="20">
        <f>COUNTIFS(B2:B20,"Offense", F2:F20,"")</f>
        <v>7</v>
      </c>
      <c r="D24" s="11">
        <f t="shared" ref="D24:D25" si="14">C24/B24</f>
        <v>0.63636363636363635</v>
      </c>
      <c r="E24" s="20"/>
      <c r="F24" s="20"/>
      <c r="G24" s="20"/>
      <c r="H24" s="20"/>
      <c r="I24" s="5"/>
      <c r="J24" s="26"/>
      <c r="K24" s="26"/>
      <c r="L24" s="20"/>
      <c r="M24" s="20"/>
      <c r="N24" s="20"/>
      <c r="O24" s="20"/>
      <c r="P24" s="20"/>
      <c r="Q24" s="20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ht="12.75" x14ac:dyDescent="0.2">
      <c r="A25" s="25" t="s">
        <v>29</v>
      </c>
      <c r="B25" s="20">
        <f>COUNTIF(B2:B20,"Defense")</f>
        <v>8</v>
      </c>
      <c r="C25" s="20">
        <f>COUNTIFS(B2:B20,"Defense", F2:F20,"1")</f>
        <v>2</v>
      </c>
      <c r="D25" s="11">
        <f t="shared" si="14"/>
        <v>0.25</v>
      </c>
      <c r="E25" s="20"/>
      <c r="F25" s="20"/>
      <c r="G25" s="20"/>
      <c r="H25" s="20"/>
      <c r="I25" s="5"/>
      <c r="J25" s="26"/>
      <c r="K25" s="26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ht="12.75" x14ac:dyDescent="0.2">
      <c r="I26" s="14"/>
      <c r="J26" s="9"/>
      <c r="K26" s="9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ht="12.75" x14ac:dyDescent="0.2">
      <c r="I27" s="14"/>
      <c r="J27" s="9"/>
      <c r="K27" s="9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ht="12.75" x14ac:dyDescent="0.2">
      <c r="I28" s="14"/>
      <c r="J28" s="9"/>
      <c r="K28" s="9"/>
      <c r="Y28" s="33" t="s">
        <v>45</v>
      </c>
      <c r="AA28" s="28" t="str">
        <f>HYPERLINK("https://youtu.be/iumcfpBxhKQ?t=86","https://youtu.be/iumcfpBxhKQ?t=86")</f>
        <v>https://youtu.be/iumcfpBxhKQ?t=86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ht="12.75" x14ac:dyDescent="0.2">
      <c r="I29" s="14"/>
      <c r="J29" s="9"/>
      <c r="K29" s="9"/>
      <c r="Y29" s="33" t="s">
        <v>44</v>
      </c>
      <c r="AA29" s="28" t="str">
        <f>HYPERLINK("https://youtu.be/iumcfpBxhKQ?t=658","https://youtu.be/iumcfpBxhKQ?t=658")</f>
        <v>https://youtu.be/iumcfpBxhKQ?t=658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ht="12.75" x14ac:dyDescent="0.2">
      <c r="I30" s="14"/>
      <c r="J30" s="9"/>
      <c r="K30" s="9"/>
      <c r="Y30" s="33" t="s">
        <v>45</v>
      </c>
      <c r="AA30" s="28" t="str">
        <f>HYPERLINK("https://youtu.be/iumcfpBxhKQ?t=1151","https://youtu.be/iumcfpBxhKQ?t=1151")</f>
        <v>https://youtu.be/iumcfpBxhKQ?t=1151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ht="12.75" x14ac:dyDescent="0.2">
      <c r="I31" s="14"/>
      <c r="J31" s="9"/>
      <c r="K31" s="9"/>
      <c r="Y31" s="33" t="s">
        <v>46</v>
      </c>
      <c r="AA31" s="28" t="str">
        <f>HYPERLINK("https://youtu.be/iumcfpBxhKQ?t=1341","https://youtu.be/iumcfpBxhKQ?t=1341")</f>
        <v>https://youtu.be/iumcfpBxhKQ?t=1341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ht="12.75" x14ac:dyDescent="0.2">
      <c r="I32" s="14"/>
      <c r="J32" s="9"/>
      <c r="K32" s="9"/>
      <c r="Y32" s="33" t="s">
        <v>45</v>
      </c>
      <c r="AA32" s="28" t="str">
        <f>HYPERLINK("https://youtu.be/iumcfpBxhKQ?t=1677","https://youtu.be/iumcfpBxhKQ?t=1677")</f>
        <v>https://youtu.be/iumcfpBxhKQ?t=1677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9:47" ht="12.75" x14ac:dyDescent="0.2">
      <c r="I33" s="14"/>
      <c r="J33" s="9"/>
      <c r="K33" s="9"/>
      <c r="Y33" s="33" t="s">
        <v>44</v>
      </c>
      <c r="AA33" s="28" t="str">
        <f>HYPERLINK("https://youtu.be/iumcfpBxhKQ?t=1700","https://youtu.be/iumcfpBxhKQ?t=1700")</f>
        <v>https://youtu.be/iumcfpBxhKQ?t=1700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9:47" ht="12.75" x14ac:dyDescent="0.2">
      <c r="I34" s="14"/>
      <c r="J34" s="9"/>
      <c r="K34" s="9"/>
      <c r="Y34" s="33" t="s">
        <v>45</v>
      </c>
      <c r="AA34" s="28" t="str">
        <f>HYPERLINK("https://youtu.be/iumcfpBxhKQ?t=1755","https://youtu.be/iumcfpBxhKQ?t=1755")</f>
        <v>https://youtu.be/iumcfpBxhKQ?t=1755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9:47" ht="12.75" x14ac:dyDescent="0.2">
      <c r="I35" s="14"/>
      <c r="J35" s="9"/>
      <c r="K35" s="9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9:47" ht="12.75" x14ac:dyDescent="0.2">
      <c r="I36" s="14"/>
      <c r="J36" s="9"/>
      <c r="K36" s="9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9:47" ht="12.75" x14ac:dyDescent="0.2">
      <c r="I37" s="14"/>
      <c r="J37" s="9"/>
      <c r="K37" s="9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9:47" ht="12.75" x14ac:dyDescent="0.2">
      <c r="I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9:47" ht="12.75" x14ac:dyDescent="0.2">
      <c r="I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9:47" ht="12.75" x14ac:dyDescent="0.2">
      <c r="I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9:47" ht="12.75" x14ac:dyDescent="0.2">
      <c r="I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9:47" ht="12.75" x14ac:dyDescent="0.2">
      <c r="I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9:47" ht="12.75" x14ac:dyDescent="0.2">
      <c r="I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9:47" ht="12.75" x14ac:dyDescent="0.2">
      <c r="I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9:47" ht="12.75" x14ac:dyDescent="0.2">
      <c r="I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9:47" ht="12.75" x14ac:dyDescent="0.2">
      <c r="I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9:47" ht="12.75" x14ac:dyDescent="0.2">
      <c r="I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9:47" ht="12.75" x14ac:dyDescent="0.2">
      <c r="I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9:47" ht="12.75" x14ac:dyDescent="0.2">
      <c r="I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9:47" ht="12.75" x14ac:dyDescent="0.2">
      <c r="I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9:47" ht="12.75" x14ac:dyDescent="0.2">
      <c r="I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9:47" ht="12.75" x14ac:dyDescent="0.2">
      <c r="I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9:47" ht="12.75" x14ac:dyDescent="0.2">
      <c r="I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9:47" ht="12.75" x14ac:dyDescent="0.2">
      <c r="I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9:47" ht="12.75" x14ac:dyDescent="0.2">
      <c r="I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9:47" ht="12.75" x14ac:dyDescent="0.2">
      <c r="I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9:47" ht="12.75" x14ac:dyDescent="0.2">
      <c r="I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9:47" ht="12.75" x14ac:dyDescent="0.2">
      <c r="I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9:47" ht="12.75" x14ac:dyDescent="0.2">
      <c r="I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9:47" ht="12.75" x14ac:dyDescent="0.2">
      <c r="I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9:47" ht="12.75" x14ac:dyDescent="0.2">
      <c r="I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9:47" ht="12.75" x14ac:dyDescent="0.2">
      <c r="I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9:47" ht="12.75" x14ac:dyDescent="0.2">
      <c r="I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9:47" ht="12.75" x14ac:dyDescent="0.2">
      <c r="I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9:47" ht="12.75" x14ac:dyDescent="0.2">
      <c r="I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9:47" ht="12.75" x14ac:dyDescent="0.2">
      <c r="I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9:47" ht="12.75" x14ac:dyDescent="0.2">
      <c r="I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9:47" ht="12.75" x14ac:dyDescent="0.2">
      <c r="I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9:47" ht="12.75" x14ac:dyDescent="0.2">
      <c r="I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9:47" ht="12.75" x14ac:dyDescent="0.2">
      <c r="I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9:47" ht="12.75" x14ac:dyDescent="0.2">
      <c r="I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9:47" ht="12.75" x14ac:dyDescent="0.2">
      <c r="I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9:47" ht="12.75" x14ac:dyDescent="0.2">
      <c r="I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9:47" ht="12.75" x14ac:dyDescent="0.2">
      <c r="I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9:47" ht="12.75" x14ac:dyDescent="0.2">
      <c r="I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9:47" ht="12.75" x14ac:dyDescent="0.2">
      <c r="I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9:47" ht="12.75" x14ac:dyDescent="0.2">
      <c r="I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9:47" ht="12.75" x14ac:dyDescent="0.2">
      <c r="I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9:47" ht="12.75" x14ac:dyDescent="0.2">
      <c r="I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9:47" ht="12.75" x14ac:dyDescent="0.2">
      <c r="I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9:47" ht="12.75" x14ac:dyDescent="0.2">
      <c r="I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9:47" ht="12.75" x14ac:dyDescent="0.2">
      <c r="I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9:47" ht="12.75" x14ac:dyDescent="0.2">
      <c r="I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9:47" ht="12.75" x14ac:dyDescent="0.2">
      <c r="I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9:47" ht="12.75" x14ac:dyDescent="0.2">
      <c r="I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9:47" ht="12.75" x14ac:dyDescent="0.2">
      <c r="I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9:47" ht="12.75" x14ac:dyDescent="0.2">
      <c r="I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9:47" ht="12.75" x14ac:dyDescent="0.2">
      <c r="I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9:47" ht="12.75" x14ac:dyDescent="0.2">
      <c r="I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9:47" ht="12.75" x14ac:dyDescent="0.2">
      <c r="I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9:47" ht="12.75" x14ac:dyDescent="0.2">
      <c r="I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9:47" ht="12.75" x14ac:dyDescent="0.2">
      <c r="I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9:47" ht="12.75" x14ac:dyDescent="0.2">
      <c r="I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9:47" ht="12.75" x14ac:dyDescent="0.2">
      <c r="I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9:47" ht="12.75" x14ac:dyDescent="0.2">
      <c r="I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9:47" ht="12.75" x14ac:dyDescent="0.2">
      <c r="I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9:47" ht="12.75" x14ac:dyDescent="0.2">
      <c r="I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9:47" ht="12.75" x14ac:dyDescent="0.2">
      <c r="I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9:47" ht="12.75" x14ac:dyDescent="0.2">
      <c r="I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9:47" ht="12.75" x14ac:dyDescent="0.2">
      <c r="I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9:47" ht="12.75" x14ac:dyDescent="0.2">
      <c r="I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9:47" ht="12.75" x14ac:dyDescent="0.2">
      <c r="I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9:47" ht="12.75" x14ac:dyDescent="0.2">
      <c r="I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9:47" ht="12.75" x14ac:dyDescent="0.2">
      <c r="I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9:47" ht="12.75" x14ac:dyDescent="0.2">
      <c r="I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9:47" ht="12.75" x14ac:dyDescent="0.2">
      <c r="I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9:47" ht="12.75" x14ac:dyDescent="0.2">
      <c r="I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9:47" ht="12.75" x14ac:dyDescent="0.2">
      <c r="I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9:47" ht="12.75" x14ac:dyDescent="0.2">
      <c r="I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9:47" ht="12.75" x14ac:dyDescent="0.2">
      <c r="I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9:47" ht="12.75" x14ac:dyDescent="0.2">
      <c r="I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9:47" ht="12.75" x14ac:dyDescent="0.2">
      <c r="I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9:47" ht="12.75" x14ac:dyDescent="0.2">
      <c r="I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9:47" ht="12.75" x14ac:dyDescent="0.2">
      <c r="I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9:47" ht="12.75" x14ac:dyDescent="0.2">
      <c r="I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9:47" ht="12.75" x14ac:dyDescent="0.2">
      <c r="I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9:47" ht="12.75" x14ac:dyDescent="0.2">
      <c r="I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9:47" ht="12.75" x14ac:dyDescent="0.2">
      <c r="I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9:47" ht="12.75" x14ac:dyDescent="0.2">
      <c r="I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9:47" ht="12.75" x14ac:dyDescent="0.2">
      <c r="I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9:47" ht="12.75" x14ac:dyDescent="0.2">
      <c r="I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9:47" ht="12.75" x14ac:dyDescent="0.2">
      <c r="I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9:47" ht="12.75" x14ac:dyDescent="0.2">
      <c r="I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9:47" ht="12.75" x14ac:dyDescent="0.2">
      <c r="I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9:47" ht="12.75" x14ac:dyDescent="0.2">
      <c r="I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9:47" ht="12.75" x14ac:dyDescent="0.2">
      <c r="I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9:47" ht="12.75" x14ac:dyDescent="0.2">
      <c r="I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9:47" ht="12.75" x14ac:dyDescent="0.2">
      <c r="I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9:47" ht="12.75" x14ac:dyDescent="0.2">
      <c r="I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9:47" ht="12.75" x14ac:dyDescent="0.2">
      <c r="I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9:47" ht="12.75" x14ac:dyDescent="0.2">
      <c r="I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9:47" ht="12.75" x14ac:dyDescent="0.2">
      <c r="I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9:47" ht="12.75" x14ac:dyDescent="0.2">
      <c r="I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9:47" ht="12.75" x14ac:dyDescent="0.2">
      <c r="I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9:47" ht="12.75" x14ac:dyDescent="0.2">
      <c r="I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9:47" ht="12.75" x14ac:dyDescent="0.2">
      <c r="I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9:47" ht="12.75" x14ac:dyDescent="0.2">
      <c r="I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9:47" ht="12.75" x14ac:dyDescent="0.2">
      <c r="I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9:47" ht="12.75" x14ac:dyDescent="0.2">
      <c r="I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 spans="9:47" ht="12.75" x14ac:dyDescent="0.2">
      <c r="I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 spans="9:47" ht="12.75" x14ac:dyDescent="0.2">
      <c r="I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 spans="9:47" ht="12.75" x14ac:dyDescent="0.2">
      <c r="I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</row>
    <row r="143" spans="9:47" ht="12.75" x14ac:dyDescent="0.2">
      <c r="I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9:47" ht="12.75" x14ac:dyDescent="0.2">
      <c r="I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</row>
    <row r="145" spans="9:47" ht="12.75" x14ac:dyDescent="0.2">
      <c r="I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9:47" ht="12.75" x14ac:dyDescent="0.2">
      <c r="I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 spans="9:47" ht="12.75" x14ac:dyDescent="0.2">
      <c r="I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</row>
    <row r="148" spans="9:47" ht="12.75" x14ac:dyDescent="0.2">
      <c r="I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</row>
    <row r="149" spans="9:47" ht="12.75" x14ac:dyDescent="0.2">
      <c r="I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</row>
    <row r="150" spans="9:47" ht="12.75" x14ac:dyDescent="0.2">
      <c r="I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 spans="9:47" ht="12.75" x14ac:dyDescent="0.2">
      <c r="I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</row>
    <row r="152" spans="9:47" ht="12.75" x14ac:dyDescent="0.2">
      <c r="I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</row>
    <row r="153" spans="9:47" ht="12.75" x14ac:dyDescent="0.2">
      <c r="I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9:47" ht="12.75" x14ac:dyDescent="0.2">
      <c r="I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</row>
    <row r="155" spans="9:47" ht="12.75" x14ac:dyDescent="0.2">
      <c r="I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</row>
    <row r="156" spans="9:47" ht="12.75" x14ac:dyDescent="0.2">
      <c r="I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 spans="9:47" ht="12.75" x14ac:dyDescent="0.2">
      <c r="I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</row>
    <row r="158" spans="9:47" ht="12.75" x14ac:dyDescent="0.2">
      <c r="I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 spans="9:47" ht="12.75" x14ac:dyDescent="0.2">
      <c r="I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 spans="9:47" ht="12.75" x14ac:dyDescent="0.2">
      <c r="I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</row>
    <row r="161" spans="9:47" ht="12.75" x14ac:dyDescent="0.2">
      <c r="I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9:47" ht="12.75" x14ac:dyDescent="0.2">
      <c r="I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</row>
    <row r="163" spans="9:47" ht="12.75" x14ac:dyDescent="0.2">
      <c r="I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</row>
    <row r="164" spans="9:47" ht="12.75" x14ac:dyDescent="0.2">
      <c r="I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</row>
    <row r="165" spans="9:47" ht="12.75" x14ac:dyDescent="0.2">
      <c r="I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</row>
    <row r="166" spans="9:47" ht="12.75" x14ac:dyDescent="0.2">
      <c r="I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r="167" spans="9:47" ht="12.75" x14ac:dyDescent="0.2">
      <c r="I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  <row r="168" spans="9:47" ht="12.75" x14ac:dyDescent="0.2">
      <c r="I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</row>
    <row r="169" spans="9:47" ht="12.75" x14ac:dyDescent="0.2">
      <c r="I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9:47" ht="12.75" x14ac:dyDescent="0.2">
      <c r="I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</row>
    <row r="171" spans="9:47" ht="12.75" x14ac:dyDescent="0.2">
      <c r="I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9:47" ht="12.75" x14ac:dyDescent="0.2">
      <c r="I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</row>
    <row r="173" spans="9:47" ht="12.75" x14ac:dyDescent="0.2">
      <c r="I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</row>
    <row r="174" spans="9:47" ht="12.75" x14ac:dyDescent="0.2">
      <c r="I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</row>
    <row r="175" spans="9:47" ht="12.75" x14ac:dyDescent="0.2">
      <c r="I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spans="9:47" ht="12.75" x14ac:dyDescent="0.2">
      <c r="I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</row>
    <row r="177" spans="9:47" ht="12.75" x14ac:dyDescent="0.2">
      <c r="I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spans="9:47" ht="12.75" x14ac:dyDescent="0.2">
      <c r="I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</row>
    <row r="179" spans="9:47" ht="12.75" x14ac:dyDescent="0.2">
      <c r="I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spans="9:47" ht="12.75" x14ac:dyDescent="0.2">
      <c r="I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 spans="9:47" ht="12.75" x14ac:dyDescent="0.2">
      <c r="I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</row>
    <row r="182" spans="9:47" ht="12.75" x14ac:dyDescent="0.2">
      <c r="I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 spans="9:47" ht="12.75" x14ac:dyDescent="0.2">
      <c r="I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spans="9:47" ht="12.75" x14ac:dyDescent="0.2">
      <c r="I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spans="9:47" ht="12.75" x14ac:dyDescent="0.2">
      <c r="I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spans="9:47" ht="12.75" x14ac:dyDescent="0.2">
      <c r="I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</row>
    <row r="187" spans="9:47" ht="12.75" x14ac:dyDescent="0.2">
      <c r="I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</row>
    <row r="188" spans="9:47" ht="12.75" x14ac:dyDescent="0.2">
      <c r="I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</row>
    <row r="189" spans="9:47" ht="12.75" x14ac:dyDescent="0.2">
      <c r="I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</row>
    <row r="190" spans="9:47" ht="12.75" x14ac:dyDescent="0.2">
      <c r="I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</row>
    <row r="191" spans="9:47" ht="12.75" x14ac:dyDescent="0.2">
      <c r="I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</row>
    <row r="192" spans="9:47" ht="12.75" x14ac:dyDescent="0.2">
      <c r="I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9:47" ht="12.75" x14ac:dyDescent="0.2">
      <c r="I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spans="9:47" ht="12.75" x14ac:dyDescent="0.2">
      <c r="I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</row>
    <row r="195" spans="9:47" ht="12.75" x14ac:dyDescent="0.2">
      <c r="I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 spans="9:47" ht="12.75" x14ac:dyDescent="0.2">
      <c r="I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</row>
    <row r="197" spans="9:47" ht="12.75" x14ac:dyDescent="0.2">
      <c r="I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</row>
    <row r="198" spans="9:47" ht="12.75" x14ac:dyDescent="0.2">
      <c r="I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</row>
    <row r="199" spans="9:47" ht="12.75" x14ac:dyDescent="0.2">
      <c r="I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9:47" ht="12.75" x14ac:dyDescent="0.2">
      <c r="I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</row>
    <row r="201" spans="9:47" ht="12.75" x14ac:dyDescent="0.2">
      <c r="I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</row>
    <row r="202" spans="9:47" ht="12.75" x14ac:dyDescent="0.2">
      <c r="I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 spans="9:47" ht="12.75" x14ac:dyDescent="0.2">
      <c r="I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</row>
    <row r="204" spans="9:47" ht="12.75" x14ac:dyDescent="0.2">
      <c r="I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</row>
    <row r="205" spans="9:47" ht="12.75" x14ac:dyDescent="0.2">
      <c r="I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</row>
    <row r="206" spans="9:47" ht="12.75" x14ac:dyDescent="0.2">
      <c r="I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</row>
    <row r="207" spans="9:47" ht="12.75" x14ac:dyDescent="0.2">
      <c r="I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</row>
    <row r="208" spans="9:47" ht="12.75" x14ac:dyDescent="0.2">
      <c r="I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</row>
    <row r="209" spans="9:47" ht="12.75" x14ac:dyDescent="0.2">
      <c r="I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</row>
    <row r="210" spans="9:47" ht="12.75" x14ac:dyDescent="0.2">
      <c r="I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</row>
    <row r="211" spans="9:47" ht="12.75" x14ac:dyDescent="0.2">
      <c r="I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</row>
    <row r="212" spans="9:47" ht="12.75" x14ac:dyDescent="0.2">
      <c r="I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</row>
    <row r="213" spans="9:47" ht="12.75" x14ac:dyDescent="0.2">
      <c r="I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</row>
    <row r="214" spans="9:47" ht="12.75" x14ac:dyDescent="0.2">
      <c r="I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</row>
    <row r="215" spans="9:47" ht="12.75" x14ac:dyDescent="0.2">
      <c r="I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</row>
    <row r="216" spans="9:47" ht="12.75" x14ac:dyDescent="0.2">
      <c r="I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</row>
    <row r="217" spans="9:47" ht="12.75" x14ac:dyDescent="0.2">
      <c r="I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</row>
    <row r="218" spans="9:47" ht="12.75" x14ac:dyDescent="0.2">
      <c r="I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 spans="9:47" ht="12.75" x14ac:dyDescent="0.2">
      <c r="I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spans="9:47" ht="12.75" x14ac:dyDescent="0.2">
      <c r="I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</row>
    <row r="221" spans="9:47" ht="12.75" x14ac:dyDescent="0.2">
      <c r="I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spans="9:47" ht="12.75" x14ac:dyDescent="0.2">
      <c r="I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</row>
    <row r="223" spans="9:47" ht="12.75" x14ac:dyDescent="0.2">
      <c r="I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</row>
    <row r="224" spans="9:47" ht="12.75" x14ac:dyDescent="0.2">
      <c r="I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9:47" ht="12.75" x14ac:dyDescent="0.2">
      <c r="I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</row>
    <row r="226" spans="9:47" ht="12.75" x14ac:dyDescent="0.2">
      <c r="I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 spans="9:47" ht="12.75" x14ac:dyDescent="0.2">
      <c r="I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9:47" ht="12.75" x14ac:dyDescent="0.2">
      <c r="I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</row>
    <row r="229" spans="9:47" ht="12.75" x14ac:dyDescent="0.2">
      <c r="I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</row>
    <row r="230" spans="9:47" ht="12.75" x14ac:dyDescent="0.2">
      <c r="I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</row>
    <row r="231" spans="9:47" ht="12.75" x14ac:dyDescent="0.2">
      <c r="I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</row>
    <row r="232" spans="9:47" ht="12.75" x14ac:dyDescent="0.2">
      <c r="I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</row>
    <row r="233" spans="9:47" ht="12.75" x14ac:dyDescent="0.2">
      <c r="I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</row>
    <row r="234" spans="9:47" ht="12.75" x14ac:dyDescent="0.2">
      <c r="I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spans="9:47" ht="12.75" x14ac:dyDescent="0.2">
      <c r="I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spans="9:47" ht="12.75" x14ac:dyDescent="0.2">
      <c r="I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spans="9:47" ht="12.75" x14ac:dyDescent="0.2">
      <c r="I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spans="9:47" ht="12.75" x14ac:dyDescent="0.2">
      <c r="I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spans="9:47" ht="12.75" x14ac:dyDescent="0.2">
      <c r="I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spans="9:47" ht="12.75" x14ac:dyDescent="0.2">
      <c r="I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spans="9:47" ht="12.75" x14ac:dyDescent="0.2">
      <c r="I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spans="9:47" ht="12.75" x14ac:dyDescent="0.2">
      <c r="I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spans="9:47" ht="12.75" x14ac:dyDescent="0.2">
      <c r="I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spans="9:47" ht="12.75" x14ac:dyDescent="0.2">
      <c r="I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spans="9:47" ht="12.75" x14ac:dyDescent="0.2">
      <c r="I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spans="9:47" ht="12.75" x14ac:dyDescent="0.2">
      <c r="I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spans="9:47" ht="12.75" x14ac:dyDescent="0.2">
      <c r="I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spans="9:47" ht="12.75" x14ac:dyDescent="0.2">
      <c r="I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spans="9:47" ht="12.75" x14ac:dyDescent="0.2">
      <c r="I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spans="9:47" ht="12.75" x14ac:dyDescent="0.2">
      <c r="I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spans="9:47" ht="12.75" x14ac:dyDescent="0.2">
      <c r="I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spans="9:47" ht="12.75" x14ac:dyDescent="0.2">
      <c r="I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spans="9:47" ht="12.75" x14ac:dyDescent="0.2">
      <c r="I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spans="9:47" ht="12.75" x14ac:dyDescent="0.2">
      <c r="I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spans="9:47" ht="12.75" x14ac:dyDescent="0.2">
      <c r="I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9:47" ht="12.75" x14ac:dyDescent="0.2">
      <c r="I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9:47" ht="12.75" x14ac:dyDescent="0.2">
      <c r="I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spans="9:47" ht="12.75" x14ac:dyDescent="0.2">
      <c r="I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spans="9:47" ht="12.75" x14ac:dyDescent="0.2">
      <c r="I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spans="9:47" ht="12.75" x14ac:dyDescent="0.2">
      <c r="I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spans="9:47" ht="12.75" x14ac:dyDescent="0.2">
      <c r="I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spans="9:47" ht="12.75" x14ac:dyDescent="0.2">
      <c r="I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spans="9:47" ht="12.75" x14ac:dyDescent="0.2">
      <c r="I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spans="9:47" ht="12.75" x14ac:dyDescent="0.2">
      <c r="I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spans="9:47" ht="12.75" x14ac:dyDescent="0.2">
      <c r="I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spans="9:47" ht="12.75" x14ac:dyDescent="0.2">
      <c r="I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spans="9:47" ht="12.75" x14ac:dyDescent="0.2">
      <c r="I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spans="9:47" ht="12.75" x14ac:dyDescent="0.2">
      <c r="I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spans="9:47" ht="12.75" x14ac:dyDescent="0.2">
      <c r="I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spans="9:47" ht="12.75" x14ac:dyDescent="0.2">
      <c r="I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spans="9:47" ht="12.75" x14ac:dyDescent="0.2">
      <c r="I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spans="9:47" ht="12.75" x14ac:dyDescent="0.2">
      <c r="I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spans="9:47" ht="12.75" x14ac:dyDescent="0.2">
      <c r="I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spans="9:47" ht="12.75" x14ac:dyDescent="0.2">
      <c r="I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spans="9:47" ht="12.75" x14ac:dyDescent="0.2">
      <c r="I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spans="9:47" ht="12.75" x14ac:dyDescent="0.2">
      <c r="I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spans="9:47" ht="12.75" x14ac:dyDescent="0.2">
      <c r="I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spans="9:47" ht="12.75" x14ac:dyDescent="0.2">
      <c r="I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spans="9:47" ht="12.75" x14ac:dyDescent="0.2">
      <c r="I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spans="9:47" ht="12.75" x14ac:dyDescent="0.2">
      <c r="I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spans="9:47" ht="12.75" x14ac:dyDescent="0.2">
      <c r="I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spans="9:47" ht="12.75" x14ac:dyDescent="0.2">
      <c r="I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spans="9:47" ht="12.75" x14ac:dyDescent="0.2">
      <c r="I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9:47" ht="12.75" x14ac:dyDescent="0.2">
      <c r="I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spans="9:47" ht="12.75" x14ac:dyDescent="0.2">
      <c r="I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spans="9:47" ht="12.75" x14ac:dyDescent="0.2">
      <c r="I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spans="9:47" ht="12.75" x14ac:dyDescent="0.2">
      <c r="I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9:47" ht="12.75" x14ac:dyDescent="0.2">
      <c r="I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spans="9:47" ht="12.75" x14ac:dyDescent="0.2">
      <c r="I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spans="9:47" ht="12.75" x14ac:dyDescent="0.2">
      <c r="I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spans="9:47" ht="12.75" x14ac:dyDescent="0.2">
      <c r="I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spans="9:47" ht="12.75" x14ac:dyDescent="0.2">
      <c r="I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spans="9:47" ht="12.75" x14ac:dyDescent="0.2">
      <c r="I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spans="9:47" ht="12.75" x14ac:dyDescent="0.2">
      <c r="I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spans="9:47" ht="12.75" x14ac:dyDescent="0.2">
      <c r="I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spans="9:47" ht="12.75" x14ac:dyDescent="0.2">
      <c r="I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spans="9:47" ht="12.75" x14ac:dyDescent="0.2">
      <c r="I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spans="9:47" ht="12.75" x14ac:dyDescent="0.2">
      <c r="I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spans="9:47" ht="12.75" x14ac:dyDescent="0.2">
      <c r="I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spans="9:47" ht="12.75" x14ac:dyDescent="0.2">
      <c r="I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spans="9:47" ht="12.75" x14ac:dyDescent="0.2">
      <c r="I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spans="9:47" ht="12.75" x14ac:dyDescent="0.2">
      <c r="I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spans="9:47" ht="12.75" x14ac:dyDescent="0.2">
      <c r="I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spans="9:47" ht="12.75" x14ac:dyDescent="0.2">
      <c r="I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spans="9:47" ht="12.75" x14ac:dyDescent="0.2">
      <c r="I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spans="9:47" ht="12.75" x14ac:dyDescent="0.2">
      <c r="I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spans="9:47" ht="12.75" x14ac:dyDescent="0.2">
      <c r="I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spans="9:47" ht="12.75" x14ac:dyDescent="0.2">
      <c r="I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spans="9:47" ht="12.75" x14ac:dyDescent="0.2">
      <c r="I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spans="9:47" ht="12.75" x14ac:dyDescent="0.2">
      <c r="I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spans="9:47" ht="12.75" x14ac:dyDescent="0.2">
      <c r="I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9:47" ht="12.75" x14ac:dyDescent="0.2">
      <c r="I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spans="9:47" ht="12.75" x14ac:dyDescent="0.2">
      <c r="I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spans="9:47" ht="12.75" x14ac:dyDescent="0.2">
      <c r="I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spans="9:47" ht="12.75" x14ac:dyDescent="0.2">
      <c r="I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spans="9:47" ht="12.75" x14ac:dyDescent="0.2">
      <c r="I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spans="9:47" ht="12.75" x14ac:dyDescent="0.2">
      <c r="I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spans="9:47" ht="12.75" x14ac:dyDescent="0.2">
      <c r="I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spans="9:47" ht="12.75" x14ac:dyDescent="0.2">
      <c r="I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9:47" ht="12.75" x14ac:dyDescent="0.2">
      <c r="I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spans="9:47" ht="12.75" x14ac:dyDescent="0.2">
      <c r="I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spans="9:47" ht="12.75" x14ac:dyDescent="0.2">
      <c r="I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spans="9:47" ht="12.75" x14ac:dyDescent="0.2">
      <c r="I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spans="9:47" ht="12.75" x14ac:dyDescent="0.2">
      <c r="I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spans="9:47" ht="12.75" x14ac:dyDescent="0.2">
      <c r="I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spans="9:47" ht="12.75" x14ac:dyDescent="0.2">
      <c r="I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spans="9:47" ht="12.75" x14ac:dyDescent="0.2">
      <c r="I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spans="9:47" ht="12.75" x14ac:dyDescent="0.2">
      <c r="I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spans="9:47" ht="12.75" x14ac:dyDescent="0.2">
      <c r="I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spans="9:47" ht="12.75" x14ac:dyDescent="0.2">
      <c r="I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spans="9:47" ht="12.75" x14ac:dyDescent="0.2">
      <c r="I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spans="9:47" ht="12.75" x14ac:dyDescent="0.2">
      <c r="I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spans="9:47" ht="12.75" x14ac:dyDescent="0.2">
      <c r="I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spans="9:47" ht="12.75" x14ac:dyDescent="0.2">
      <c r="I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spans="9:47" ht="12.75" x14ac:dyDescent="0.2">
      <c r="I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spans="9:47" ht="12.75" x14ac:dyDescent="0.2">
      <c r="I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spans="9:47" ht="12.75" x14ac:dyDescent="0.2">
      <c r="I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spans="9:47" ht="12.75" x14ac:dyDescent="0.2">
      <c r="I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spans="9:47" ht="12.75" x14ac:dyDescent="0.2">
      <c r="I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9:47" ht="12.75" x14ac:dyDescent="0.2">
      <c r="I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spans="9:47" ht="12.75" x14ac:dyDescent="0.2">
      <c r="I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spans="9:47" ht="12.75" x14ac:dyDescent="0.2">
      <c r="I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spans="9:47" ht="12.75" x14ac:dyDescent="0.2">
      <c r="I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spans="9:47" ht="12.75" x14ac:dyDescent="0.2">
      <c r="I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spans="9:47" ht="12.75" x14ac:dyDescent="0.2">
      <c r="I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spans="9:47" ht="12.75" x14ac:dyDescent="0.2">
      <c r="I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spans="9:47" ht="12.75" x14ac:dyDescent="0.2">
      <c r="I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spans="9:47" ht="12.75" x14ac:dyDescent="0.2">
      <c r="I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spans="9:47" ht="12.75" x14ac:dyDescent="0.2">
      <c r="I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spans="9:47" ht="12.75" x14ac:dyDescent="0.2">
      <c r="I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9:47" ht="12.75" x14ac:dyDescent="0.2">
      <c r="I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spans="9:47" ht="12.75" x14ac:dyDescent="0.2">
      <c r="I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spans="9:47" ht="12.75" x14ac:dyDescent="0.2">
      <c r="I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spans="9:47" ht="12.75" x14ac:dyDescent="0.2">
      <c r="I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spans="9:47" ht="12.75" x14ac:dyDescent="0.2">
      <c r="I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spans="9:47" ht="12.75" x14ac:dyDescent="0.2">
      <c r="I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</row>
    <row r="357" spans="9:47" ht="12.75" x14ac:dyDescent="0.2">
      <c r="I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 spans="9:47" ht="12.75" x14ac:dyDescent="0.2">
      <c r="I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</row>
    <row r="359" spans="9:47" ht="12.75" x14ac:dyDescent="0.2">
      <c r="I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</row>
    <row r="360" spans="9:47" ht="12.75" x14ac:dyDescent="0.2">
      <c r="I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</row>
    <row r="361" spans="9:47" ht="12.75" x14ac:dyDescent="0.2">
      <c r="I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</row>
    <row r="362" spans="9:47" ht="12.75" x14ac:dyDescent="0.2">
      <c r="I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 spans="9:47" ht="12.75" x14ac:dyDescent="0.2">
      <c r="I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</row>
    <row r="364" spans="9:47" ht="12.75" x14ac:dyDescent="0.2">
      <c r="I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</row>
    <row r="365" spans="9:47" ht="12.75" x14ac:dyDescent="0.2">
      <c r="I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</row>
    <row r="366" spans="9:47" ht="12.75" x14ac:dyDescent="0.2">
      <c r="I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</row>
    <row r="367" spans="9:47" ht="12.75" x14ac:dyDescent="0.2">
      <c r="I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</row>
    <row r="368" spans="9:47" ht="12.75" x14ac:dyDescent="0.2">
      <c r="I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</row>
    <row r="369" spans="9:47" ht="12.75" x14ac:dyDescent="0.2">
      <c r="I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</row>
    <row r="370" spans="9:47" ht="12.75" x14ac:dyDescent="0.2">
      <c r="I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</row>
    <row r="371" spans="9:47" ht="12.75" x14ac:dyDescent="0.2">
      <c r="I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</row>
    <row r="372" spans="9:47" ht="12.75" x14ac:dyDescent="0.2">
      <c r="I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</row>
    <row r="373" spans="9:47" ht="12.75" x14ac:dyDescent="0.2">
      <c r="I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</row>
    <row r="374" spans="9:47" ht="12.75" x14ac:dyDescent="0.2">
      <c r="I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</row>
    <row r="375" spans="9:47" ht="12.75" x14ac:dyDescent="0.2">
      <c r="I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</row>
    <row r="376" spans="9:47" ht="12.75" x14ac:dyDescent="0.2">
      <c r="I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</row>
    <row r="377" spans="9:47" ht="12.75" x14ac:dyDescent="0.2">
      <c r="I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</row>
    <row r="378" spans="9:47" ht="12.75" x14ac:dyDescent="0.2">
      <c r="I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</row>
    <row r="379" spans="9:47" ht="12.75" x14ac:dyDescent="0.2">
      <c r="I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</row>
    <row r="380" spans="9:47" ht="12.75" x14ac:dyDescent="0.2">
      <c r="I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</row>
    <row r="381" spans="9:47" ht="12.75" x14ac:dyDescent="0.2">
      <c r="I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</row>
    <row r="382" spans="9:47" ht="12.75" x14ac:dyDescent="0.2">
      <c r="I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3" spans="9:47" ht="12.75" x14ac:dyDescent="0.2">
      <c r="I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</row>
    <row r="384" spans="9:47" ht="12.75" x14ac:dyDescent="0.2">
      <c r="I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</row>
    <row r="385" spans="9:47" ht="12.75" x14ac:dyDescent="0.2">
      <c r="I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</row>
    <row r="386" spans="9:47" ht="12.75" x14ac:dyDescent="0.2">
      <c r="I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</row>
    <row r="387" spans="9:47" ht="12.75" x14ac:dyDescent="0.2">
      <c r="I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 spans="9:47" ht="12.75" x14ac:dyDescent="0.2">
      <c r="I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</row>
    <row r="389" spans="9:47" ht="12.75" x14ac:dyDescent="0.2">
      <c r="I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</row>
    <row r="390" spans="9:47" ht="12.75" x14ac:dyDescent="0.2">
      <c r="I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</row>
    <row r="391" spans="9:47" ht="12.75" x14ac:dyDescent="0.2">
      <c r="I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</row>
    <row r="392" spans="9:47" ht="12.75" x14ac:dyDescent="0.2">
      <c r="I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</row>
    <row r="393" spans="9:47" ht="12.75" x14ac:dyDescent="0.2">
      <c r="I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</row>
    <row r="394" spans="9:47" ht="12.75" x14ac:dyDescent="0.2">
      <c r="I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</row>
    <row r="395" spans="9:47" ht="12.75" x14ac:dyDescent="0.2">
      <c r="I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spans="9:47" ht="12.75" x14ac:dyDescent="0.2">
      <c r="I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</row>
    <row r="397" spans="9:47" ht="12.75" x14ac:dyDescent="0.2">
      <c r="I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</row>
    <row r="398" spans="9:47" ht="12.75" x14ac:dyDescent="0.2">
      <c r="I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</row>
    <row r="399" spans="9:47" ht="12.75" x14ac:dyDescent="0.2">
      <c r="I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</row>
    <row r="400" spans="9:47" ht="12.75" x14ac:dyDescent="0.2">
      <c r="I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</row>
    <row r="401" spans="9:47" ht="12.75" x14ac:dyDescent="0.2">
      <c r="I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</row>
    <row r="402" spans="9:47" ht="12.75" x14ac:dyDescent="0.2">
      <c r="I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 spans="9:47" ht="12.75" x14ac:dyDescent="0.2">
      <c r="I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</row>
    <row r="404" spans="9:47" ht="12.75" x14ac:dyDescent="0.2">
      <c r="I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</row>
    <row r="405" spans="9:47" ht="12.75" x14ac:dyDescent="0.2">
      <c r="I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</row>
    <row r="406" spans="9:47" ht="12.75" x14ac:dyDescent="0.2">
      <c r="I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</row>
    <row r="407" spans="9:47" ht="12.75" x14ac:dyDescent="0.2">
      <c r="I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</row>
    <row r="408" spans="9:47" ht="12.75" x14ac:dyDescent="0.2">
      <c r="I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</row>
    <row r="409" spans="9:47" ht="12.75" x14ac:dyDescent="0.2">
      <c r="I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</row>
    <row r="410" spans="9:47" ht="12.75" x14ac:dyDescent="0.2">
      <c r="I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</row>
    <row r="411" spans="9:47" ht="12.75" x14ac:dyDescent="0.2">
      <c r="I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</row>
    <row r="412" spans="9:47" ht="12.75" x14ac:dyDescent="0.2">
      <c r="I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</row>
    <row r="413" spans="9:47" ht="12.75" x14ac:dyDescent="0.2">
      <c r="I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</row>
    <row r="414" spans="9:47" ht="12.75" x14ac:dyDescent="0.2">
      <c r="I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</row>
    <row r="415" spans="9:47" ht="12.75" x14ac:dyDescent="0.2">
      <c r="I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</row>
    <row r="416" spans="9:47" ht="12.75" x14ac:dyDescent="0.2">
      <c r="I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</row>
    <row r="417" spans="9:47" ht="12.75" x14ac:dyDescent="0.2">
      <c r="I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</row>
    <row r="418" spans="9:47" ht="12.75" x14ac:dyDescent="0.2">
      <c r="I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</row>
    <row r="419" spans="9:47" ht="12.75" x14ac:dyDescent="0.2">
      <c r="I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</row>
    <row r="420" spans="9:47" ht="12.75" x14ac:dyDescent="0.2">
      <c r="I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</row>
    <row r="421" spans="9:47" ht="12.75" x14ac:dyDescent="0.2">
      <c r="I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</row>
    <row r="422" spans="9:47" ht="12.75" x14ac:dyDescent="0.2">
      <c r="I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</row>
    <row r="423" spans="9:47" ht="12.75" x14ac:dyDescent="0.2">
      <c r="I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</row>
    <row r="424" spans="9:47" ht="12.75" x14ac:dyDescent="0.2">
      <c r="I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</row>
    <row r="425" spans="9:47" ht="12.75" x14ac:dyDescent="0.2">
      <c r="I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</row>
    <row r="426" spans="9:47" ht="12.75" x14ac:dyDescent="0.2">
      <c r="I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</row>
    <row r="427" spans="9:47" ht="12.75" x14ac:dyDescent="0.2">
      <c r="I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</row>
    <row r="428" spans="9:47" ht="12.75" x14ac:dyDescent="0.2">
      <c r="I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</row>
    <row r="429" spans="9:47" ht="12.75" x14ac:dyDescent="0.2">
      <c r="I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</row>
    <row r="430" spans="9:47" ht="12.75" x14ac:dyDescent="0.2">
      <c r="I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</row>
    <row r="431" spans="9:47" ht="12.75" x14ac:dyDescent="0.2">
      <c r="I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</row>
    <row r="432" spans="9:47" ht="12.75" x14ac:dyDescent="0.2">
      <c r="I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</row>
    <row r="433" spans="9:47" ht="12.75" x14ac:dyDescent="0.2">
      <c r="I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</row>
    <row r="434" spans="9:47" ht="12.75" x14ac:dyDescent="0.2">
      <c r="I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</row>
    <row r="435" spans="9:47" ht="12.75" x14ac:dyDescent="0.2">
      <c r="I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</row>
    <row r="436" spans="9:47" ht="12.75" x14ac:dyDescent="0.2">
      <c r="I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</row>
    <row r="437" spans="9:47" ht="12.75" x14ac:dyDescent="0.2">
      <c r="I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</row>
    <row r="438" spans="9:47" ht="12.75" x14ac:dyDescent="0.2">
      <c r="I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</row>
    <row r="439" spans="9:47" ht="12.75" x14ac:dyDescent="0.2">
      <c r="I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</row>
    <row r="440" spans="9:47" ht="12.75" x14ac:dyDescent="0.2">
      <c r="I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</row>
    <row r="441" spans="9:47" ht="12.75" x14ac:dyDescent="0.2">
      <c r="I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</row>
    <row r="442" spans="9:47" ht="12.75" x14ac:dyDescent="0.2">
      <c r="I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</row>
    <row r="443" spans="9:47" ht="12.75" x14ac:dyDescent="0.2">
      <c r="I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</row>
    <row r="444" spans="9:47" ht="12.75" x14ac:dyDescent="0.2">
      <c r="I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</row>
    <row r="445" spans="9:47" ht="12.75" x14ac:dyDescent="0.2">
      <c r="I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</row>
    <row r="446" spans="9:47" ht="12.75" x14ac:dyDescent="0.2">
      <c r="I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</row>
    <row r="447" spans="9:47" ht="12.75" x14ac:dyDescent="0.2">
      <c r="I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</row>
    <row r="448" spans="9:47" ht="12.75" x14ac:dyDescent="0.2">
      <c r="I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</row>
    <row r="449" spans="9:47" ht="12.75" x14ac:dyDescent="0.2">
      <c r="I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</row>
    <row r="450" spans="9:47" ht="12.75" x14ac:dyDescent="0.2">
      <c r="I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</row>
    <row r="451" spans="9:47" ht="12.75" x14ac:dyDescent="0.2">
      <c r="I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</row>
    <row r="452" spans="9:47" ht="12.75" x14ac:dyDescent="0.2">
      <c r="I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</row>
    <row r="453" spans="9:47" ht="12.75" x14ac:dyDescent="0.2">
      <c r="I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</row>
    <row r="454" spans="9:47" ht="12.75" x14ac:dyDescent="0.2">
      <c r="I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</row>
    <row r="455" spans="9:47" ht="12.75" x14ac:dyDescent="0.2">
      <c r="I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</row>
    <row r="456" spans="9:47" ht="12.75" x14ac:dyDescent="0.2">
      <c r="I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</row>
    <row r="457" spans="9:47" ht="12.75" x14ac:dyDescent="0.2">
      <c r="I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</row>
    <row r="458" spans="9:47" ht="12.75" x14ac:dyDescent="0.2">
      <c r="I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</row>
    <row r="459" spans="9:47" ht="12.75" x14ac:dyDescent="0.2">
      <c r="I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</row>
    <row r="460" spans="9:47" ht="12.75" x14ac:dyDescent="0.2">
      <c r="I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</row>
    <row r="461" spans="9:47" ht="12.75" x14ac:dyDescent="0.2">
      <c r="I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</row>
    <row r="462" spans="9:47" ht="12.75" x14ac:dyDescent="0.2">
      <c r="I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</row>
    <row r="463" spans="9:47" ht="12.75" x14ac:dyDescent="0.2">
      <c r="I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</row>
    <row r="464" spans="9:47" ht="12.75" x14ac:dyDescent="0.2">
      <c r="I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</row>
    <row r="465" spans="9:47" ht="12.75" x14ac:dyDescent="0.2">
      <c r="I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</row>
    <row r="466" spans="9:47" ht="12.75" x14ac:dyDescent="0.2">
      <c r="I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</row>
    <row r="467" spans="9:47" ht="12.75" x14ac:dyDescent="0.2">
      <c r="I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</row>
    <row r="468" spans="9:47" ht="12.75" x14ac:dyDescent="0.2">
      <c r="I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</row>
    <row r="469" spans="9:47" ht="12.75" x14ac:dyDescent="0.2">
      <c r="I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</row>
    <row r="470" spans="9:47" ht="12.75" x14ac:dyDescent="0.2">
      <c r="I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</row>
    <row r="471" spans="9:47" ht="12.75" x14ac:dyDescent="0.2">
      <c r="I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</row>
    <row r="472" spans="9:47" ht="12.75" x14ac:dyDescent="0.2">
      <c r="I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</row>
    <row r="473" spans="9:47" ht="12.75" x14ac:dyDescent="0.2">
      <c r="I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</row>
    <row r="474" spans="9:47" ht="12.75" x14ac:dyDescent="0.2">
      <c r="I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</row>
    <row r="475" spans="9:47" ht="12.75" x14ac:dyDescent="0.2">
      <c r="I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</row>
    <row r="476" spans="9:47" ht="12.75" x14ac:dyDescent="0.2">
      <c r="I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</row>
    <row r="477" spans="9:47" ht="12.75" x14ac:dyDescent="0.2">
      <c r="I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</row>
    <row r="478" spans="9:47" ht="12.75" x14ac:dyDescent="0.2">
      <c r="I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</row>
    <row r="479" spans="9:47" ht="12.75" x14ac:dyDescent="0.2">
      <c r="I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 spans="9:47" ht="12.75" x14ac:dyDescent="0.2">
      <c r="I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</row>
    <row r="481" spans="9:47" ht="12.75" x14ac:dyDescent="0.2">
      <c r="I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</row>
    <row r="482" spans="9:47" ht="12.75" x14ac:dyDescent="0.2">
      <c r="I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</row>
    <row r="483" spans="9:47" ht="12.75" x14ac:dyDescent="0.2">
      <c r="I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</row>
    <row r="484" spans="9:47" ht="12.75" x14ac:dyDescent="0.2">
      <c r="I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</row>
    <row r="485" spans="9:47" ht="12.75" x14ac:dyDescent="0.2">
      <c r="I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</row>
    <row r="486" spans="9:47" ht="12.75" x14ac:dyDescent="0.2">
      <c r="I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</row>
    <row r="487" spans="9:47" ht="12.75" x14ac:dyDescent="0.2">
      <c r="I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</row>
    <row r="488" spans="9:47" ht="12.75" x14ac:dyDescent="0.2">
      <c r="I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</row>
    <row r="489" spans="9:47" ht="12.75" x14ac:dyDescent="0.2">
      <c r="I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</row>
    <row r="490" spans="9:47" ht="12.75" x14ac:dyDescent="0.2">
      <c r="I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</row>
    <row r="491" spans="9:47" ht="12.75" x14ac:dyDescent="0.2">
      <c r="I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</row>
    <row r="492" spans="9:47" ht="12.75" x14ac:dyDescent="0.2">
      <c r="I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 spans="9:47" ht="12.75" x14ac:dyDescent="0.2">
      <c r="I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</row>
    <row r="494" spans="9:47" ht="12.75" x14ac:dyDescent="0.2">
      <c r="I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</row>
    <row r="495" spans="9:47" ht="12.75" x14ac:dyDescent="0.2">
      <c r="I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</row>
    <row r="496" spans="9:47" ht="12.75" x14ac:dyDescent="0.2">
      <c r="I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</row>
    <row r="497" spans="9:47" ht="12.75" x14ac:dyDescent="0.2">
      <c r="I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</row>
    <row r="498" spans="9:47" ht="12.75" x14ac:dyDescent="0.2">
      <c r="I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</row>
    <row r="499" spans="9:47" ht="12.75" x14ac:dyDescent="0.2">
      <c r="I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</row>
    <row r="500" spans="9:47" ht="12.75" x14ac:dyDescent="0.2">
      <c r="I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</row>
    <row r="501" spans="9:47" ht="12.75" x14ac:dyDescent="0.2">
      <c r="I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</row>
    <row r="502" spans="9:47" ht="12.75" x14ac:dyDescent="0.2">
      <c r="I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</row>
    <row r="503" spans="9:47" ht="12.75" x14ac:dyDescent="0.2">
      <c r="I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</row>
    <row r="504" spans="9:47" ht="12.75" x14ac:dyDescent="0.2">
      <c r="I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</row>
    <row r="505" spans="9:47" ht="12.75" x14ac:dyDescent="0.2">
      <c r="I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</row>
    <row r="506" spans="9:47" ht="12.75" x14ac:dyDescent="0.2">
      <c r="I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</row>
    <row r="507" spans="9:47" ht="12.75" x14ac:dyDescent="0.2">
      <c r="I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spans="9:47" ht="12.75" x14ac:dyDescent="0.2">
      <c r="I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</row>
    <row r="509" spans="9:47" ht="12.75" x14ac:dyDescent="0.2">
      <c r="I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</row>
    <row r="510" spans="9:47" ht="12.75" x14ac:dyDescent="0.2">
      <c r="I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</row>
    <row r="511" spans="9:47" ht="12.75" x14ac:dyDescent="0.2">
      <c r="I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</row>
    <row r="512" spans="9:47" ht="12.75" x14ac:dyDescent="0.2">
      <c r="I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</row>
    <row r="513" spans="9:47" ht="12.75" x14ac:dyDescent="0.2">
      <c r="I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</row>
    <row r="514" spans="9:47" ht="12.75" x14ac:dyDescent="0.2">
      <c r="I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</row>
    <row r="515" spans="9:47" ht="12.75" x14ac:dyDescent="0.2">
      <c r="I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</row>
    <row r="516" spans="9:47" ht="12.75" x14ac:dyDescent="0.2">
      <c r="I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</row>
    <row r="517" spans="9:47" ht="12.75" x14ac:dyDescent="0.2">
      <c r="I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</row>
    <row r="518" spans="9:47" ht="12.75" x14ac:dyDescent="0.2">
      <c r="I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</row>
    <row r="519" spans="9:47" ht="12.75" x14ac:dyDescent="0.2">
      <c r="I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</row>
    <row r="520" spans="9:47" ht="12.75" x14ac:dyDescent="0.2">
      <c r="I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</row>
    <row r="521" spans="9:47" ht="12.75" x14ac:dyDescent="0.2">
      <c r="I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</row>
    <row r="522" spans="9:47" ht="12.75" x14ac:dyDescent="0.2">
      <c r="I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</row>
    <row r="523" spans="9:47" ht="12.75" x14ac:dyDescent="0.2">
      <c r="I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</row>
    <row r="524" spans="9:47" ht="12.75" x14ac:dyDescent="0.2">
      <c r="I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</row>
    <row r="525" spans="9:47" ht="12.75" x14ac:dyDescent="0.2">
      <c r="I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</row>
    <row r="526" spans="9:47" ht="12.75" x14ac:dyDescent="0.2">
      <c r="I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</row>
    <row r="527" spans="9:47" ht="12.75" x14ac:dyDescent="0.2">
      <c r="I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</row>
    <row r="528" spans="9:47" ht="12.75" x14ac:dyDescent="0.2">
      <c r="I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</row>
    <row r="529" spans="9:47" ht="12.75" x14ac:dyDescent="0.2">
      <c r="I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</row>
    <row r="530" spans="9:47" ht="12.75" x14ac:dyDescent="0.2">
      <c r="I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</row>
    <row r="531" spans="9:47" ht="12.75" x14ac:dyDescent="0.2">
      <c r="I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</row>
    <row r="532" spans="9:47" ht="12.75" x14ac:dyDescent="0.2">
      <c r="I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</row>
    <row r="533" spans="9:47" ht="12.75" x14ac:dyDescent="0.2">
      <c r="I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</row>
    <row r="534" spans="9:47" ht="12.75" x14ac:dyDescent="0.2">
      <c r="I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</row>
    <row r="535" spans="9:47" ht="12.75" x14ac:dyDescent="0.2">
      <c r="I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</row>
    <row r="536" spans="9:47" ht="12.75" x14ac:dyDescent="0.2">
      <c r="I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</row>
    <row r="537" spans="9:47" ht="12.75" x14ac:dyDescent="0.2">
      <c r="I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</row>
    <row r="538" spans="9:47" ht="12.75" x14ac:dyDescent="0.2">
      <c r="I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</row>
    <row r="539" spans="9:47" ht="12.75" x14ac:dyDescent="0.2">
      <c r="I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</row>
    <row r="540" spans="9:47" ht="12.75" x14ac:dyDescent="0.2">
      <c r="I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</row>
    <row r="541" spans="9:47" ht="12.75" x14ac:dyDescent="0.2">
      <c r="I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</row>
    <row r="542" spans="9:47" ht="12.75" x14ac:dyDescent="0.2">
      <c r="I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</row>
    <row r="543" spans="9:47" ht="12.75" x14ac:dyDescent="0.2">
      <c r="I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</row>
    <row r="544" spans="9:47" ht="12.75" x14ac:dyDescent="0.2">
      <c r="I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</row>
    <row r="545" spans="9:47" ht="12.75" x14ac:dyDescent="0.2">
      <c r="I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</row>
    <row r="546" spans="9:47" ht="12.75" x14ac:dyDescent="0.2">
      <c r="I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</row>
    <row r="547" spans="9:47" ht="12.75" x14ac:dyDescent="0.2">
      <c r="I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</row>
    <row r="548" spans="9:47" ht="12.75" x14ac:dyDescent="0.2">
      <c r="I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</row>
    <row r="549" spans="9:47" ht="12.75" x14ac:dyDescent="0.2">
      <c r="I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</row>
    <row r="550" spans="9:47" ht="12.75" x14ac:dyDescent="0.2">
      <c r="I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</row>
    <row r="551" spans="9:47" ht="12.75" x14ac:dyDescent="0.2">
      <c r="I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</row>
    <row r="552" spans="9:47" ht="12.75" x14ac:dyDescent="0.2">
      <c r="I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</row>
    <row r="553" spans="9:47" ht="12.75" x14ac:dyDescent="0.2">
      <c r="I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</row>
    <row r="554" spans="9:47" ht="12.75" x14ac:dyDescent="0.2">
      <c r="I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</row>
    <row r="555" spans="9:47" ht="12.75" x14ac:dyDescent="0.2">
      <c r="I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</row>
    <row r="556" spans="9:47" ht="12.75" x14ac:dyDescent="0.2">
      <c r="I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</row>
    <row r="557" spans="9:47" ht="12.75" x14ac:dyDescent="0.2">
      <c r="I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</row>
    <row r="558" spans="9:47" ht="12.75" x14ac:dyDescent="0.2">
      <c r="I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</row>
    <row r="559" spans="9:47" ht="12.75" x14ac:dyDescent="0.2">
      <c r="I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</row>
    <row r="560" spans="9:47" ht="12.75" x14ac:dyDescent="0.2">
      <c r="I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</row>
    <row r="561" spans="9:47" ht="12.75" x14ac:dyDescent="0.2">
      <c r="I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</row>
    <row r="562" spans="9:47" ht="12.75" x14ac:dyDescent="0.2">
      <c r="I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</row>
    <row r="563" spans="9:47" ht="12.75" x14ac:dyDescent="0.2">
      <c r="I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</row>
    <row r="564" spans="9:47" ht="12.75" x14ac:dyDescent="0.2">
      <c r="I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</row>
    <row r="565" spans="9:47" ht="12.75" x14ac:dyDescent="0.2">
      <c r="I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 spans="9:47" ht="12.75" x14ac:dyDescent="0.2">
      <c r="I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</row>
    <row r="567" spans="9:47" ht="12.75" x14ac:dyDescent="0.2">
      <c r="I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</row>
    <row r="568" spans="9:47" ht="12.75" x14ac:dyDescent="0.2">
      <c r="I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</row>
    <row r="569" spans="9:47" ht="12.75" x14ac:dyDescent="0.2">
      <c r="I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</row>
    <row r="570" spans="9:47" ht="12.75" x14ac:dyDescent="0.2">
      <c r="I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</row>
    <row r="571" spans="9:47" ht="12.75" x14ac:dyDescent="0.2">
      <c r="I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</row>
    <row r="572" spans="9:47" ht="12.75" x14ac:dyDescent="0.2">
      <c r="I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</row>
    <row r="573" spans="9:47" ht="12.75" x14ac:dyDescent="0.2">
      <c r="I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</row>
    <row r="574" spans="9:47" ht="12.75" x14ac:dyDescent="0.2">
      <c r="I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</row>
    <row r="575" spans="9:47" ht="12.75" x14ac:dyDescent="0.2">
      <c r="I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</row>
    <row r="576" spans="9:47" ht="12.75" x14ac:dyDescent="0.2">
      <c r="I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</row>
    <row r="577" spans="9:47" ht="12.75" x14ac:dyDescent="0.2">
      <c r="I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</row>
    <row r="578" spans="9:47" ht="12.75" x14ac:dyDescent="0.2">
      <c r="I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</row>
    <row r="579" spans="9:47" ht="12.75" x14ac:dyDescent="0.2">
      <c r="I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</row>
    <row r="580" spans="9:47" ht="12.75" x14ac:dyDescent="0.2">
      <c r="I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</row>
    <row r="581" spans="9:47" ht="12.75" x14ac:dyDescent="0.2">
      <c r="I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</row>
    <row r="582" spans="9:47" ht="12.75" x14ac:dyDescent="0.2">
      <c r="I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</row>
    <row r="583" spans="9:47" ht="12.75" x14ac:dyDescent="0.2">
      <c r="I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</row>
    <row r="584" spans="9:47" ht="12.75" x14ac:dyDescent="0.2">
      <c r="I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</row>
    <row r="585" spans="9:47" ht="12.75" x14ac:dyDescent="0.2">
      <c r="I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</row>
    <row r="586" spans="9:47" ht="12.75" x14ac:dyDescent="0.2">
      <c r="I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</row>
    <row r="587" spans="9:47" ht="12.75" x14ac:dyDescent="0.2">
      <c r="I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</row>
    <row r="588" spans="9:47" ht="12.75" x14ac:dyDescent="0.2">
      <c r="I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</row>
    <row r="589" spans="9:47" ht="12.75" x14ac:dyDescent="0.2">
      <c r="I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</row>
    <row r="590" spans="9:47" ht="12.75" x14ac:dyDescent="0.2">
      <c r="I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</row>
    <row r="591" spans="9:47" ht="12.75" x14ac:dyDescent="0.2">
      <c r="I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</row>
    <row r="592" spans="9:47" ht="12.75" x14ac:dyDescent="0.2">
      <c r="I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</row>
    <row r="593" spans="9:47" ht="12.75" x14ac:dyDescent="0.2">
      <c r="I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</row>
    <row r="594" spans="9:47" ht="12.75" x14ac:dyDescent="0.2">
      <c r="I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</row>
    <row r="595" spans="9:47" ht="12.75" x14ac:dyDescent="0.2">
      <c r="I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</row>
    <row r="596" spans="9:47" ht="12.75" x14ac:dyDescent="0.2">
      <c r="I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</row>
    <row r="597" spans="9:47" ht="12.75" x14ac:dyDescent="0.2">
      <c r="I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 spans="9:47" ht="12.75" x14ac:dyDescent="0.2">
      <c r="I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</row>
    <row r="599" spans="9:47" ht="12.75" x14ac:dyDescent="0.2">
      <c r="I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</row>
    <row r="600" spans="9:47" ht="12.75" x14ac:dyDescent="0.2">
      <c r="I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</row>
    <row r="601" spans="9:47" ht="12.75" x14ac:dyDescent="0.2">
      <c r="I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</row>
    <row r="602" spans="9:47" ht="12.75" x14ac:dyDescent="0.2">
      <c r="I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</row>
    <row r="603" spans="9:47" ht="12.75" x14ac:dyDescent="0.2">
      <c r="I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</row>
    <row r="604" spans="9:47" ht="12.75" x14ac:dyDescent="0.2">
      <c r="I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 spans="9:47" ht="12.75" x14ac:dyDescent="0.2">
      <c r="I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</row>
    <row r="606" spans="9:47" ht="12.75" x14ac:dyDescent="0.2">
      <c r="I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</row>
    <row r="607" spans="9:47" ht="12.75" x14ac:dyDescent="0.2">
      <c r="I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</row>
    <row r="608" spans="9:47" ht="12.75" x14ac:dyDescent="0.2">
      <c r="I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</row>
    <row r="609" spans="9:47" ht="12.75" x14ac:dyDescent="0.2">
      <c r="I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</row>
    <row r="610" spans="9:47" ht="12.75" x14ac:dyDescent="0.2">
      <c r="I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</row>
    <row r="611" spans="9:47" ht="12.75" x14ac:dyDescent="0.2">
      <c r="I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</row>
    <row r="612" spans="9:47" ht="12.75" x14ac:dyDescent="0.2">
      <c r="I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</row>
    <row r="613" spans="9:47" ht="12.75" x14ac:dyDescent="0.2">
      <c r="I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 spans="9:47" ht="12.75" x14ac:dyDescent="0.2">
      <c r="I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</row>
    <row r="615" spans="9:47" ht="12.75" x14ac:dyDescent="0.2">
      <c r="I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</row>
    <row r="616" spans="9:47" ht="12.75" x14ac:dyDescent="0.2">
      <c r="I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</row>
    <row r="617" spans="9:47" ht="12.75" x14ac:dyDescent="0.2">
      <c r="I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</row>
    <row r="618" spans="9:47" ht="12.75" x14ac:dyDescent="0.2">
      <c r="I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</row>
    <row r="619" spans="9:47" ht="12.75" x14ac:dyDescent="0.2">
      <c r="I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</row>
    <row r="620" spans="9:47" ht="12.75" x14ac:dyDescent="0.2">
      <c r="I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</row>
    <row r="621" spans="9:47" ht="12.75" x14ac:dyDescent="0.2">
      <c r="I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</row>
    <row r="622" spans="9:47" ht="12.75" x14ac:dyDescent="0.2">
      <c r="I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</row>
    <row r="623" spans="9:47" ht="12.75" x14ac:dyDescent="0.2">
      <c r="I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</row>
    <row r="624" spans="9:47" ht="12.75" x14ac:dyDescent="0.2">
      <c r="I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</row>
    <row r="625" spans="9:47" ht="12.75" x14ac:dyDescent="0.2">
      <c r="I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</row>
    <row r="626" spans="9:47" ht="12.75" x14ac:dyDescent="0.2">
      <c r="I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</row>
    <row r="627" spans="9:47" ht="12.75" x14ac:dyDescent="0.2">
      <c r="I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</row>
    <row r="628" spans="9:47" ht="12.75" x14ac:dyDescent="0.2">
      <c r="I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</row>
    <row r="629" spans="9:47" ht="12.75" x14ac:dyDescent="0.2">
      <c r="I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</row>
    <row r="630" spans="9:47" ht="12.75" x14ac:dyDescent="0.2">
      <c r="I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</row>
    <row r="631" spans="9:47" ht="12.75" x14ac:dyDescent="0.2">
      <c r="I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</row>
    <row r="632" spans="9:47" ht="12.75" x14ac:dyDescent="0.2">
      <c r="I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</row>
    <row r="633" spans="9:47" ht="12.75" x14ac:dyDescent="0.2">
      <c r="I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</row>
    <row r="634" spans="9:47" ht="12.75" x14ac:dyDescent="0.2">
      <c r="I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</row>
    <row r="635" spans="9:47" ht="12.75" x14ac:dyDescent="0.2">
      <c r="I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</row>
    <row r="636" spans="9:47" ht="12.75" x14ac:dyDescent="0.2">
      <c r="I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</row>
    <row r="637" spans="9:47" ht="12.75" x14ac:dyDescent="0.2">
      <c r="I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</row>
    <row r="638" spans="9:47" ht="12.75" x14ac:dyDescent="0.2">
      <c r="I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</row>
    <row r="639" spans="9:47" ht="12.75" x14ac:dyDescent="0.2">
      <c r="I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</row>
    <row r="640" spans="9:47" ht="12.75" x14ac:dyDescent="0.2">
      <c r="I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</row>
    <row r="641" spans="9:47" ht="12.75" x14ac:dyDescent="0.2">
      <c r="I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</row>
    <row r="642" spans="9:47" ht="12.75" x14ac:dyDescent="0.2">
      <c r="I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</row>
    <row r="643" spans="9:47" ht="12.75" x14ac:dyDescent="0.2">
      <c r="I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</row>
    <row r="644" spans="9:47" ht="12.75" x14ac:dyDescent="0.2">
      <c r="I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</row>
    <row r="645" spans="9:47" ht="12.75" x14ac:dyDescent="0.2">
      <c r="I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</row>
    <row r="646" spans="9:47" ht="12.75" x14ac:dyDescent="0.2">
      <c r="I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</row>
    <row r="647" spans="9:47" ht="12.75" x14ac:dyDescent="0.2">
      <c r="I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</row>
    <row r="648" spans="9:47" ht="12.75" x14ac:dyDescent="0.2">
      <c r="I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</row>
    <row r="649" spans="9:47" ht="12.75" x14ac:dyDescent="0.2">
      <c r="I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</row>
    <row r="650" spans="9:47" ht="12.75" x14ac:dyDescent="0.2">
      <c r="I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</row>
    <row r="651" spans="9:47" ht="12.75" x14ac:dyDescent="0.2">
      <c r="I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</row>
    <row r="652" spans="9:47" ht="12.75" x14ac:dyDescent="0.2">
      <c r="I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</row>
    <row r="653" spans="9:47" ht="12.75" x14ac:dyDescent="0.2">
      <c r="I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</row>
    <row r="654" spans="9:47" ht="12.75" x14ac:dyDescent="0.2">
      <c r="I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</row>
    <row r="655" spans="9:47" ht="12.75" x14ac:dyDescent="0.2">
      <c r="I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</row>
    <row r="656" spans="9:47" ht="12.75" x14ac:dyDescent="0.2">
      <c r="I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</row>
    <row r="657" spans="9:47" ht="12.75" x14ac:dyDescent="0.2">
      <c r="I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</row>
    <row r="658" spans="9:47" ht="12.75" x14ac:dyDescent="0.2">
      <c r="I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</row>
    <row r="659" spans="9:47" ht="12.75" x14ac:dyDescent="0.2">
      <c r="I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</row>
    <row r="660" spans="9:47" ht="12.75" x14ac:dyDescent="0.2">
      <c r="I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</row>
    <row r="661" spans="9:47" ht="12.75" x14ac:dyDescent="0.2">
      <c r="I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</row>
    <row r="662" spans="9:47" ht="12.75" x14ac:dyDescent="0.2">
      <c r="I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</row>
    <row r="663" spans="9:47" ht="12.75" x14ac:dyDescent="0.2">
      <c r="I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</row>
    <row r="664" spans="9:47" ht="12.75" x14ac:dyDescent="0.2">
      <c r="I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</row>
    <row r="665" spans="9:47" ht="12.75" x14ac:dyDescent="0.2">
      <c r="I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</row>
    <row r="666" spans="9:47" ht="12.75" x14ac:dyDescent="0.2">
      <c r="I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</row>
    <row r="667" spans="9:47" ht="12.75" x14ac:dyDescent="0.2">
      <c r="I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</row>
    <row r="668" spans="9:47" ht="12.75" x14ac:dyDescent="0.2">
      <c r="I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</row>
    <row r="669" spans="9:47" ht="12.75" x14ac:dyDescent="0.2">
      <c r="I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</row>
    <row r="670" spans="9:47" ht="12.75" x14ac:dyDescent="0.2">
      <c r="I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spans="9:47" ht="12.75" x14ac:dyDescent="0.2">
      <c r="I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</row>
    <row r="672" spans="9:47" ht="12.75" x14ac:dyDescent="0.2">
      <c r="I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</row>
    <row r="673" spans="9:47" ht="12.75" x14ac:dyDescent="0.2">
      <c r="I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</row>
    <row r="674" spans="9:47" ht="12.75" x14ac:dyDescent="0.2">
      <c r="I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</row>
    <row r="675" spans="9:47" ht="12.75" x14ac:dyDescent="0.2">
      <c r="I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</row>
    <row r="676" spans="9:47" ht="12.75" x14ac:dyDescent="0.2">
      <c r="I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</row>
    <row r="677" spans="9:47" ht="12.75" x14ac:dyDescent="0.2">
      <c r="I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</row>
    <row r="678" spans="9:47" ht="12.75" x14ac:dyDescent="0.2">
      <c r="I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</row>
    <row r="679" spans="9:47" ht="12.75" x14ac:dyDescent="0.2">
      <c r="I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</row>
    <row r="680" spans="9:47" ht="12.75" x14ac:dyDescent="0.2">
      <c r="I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</row>
    <row r="681" spans="9:47" ht="12.75" x14ac:dyDescent="0.2">
      <c r="I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</row>
    <row r="682" spans="9:47" ht="12.75" x14ac:dyDescent="0.2">
      <c r="I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</row>
    <row r="683" spans="9:47" ht="12.75" x14ac:dyDescent="0.2">
      <c r="I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</row>
    <row r="684" spans="9:47" ht="12.75" x14ac:dyDescent="0.2">
      <c r="I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 spans="9:47" ht="12.75" x14ac:dyDescent="0.2">
      <c r="I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</row>
    <row r="686" spans="9:47" ht="12.75" x14ac:dyDescent="0.2">
      <c r="I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</row>
    <row r="687" spans="9:47" ht="12.75" x14ac:dyDescent="0.2">
      <c r="I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</row>
    <row r="688" spans="9:47" ht="12.75" x14ac:dyDescent="0.2">
      <c r="I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</row>
    <row r="689" spans="9:47" ht="12.75" x14ac:dyDescent="0.2">
      <c r="I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 spans="9:47" ht="12.75" x14ac:dyDescent="0.2">
      <c r="I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</row>
    <row r="691" spans="9:47" ht="12.75" x14ac:dyDescent="0.2">
      <c r="I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 spans="9:47" ht="12.75" x14ac:dyDescent="0.2">
      <c r="I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</row>
    <row r="693" spans="9:47" ht="12.75" x14ac:dyDescent="0.2">
      <c r="I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</row>
    <row r="694" spans="9:47" ht="12.75" x14ac:dyDescent="0.2">
      <c r="I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</row>
    <row r="695" spans="9:47" ht="12.75" x14ac:dyDescent="0.2">
      <c r="I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</row>
    <row r="696" spans="9:47" ht="12.75" x14ac:dyDescent="0.2">
      <c r="I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</row>
    <row r="697" spans="9:47" ht="12.75" x14ac:dyDescent="0.2">
      <c r="I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</row>
    <row r="698" spans="9:47" ht="12.75" x14ac:dyDescent="0.2">
      <c r="I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</row>
    <row r="699" spans="9:47" ht="12.75" x14ac:dyDescent="0.2">
      <c r="I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</row>
    <row r="700" spans="9:47" ht="12.75" x14ac:dyDescent="0.2">
      <c r="I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spans="9:47" ht="12.75" x14ac:dyDescent="0.2">
      <c r="I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</row>
    <row r="702" spans="9:47" ht="12.75" x14ac:dyDescent="0.2">
      <c r="I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</row>
    <row r="703" spans="9:47" ht="12.75" x14ac:dyDescent="0.2">
      <c r="I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</row>
    <row r="704" spans="9:47" ht="12.75" x14ac:dyDescent="0.2">
      <c r="I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</row>
    <row r="705" spans="9:47" ht="12.75" x14ac:dyDescent="0.2">
      <c r="I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</row>
    <row r="706" spans="9:47" ht="12.75" x14ac:dyDescent="0.2">
      <c r="I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</row>
    <row r="707" spans="9:47" ht="12.75" x14ac:dyDescent="0.2">
      <c r="I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</row>
    <row r="708" spans="9:47" ht="12.75" x14ac:dyDescent="0.2">
      <c r="I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</row>
    <row r="709" spans="9:47" ht="12.75" x14ac:dyDescent="0.2">
      <c r="I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</row>
    <row r="710" spans="9:47" ht="12.75" x14ac:dyDescent="0.2">
      <c r="I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</row>
    <row r="711" spans="9:47" ht="12.75" x14ac:dyDescent="0.2">
      <c r="I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</row>
    <row r="712" spans="9:47" ht="12.75" x14ac:dyDescent="0.2">
      <c r="I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</row>
    <row r="713" spans="9:47" ht="12.75" x14ac:dyDescent="0.2">
      <c r="I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</row>
    <row r="714" spans="9:47" ht="12.75" x14ac:dyDescent="0.2">
      <c r="I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</row>
    <row r="715" spans="9:47" ht="12.75" x14ac:dyDescent="0.2">
      <c r="I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</row>
    <row r="716" spans="9:47" ht="12.75" x14ac:dyDescent="0.2">
      <c r="I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</row>
    <row r="717" spans="9:47" ht="12.75" x14ac:dyDescent="0.2">
      <c r="I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</row>
    <row r="718" spans="9:47" ht="12.75" x14ac:dyDescent="0.2">
      <c r="I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</row>
    <row r="719" spans="9:47" ht="12.75" x14ac:dyDescent="0.2">
      <c r="I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</row>
    <row r="720" spans="9:47" ht="12.75" x14ac:dyDescent="0.2">
      <c r="I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</row>
    <row r="721" spans="9:47" ht="12.75" x14ac:dyDescent="0.2">
      <c r="I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</row>
    <row r="722" spans="9:47" ht="12.75" x14ac:dyDescent="0.2">
      <c r="I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</row>
    <row r="723" spans="9:47" ht="12.75" x14ac:dyDescent="0.2">
      <c r="I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</row>
    <row r="724" spans="9:47" ht="12.75" x14ac:dyDescent="0.2">
      <c r="I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</row>
    <row r="725" spans="9:47" ht="12.75" x14ac:dyDescent="0.2">
      <c r="I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</row>
    <row r="726" spans="9:47" ht="12.75" x14ac:dyDescent="0.2">
      <c r="I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</row>
    <row r="727" spans="9:47" ht="12.75" x14ac:dyDescent="0.2">
      <c r="I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</row>
    <row r="728" spans="9:47" ht="12.75" x14ac:dyDescent="0.2">
      <c r="I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</row>
    <row r="729" spans="9:47" ht="12.75" x14ac:dyDescent="0.2">
      <c r="I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</row>
    <row r="730" spans="9:47" ht="12.75" x14ac:dyDescent="0.2">
      <c r="I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</row>
    <row r="731" spans="9:47" ht="12.75" x14ac:dyDescent="0.2">
      <c r="I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</row>
    <row r="732" spans="9:47" ht="12.75" x14ac:dyDescent="0.2">
      <c r="I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</row>
    <row r="733" spans="9:47" ht="12.75" x14ac:dyDescent="0.2">
      <c r="I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</row>
    <row r="734" spans="9:47" ht="12.75" x14ac:dyDescent="0.2">
      <c r="I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</row>
    <row r="735" spans="9:47" ht="12.75" x14ac:dyDescent="0.2">
      <c r="I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</row>
    <row r="736" spans="9:47" ht="12.75" x14ac:dyDescent="0.2">
      <c r="I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</row>
    <row r="737" spans="9:47" ht="12.75" x14ac:dyDescent="0.2">
      <c r="I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</row>
    <row r="738" spans="9:47" ht="12.75" x14ac:dyDescent="0.2">
      <c r="I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</row>
    <row r="739" spans="9:47" ht="12.75" x14ac:dyDescent="0.2">
      <c r="I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</row>
    <row r="740" spans="9:47" ht="12.75" x14ac:dyDescent="0.2">
      <c r="I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</row>
    <row r="741" spans="9:47" ht="12.75" x14ac:dyDescent="0.2">
      <c r="I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</row>
    <row r="742" spans="9:47" ht="12.75" x14ac:dyDescent="0.2">
      <c r="I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</row>
    <row r="743" spans="9:47" ht="12.75" x14ac:dyDescent="0.2">
      <c r="I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</row>
    <row r="744" spans="9:47" ht="12.75" x14ac:dyDescent="0.2">
      <c r="I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</row>
    <row r="745" spans="9:47" ht="12.75" x14ac:dyDescent="0.2">
      <c r="I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</row>
    <row r="746" spans="9:47" ht="12.75" x14ac:dyDescent="0.2">
      <c r="I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</row>
    <row r="747" spans="9:47" ht="12.75" x14ac:dyDescent="0.2">
      <c r="I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</row>
    <row r="748" spans="9:47" ht="12.75" x14ac:dyDescent="0.2">
      <c r="I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</row>
    <row r="749" spans="9:47" ht="12.75" x14ac:dyDescent="0.2">
      <c r="I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</row>
    <row r="750" spans="9:47" ht="12.75" x14ac:dyDescent="0.2">
      <c r="I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</row>
    <row r="751" spans="9:47" ht="12.75" x14ac:dyDescent="0.2">
      <c r="I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</row>
    <row r="752" spans="9:47" ht="12.75" x14ac:dyDescent="0.2">
      <c r="I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</row>
    <row r="753" spans="9:47" ht="12.75" x14ac:dyDescent="0.2">
      <c r="I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</row>
    <row r="754" spans="9:47" ht="12.75" x14ac:dyDescent="0.2">
      <c r="I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</row>
    <row r="755" spans="9:47" ht="12.75" x14ac:dyDescent="0.2">
      <c r="I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</row>
    <row r="756" spans="9:47" ht="12.75" x14ac:dyDescent="0.2">
      <c r="I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</row>
    <row r="757" spans="9:47" ht="12.75" x14ac:dyDescent="0.2">
      <c r="I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</row>
    <row r="758" spans="9:47" ht="12.75" x14ac:dyDescent="0.2">
      <c r="I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</row>
    <row r="759" spans="9:47" ht="12.75" x14ac:dyDescent="0.2">
      <c r="I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</row>
    <row r="760" spans="9:47" ht="12.75" x14ac:dyDescent="0.2">
      <c r="I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</row>
    <row r="761" spans="9:47" ht="12.75" x14ac:dyDescent="0.2">
      <c r="I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</row>
    <row r="762" spans="9:47" ht="12.75" x14ac:dyDescent="0.2">
      <c r="I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 spans="9:47" ht="12.75" x14ac:dyDescent="0.2">
      <c r="I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</row>
    <row r="764" spans="9:47" ht="12.75" x14ac:dyDescent="0.2">
      <c r="I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</row>
    <row r="765" spans="9:47" ht="12.75" x14ac:dyDescent="0.2">
      <c r="I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</row>
    <row r="766" spans="9:47" ht="12.75" x14ac:dyDescent="0.2">
      <c r="I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</row>
    <row r="767" spans="9:47" ht="12.75" x14ac:dyDescent="0.2">
      <c r="I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</row>
    <row r="768" spans="9:47" ht="12.75" x14ac:dyDescent="0.2">
      <c r="I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</row>
    <row r="769" spans="9:47" ht="12.75" x14ac:dyDescent="0.2">
      <c r="I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</row>
    <row r="770" spans="9:47" ht="12.75" x14ac:dyDescent="0.2">
      <c r="I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</row>
    <row r="771" spans="9:47" ht="12.75" x14ac:dyDescent="0.2">
      <c r="I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</row>
    <row r="772" spans="9:47" ht="12.75" x14ac:dyDescent="0.2">
      <c r="I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</row>
    <row r="773" spans="9:47" ht="12.75" x14ac:dyDescent="0.2">
      <c r="I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</row>
    <row r="774" spans="9:47" ht="12.75" x14ac:dyDescent="0.2">
      <c r="I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</row>
    <row r="775" spans="9:47" ht="12.75" x14ac:dyDescent="0.2">
      <c r="I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</row>
    <row r="776" spans="9:47" ht="12.75" x14ac:dyDescent="0.2">
      <c r="I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</row>
    <row r="777" spans="9:47" ht="12.75" x14ac:dyDescent="0.2">
      <c r="I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</row>
    <row r="778" spans="9:47" ht="12.75" x14ac:dyDescent="0.2">
      <c r="I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</row>
    <row r="779" spans="9:47" ht="12.75" x14ac:dyDescent="0.2">
      <c r="I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</row>
    <row r="780" spans="9:47" ht="12.75" x14ac:dyDescent="0.2">
      <c r="I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</row>
    <row r="781" spans="9:47" ht="12.75" x14ac:dyDescent="0.2">
      <c r="I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</row>
    <row r="782" spans="9:47" ht="12.75" x14ac:dyDescent="0.2">
      <c r="I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</row>
    <row r="783" spans="9:47" ht="12.75" x14ac:dyDescent="0.2">
      <c r="I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</row>
    <row r="784" spans="9:47" ht="12.75" x14ac:dyDescent="0.2">
      <c r="I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</row>
    <row r="785" spans="9:47" ht="12.75" x14ac:dyDescent="0.2">
      <c r="I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</row>
    <row r="786" spans="9:47" ht="12.75" x14ac:dyDescent="0.2">
      <c r="I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</row>
    <row r="787" spans="9:47" ht="12.75" x14ac:dyDescent="0.2">
      <c r="I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</row>
    <row r="788" spans="9:47" ht="12.75" x14ac:dyDescent="0.2">
      <c r="I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</row>
    <row r="789" spans="9:47" ht="12.75" x14ac:dyDescent="0.2">
      <c r="I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</row>
    <row r="790" spans="9:47" ht="12.75" x14ac:dyDescent="0.2">
      <c r="I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</row>
    <row r="791" spans="9:47" ht="12.75" x14ac:dyDescent="0.2">
      <c r="I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</row>
    <row r="792" spans="9:47" ht="12.75" x14ac:dyDescent="0.2">
      <c r="I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</row>
    <row r="793" spans="9:47" ht="12.75" x14ac:dyDescent="0.2">
      <c r="I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</row>
    <row r="794" spans="9:47" ht="12.75" x14ac:dyDescent="0.2">
      <c r="I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</row>
    <row r="795" spans="9:47" ht="12.75" x14ac:dyDescent="0.2">
      <c r="I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</row>
    <row r="796" spans="9:47" ht="12.75" x14ac:dyDescent="0.2">
      <c r="I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</row>
    <row r="797" spans="9:47" ht="12.75" x14ac:dyDescent="0.2">
      <c r="I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</row>
    <row r="798" spans="9:47" ht="12.75" x14ac:dyDescent="0.2">
      <c r="I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</row>
    <row r="799" spans="9:47" ht="12.75" x14ac:dyDescent="0.2">
      <c r="I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</row>
    <row r="800" spans="9:47" ht="12.75" x14ac:dyDescent="0.2">
      <c r="I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</row>
    <row r="801" spans="9:47" ht="12.75" x14ac:dyDescent="0.2">
      <c r="I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</row>
    <row r="802" spans="9:47" ht="12.75" x14ac:dyDescent="0.2">
      <c r="I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</row>
    <row r="803" spans="9:47" ht="12.75" x14ac:dyDescent="0.2">
      <c r="I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</row>
    <row r="804" spans="9:47" ht="12.75" x14ac:dyDescent="0.2">
      <c r="I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</row>
    <row r="805" spans="9:47" ht="12.75" x14ac:dyDescent="0.2">
      <c r="I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</row>
    <row r="806" spans="9:47" ht="12.75" x14ac:dyDescent="0.2">
      <c r="I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</row>
    <row r="807" spans="9:47" ht="12.75" x14ac:dyDescent="0.2">
      <c r="I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</row>
    <row r="808" spans="9:47" ht="12.75" x14ac:dyDescent="0.2">
      <c r="I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</row>
    <row r="809" spans="9:47" ht="12.75" x14ac:dyDescent="0.2">
      <c r="I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</row>
    <row r="810" spans="9:47" ht="12.75" x14ac:dyDescent="0.2">
      <c r="I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</row>
    <row r="811" spans="9:47" ht="12.75" x14ac:dyDescent="0.2">
      <c r="I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</row>
    <row r="812" spans="9:47" ht="12.75" x14ac:dyDescent="0.2">
      <c r="I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</row>
    <row r="813" spans="9:47" ht="12.75" x14ac:dyDescent="0.2">
      <c r="I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 spans="9:47" ht="12.75" x14ac:dyDescent="0.2">
      <c r="I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 spans="9:47" ht="12.75" x14ac:dyDescent="0.2">
      <c r="I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spans="9:47" ht="12.75" x14ac:dyDescent="0.2">
      <c r="I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</row>
    <row r="817" spans="9:47" ht="12.75" x14ac:dyDescent="0.2">
      <c r="I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</row>
    <row r="818" spans="9:47" ht="12.75" x14ac:dyDescent="0.2">
      <c r="I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</row>
    <row r="819" spans="9:47" ht="12.75" x14ac:dyDescent="0.2">
      <c r="I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</row>
    <row r="820" spans="9:47" ht="12.75" x14ac:dyDescent="0.2">
      <c r="I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</row>
    <row r="821" spans="9:47" ht="12.75" x14ac:dyDescent="0.2">
      <c r="I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</row>
    <row r="822" spans="9:47" ht="12.75" x14ac:dyDescent="0.2">
      <c r="I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</row>
    <row r="823" spans="9:47" ht="12.75" x14ac:dyDescent="0.2">
      <c r="I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</row>
    <row r="824" spans="9:47" ht="12.75" x14ac:dyDescent="0.2">
      <c r="I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</row>
    <row r="825" spans="9:47" ht="12.75" x14ac:dyDescent="0.2">
      <c r="I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</row>
    <row r="826" spans="9:47" ht="12.75" x14ac:dyDescent="0.2">
      <c r="I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</row>
    <row r="827" spans="9:47" ht="12.75" x14ac:dyDescent="0.2">
      <c r="I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</row>
    <row r="828" spans="9:47" ht="12.75" x14ac:dyDescent="0.2">
      <c r="I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</row>
    <row r="829" spans="9:47" ht="12.75" x14ac:dyDescent="0.2">
      <c r="I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</row>
    <row r="830" spans="9:47" ht="12.75" x14ac:dyDescent="0.2">
      <c r="I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</row>
    <row r="831" spans="9:47" ht="12.75" x14ac:dyDescent="0.2">
      <c r="I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</row>
    <row r="832" spans="9:47" ht="12.75" x14ac:dyDescent="0.2">
      <c r="I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</row>
    <row r="833" spans="9:47" ht="12.75" x14ac:dyDescent="0.2">
      <c r="I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</row>
    <row r="834" spans="9:47" ht="12.75" x14ac:dyDescent="0.2">
      <c r="I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</row>
    <row r="835" spans="9:47" ht="12.75" x14ac:dyDescent="0.2">
      <c r="I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</row>
    <row r="836" spans="9:47" ht="12.75" x14ac:dyDescent="0.2">
      <c r="I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</row>
    <row r="837" spans="9:47" ht="12.75" x14ac:dyDescent="0.2">
      <c r="I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</row>
    <row r="838" spans="9:47" ht="12.75" x14ac:dyDescent="0.2">
      <c r="I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</row>
    <row r="839" spans="9:47" ht="12.75" x14ac:dyDescent="0.2">
      <c r="I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</row>
    <row r="840" spans="9:47" ht="12.75" x14ac:dyDescent="0.2">
      <c r="I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</row>
    <row r="841" spans="9:47" ht="12.75" x14ac:dyDescent="0.2">
      <c r="I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</row>
    <row r="842" spans="9:47" ht="12.75" x14ac:dyDescent="0.2">
      <c r="I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</row>
    <row r="843" spans="9:47" ht="12.75" x14ac:dyDescent="0.2">
      <c r="I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</row>
    <row r="844" spans="9:47" ht="12.75" x14ac:dyDescent="0.2">
      <c r="I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</row>
    <row r="845" spans="9:47" ht="12.75" x14ac:dyDescent="0.2">
      <c r="I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</row>
    <row r="846" spans="9:47" ht="12.75" x14ac:dyDescent="0.2">
      <c r="I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</row>
    <row r="847" spans="9:47" ht="12.75" x14ac:dyDescent="0.2">
      <c r="I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</row>
    <row r="848" spans="9:47" ht="12.75" x14ac:dyDescent="0.2">
      <c r="I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</row>
    <row r="849" spans="9:47" ht="12.75" x14ac:dyDescent="0.2">
      <c r="I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</row>
    <row r="850" spans="9:47" ht="12.75" x14ac:dyDescent="0.2">
      <c r="I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</row>
    <row r="851" spans="9:47" ht="12.75" x14ac:dyDescent="0.2">
      <c r="I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</row>
    <row r="852" spans="9:47" ht="12.75" x14ac:dyDescent="0.2">
      <c r="I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</row>
    <row r="853" spans="9:47" ht="12.75" x14ac:dyDescent="0.2">
      <c r="I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</row>
    <row r="854" spans="9:47" ht="12.75" x14ac:dyDescent="0.2">
      <c r="I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</row>
    <row r="855" spans="9:47" ht="12.75" x14ac:dyDescent="0.2">
      <c r="I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</row>
    <row r="856" spans="9:47" ht="12.75" x14ac:dyDescent="0.2">
      <c r="I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</row>
    <row r="857" spans="9:47" ht="12.75" x14ac:dyDescent="0.2">
      <c r="I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</row>
    <row r="858" spans="9:47" ht="12.75" x14ac:dyDescent="0.2">
      <c r="I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</row>
    <row r="859" spans="9:47" ht="12.75" x14ac:dyDescent="0.2">
      <c r="I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</row>
    <row r="860" spans="9:47" ht="12.75" x14ac:dyDescent="0.2">
      <c r="I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</row>
    <row r="861" spans="9:47" ht="12.75" x14ac:dyDescent="0.2">
      <c r="I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</row>
    <row r="862" spans="9:47" ht="12.75" x14ac:dyDescent="0.2">
      <c r="I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</row>
    <row r="863" spans="9:47" ht="12.75" x14ac:dyDescent="0.2">
      <c r="I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</row>
    <row r="864" spans="9:47" ht="12.75" x14ac:dyDescent="0.2">
      <c r="I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</row>
    <row r="865" spans="9:47" ht="12.75" x14ac:dyDescent="0.2">
      <c r="I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</row>
    <row r="866" spans="9:47" ht="12.75" x14ac:dyDescent="0.2">
      <c r="I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</row>
    <row r="867" spans="9:47" ht="12.75" x14ac:dyDescent="0.2">
      <c r="I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</row>
    <row r="868" spans="9:47" ht="12.75" x14ac:dyDescent="0.2">
      <c r="I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</row>
    <row r="869" spans="9:47" ht="12.75" x14ac:dyDescent="0.2">
      <c r="I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</row>
    <row r="870" spans="9:47" ht="12.75" x14ac:dyDescent="0.2">
      <c r="I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</row>
    <row r="871" spans="9:47" ht="12.75" x14ac:dyDescent="0.2">
      <c r="I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 spans="9:47" ht="12.75" x14ac:dyDescent="0.2">
      <c r="I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</row>
    <row r="873" spans="9:47" ht="12.75" x14ac:dyDescent="0.2">
      <c r="I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</row>
    <row r="874" spans="9:47" ht="12.75" x14ac:dyDescent="0.2">
      <c r="I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</row>
    <row r="875" spans="9:47" ht="12.75" x14ac:dyDescent="0.2">
      <c r="I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</row>
    <row r="876" spans="9:47" ht="12.75" x14ac:dyDescent="0.2">
      <c r="I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</row>
    <row r="877" spans="9:47" ht="12.75" x14ac:dyDescent="0.2">
      <c r="I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</row>
    <row r="878" spans="9:47" ht="12.75" x14ac:dyDescent="0.2">
      <c r="I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</row>
    <row r="879" spans="9:47" ht="12.75" x14ac:dyDescent="0.2">
      <c r="I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</row>
    <row r="880" spans="9:47" ht="12.75" x14ac:dyDescent="0.2">
      <c r="I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</row>
    <row r="881" spans="9:47" ht="12.75" x14ac:dyDescent="0.2">
      <c r="I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</row>
    <row r="882" spans="9:47" ht="12.75" x14ac:dyDescent="0.2">
      <c r="I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</row>
    <row r="883" spans="9:47" ht="12.75" x14ac:dyDescent="0.2">
      <c r="I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</row>
    <row r="884" spans="9:47" ht="12.75" x14ac:dyDescent="0.2">
      <c r="I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</row>
    <row r="885" spans="9:47" ht="12.75" x14ac:dyDescent="0.2">
      <c r="I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</row>
    <row r="886" spans="9:47" ht="12.75" x14ac:dyDescent="0.2">
      <c r="I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</row>
    <row r="887" spans="9:47" ht="12.75" x14ac:dyDescent="0.2">
      <c r="I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</row>
    <row r="888" spans="9:47" ht="12.75" x14ac:dyDescent="0.2">
      <c r="I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</row>
    <row r="889" spans="9:47" ht="12.75" x14ac:dyDescent="0.2">
      <c r="I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</row>
    <row r="890" spans="9:47" ht="12.75" x14ac:dyDescent="0.2">
      <c r="I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</row>
    <row r="891" spans="9:47" ht="12.75" x14ac:dyDescent="0.2">
      <c r="I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</row>
    <row r="892" spans="9:47" ht="12.75" x14ac:dyDescent="0.2">
      <c r="I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</row>
    <row r="893" spans="9:47" ht="12.75" x14ac:dyDescent="0.2">
      <c r="I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</row>
    <row r="894" spans="9:47" ht="12.75" x14ac:dyDescent="0.2">
      <c r="I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 spans="9:47" ht="12.75" x14ac:dyDescent="0.2">
      <c r="I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</row>
    <row r="896" spans="9:47" ht="12.75" x14ac:dyDescent="0.2">
      <c r="I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</row>
    <row r="897" spans="9:47" ht="12.75" x14ac:dyDescent="0.2">
      <c r="I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</row>
    <row r="898" spans="9:47" ht="12.75" x14ac:dyDescent="0.2">
      <c r="I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</row>
    <row r="899" spans="9:47" ht="12.75" x14ac:dyDescent="0.2">
      <c r="I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</row>
    <row r="900" spans="9:47" ht="12.75" x14ac:dyDescent="0.2">
      <c r="I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</row>
    <row r="901" spans="9:47" ht="12.75" x14ac:dyDescent="0.2">
      <c r="I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</row>
    <row r="902" spans="9:47" ht="12.75" x14ac:dyDescent="0.2">
      <c r="I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</row>
    <row r="903" spans="9:47" ht="12.75" x14ac:dyDescent="0.2">
      <c r="I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</row>
    <row r="904" spans="9:47" ht="12.75" x14ac:dyDescent="0.2">
      <c r="I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</row>
    <row r="905" spans="9:47" ht="12.75" x14ac:dyDescent="0.2">
      <c r="I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</row>
    <row r="906" spans="9:47" ht="12.75" x14ac:dyDescent="0.2">
      <c r="I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</row>
    <row r="907" spans="9:47" ht="12.75" x14ac:dyDescent="0.2">
      <c r="I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</row>
    <row r="908" spans="9:47" ht="12.75" x14ac:dyDescent="0.2">
      <c r="I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</row>
    <row r="909" spans="9:47" ht="12.75" x14ac:dyDescent="0.2">
      <c r="I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</row>
    <row r="910" spans="9:47" ht="12.75" x14ac:dyDescent="0.2">
      <c r="I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</row>
    <row r="911" spans="9:47" ht="12.75" x14ac:dyDescent="0.2">
      <c r="I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</row>
    <row r="912" spans="9:47" ht="12.75" x14ac:dyDescent="0.2">
      <c r="I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 spans="9:47" ht="12.75" x14ac:dyDescent="0.2">
      <c r="I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</row>
    <row r="914" spans="9:47" ht="12.75" x14ac:dyDescent="0.2">
      <c r="I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</row>
    <row r="915" spans="9:47" ht="12.75" x14ac:dyDescent="0.2">
      <c r="I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</row>
    <row r="916" spans="9:47" ht="12.75" x14ac:dyDescent="0.2">
      <c r="I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</row>
    <row r="917" spans="9:47" ht="12.75" x14ac:dyDescent="0.2">
      <c r="I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</row>
    <row r="918" spans="9:47" ht="12.75" x14ac:dyDescent="0.2">
      <c r="I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spans="9:47" ht="12.75" x14ac:dyDescent="0.2">
      <c r="I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 spans="9:47" ht="12.75" x14ac:dyDescent="0.2">
      <c r="I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</row>
    <row r="921" spans="9:47" ht="12.75" x14ac:dyDescent="0.2">
      <c r="I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</row>
    <row r="922" spans="9:47" ht="12.75" x14ac:dyDescent="0.2">
      <c r="I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</row>
    <row r="923" spans="9:47" ht="12.75" x14ac:dyDescent="0.2">
      <c r="I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</row>
    <row r="924" spans="9:47" ht="12.75" x14ac:dyDescent="0.2">
      <c r="I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</row>
    <row r="925" spans="9:47" ht="12.75" x14ac:dyDescent="0.2">
      <c r="I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</row>
    <row r="926" spans="9:47" ht="12.75" x14ac:dyDescent="0.2">
      <c r="I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</row>
    <row r="927" spans="9:47" ht="12.75" x14ac:dyDescent="0.2">
      <c r="I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</row>
    <row r="928" spans="9:47" ht="12.75" x14ac:dyDescent="0.2">
      <c r="I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 spans="9:47" ht="12.75" x14ac:dyDescent="0.2">
      <c r="I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</row>
    <row r="930" spans="9:47" ht="12.75" x14ac:dyDescent="0.2">
      <c r="I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</row>
    <row r="931" spans="9:47" ht="12.75" x14ac:dyDescent="0.2">
      <c r="I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</row>
    <row r="932" spans="9:47" ht="12.75" x14ac:dyDescent="0.2">
      <c r="I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</row>
    <row r="933" spans="9:47" ht="12.75" x14ac:dyDescent="0.2">
      <c r="I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</row>
    <row r="934" spans="9:47" ht="12.75" x14ac:dyDescent="0.2">
      <c r="I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</row>
    <row r="935" spans="9:47" ht="12.75" x14ac:dyDescent="0.2">
      <c r="I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</row>
    <row r="936" spans="9:47" ht="12.75" x14ac:dyDescent="0.2">
      <c r="I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</row>
    <row r="937" spans="9:47" ht="12.75" x14ac:dyDescent="0.2">
      <c r="I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</row>
    <row r="938" spans="9:47" ht="12.75" x14ac:dyDescent="0.2">
      <c r="I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</row>
    <row r="939" spans="9:47" ht="12.75" x14ac:dyDescent="0.2">
      <c r="I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</row>
    <row r="940" spans="9:47" ht="12.75" x14ac:dyDescent="0.2">
      <c r="I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</row>
    <row r="941" spans="9:47" ht="12.75" x14ac:dyDescent="0.2">
      <c r="I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</row>
    <row r="942" spans="9:47" ht="12.75" x14ac:dyDescent="0.2">
      <c r="I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</row>
    <row r="943" spans="9:47" ht="12.75" x14ac:dyDescent="0.2">
      <c r="I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</row>
    <row r="944" spans="9:47" ht="12.75" x14ac:dyDescent="0.2">
      <c r="I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</row>
    <row r="945" spans="9:47" ht="12.75" x14ac:dyDescent="0.2">
      <c r="I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</row>
    <row r="946" spans="9:47" ht="12.75" x14ac:dyDescent="0.2">
      <c r="I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</row>
    <row r="947" spans="9:47" ht="12.75" x14ac:dyDescent="0.2">
      <c r="I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</row>
    <row r="948" spans="9:47" ht="12.75" x14ac:dyDescent="0.2">
      <c r="I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</row>
    <row r="949" spans="9:47" ht="12.75" x14ac:dyDescent="0.2">
      <c r="I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</row>
    <row r="950" spans="9:47" ht="12.75" x14ac:dyDescent="0.2">
      <c r="I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</row>
    <row r="951" spans="9:47" ht="12.75" x14ac:dyDescent="0.2">
      <c r="I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</row>
    <row r="952" spans="9:47" ht="12.75" x14ac:dyDescent="0.2">
      <c r="I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</row>
    <row r="953" spans="9:47" ht="12.75" x14ac:dyDescent="0.2">
      <c r="I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</row>
    <row r="954" spans="9:47" ht="12.75" x14ac:dyDescent="0.2">
      <c r="I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</row>
    <row r="955" spans="9:47" ht="12.75" x14ac:dyDescent="0.2">
      <c r="I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</row>
    <row r="956" spans="9:47" ht="12.75" x14ac:dyDescent="0.2">
      <c r="I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</row>
    <row r="957" spans="9:47" ht="12.75" x14ac:dyDescent="0.2">
      <c r="I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</row>
    <row r="958" spans="9:47" ht="12.75" x14ac:dyDescent="0.2">
      <c r="I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</row>
    <row r="959" spans="9:47" ht="12.75" x14ac:dyDescent="0.2">
      <c r="I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</row>
    <row r="960" spans="9:47" ht="12.75" x14ac:dyDescent="0.2">
      <c r="I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</row>
    <row r="961" spans="9:47" ht="12.75" x14ac:dyDescent="0.2">
      <c r="I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</row>
    <row r="962" spans="9:47" ht="12.75" x14ac:dyDescent="0.2">
      <c r="I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</row>
    <row r="963" spans="9:47" ht="12.75" x14ac:dyDescent="0.2">
      <c r="I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</row>
    <row r="964" spans="9:47" ht="12.75" x14ac:dyDescent="0.2">
      <c r="I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</row>
    <row r="965" spans="9:47" ht="12.75" x14ac:dyDescent="0.2">
      <c r="I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</row>
    <row r="966" spans="9:47" ht="12.75" x14ac:dyDescent="0.2">
      <c r="I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</row>
    <row r="967" spans="9:47" ht="12.75" x14ac:dyDescent="0.2">
      <c r="I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</row>
    <row r="968" spans="9:47" ht="12.75" x14ac:dyDescent="0.2">
      <c r="I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</row>
    <row r="969" spans="9:47" ht="12.75" x14ac:dyDescent="0.2">
      <c r="I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</row>
    <row r="970" spans="9:47" ht="12.75" x14ac:dyDescent="0.2">
      <c r="I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</row>
    <row r="971" spans="9:47" ht="12.75" x14ac:dyDescent="0.2">
      <c r="I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</row>
    <row r="972" spans="9:47" ht="12.75" x14ac:dyDescent="0.2">
      <c r="I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</row>
    <row r="973" spans="9:47" ht="12.75" x14ac:dyDescent="0.2">
      <c r="I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</row>
    <row r="974" spans="9:47" ht="12.75" x14ac:dyDescent="0.2">
      <c r="I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</row>
    <row r="975" spans="9:47" ht="12.75" x14ac:dyDescent="0.2">
      <c r="I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</row>
    <row r="976" spans="9:47" ht="12.75" x14ac:dyDescent="0.2">
      <c r="I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</row>
    <row r="977" spans="9:47" ht="12.75" x14ac:dyDescent="0.2">
      <c r="I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</row>
    <row r="978" spans="9:47" ht="12.75" x14ac:dyDescent="0.2">
      <c r="I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</row>
    <row r="979" spans="9:47" ht="12.75" x14ac:dyDescent="0.2">
      <c r="I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</row>
    <row r="980" spans="9:47" ht="12.75" x14ac:dyDescent="0.2">
      <c r="I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</row>
    <row r="981" spans="9:47" ht="12.75" x14ac:dyDescent="0.2">
      <c r="I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</row>
    <row r="982" spans="9:47" ht="12.75" x14ac:dyDescent="0.2">
      <c r="I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</row>
    <row r="983" spans="9:47" ht="12.75" x14ac:dyDescent="0.2">
      <c r="I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</row>
    <row r="984" spans="9:47" ht="12.75" x14ac:dyDescent="0.2">
      <c r="I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</row>
    <row r="985" spans="9:47" ht="12.75" x14ac:dyDescent="0.2">
      <c r="I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</row>
    <row r="986" spans="9:47" ht="12.75" x14ac:dyDescent="0.2">
      <c r="I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</row>
    <row r="987" spans="9:47" ht="12.75" x14ac:dyDescent="0.2">
      <c r="I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</row>
    <row r="988" spans="9:47" ht="12.75" x14ac:dyDescent="0.2">
      <c r="I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</row>
    <row r="989" spans="9:47" ht="12.75" x14ac:dyDescent="0.2">
      <c r="I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</row>
    <row r="990" spans="9:47" ht="12.75" x14ac:dyDescent="0.2">
      <c r="I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</row>
    <row r="991" spans="9:47" ht="12.75" x14ac:dyDescent="0.2">
      <c r="I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</row>
    <row r="992" spans="9:47" ht="12.75" x14ac:dyDescent="0.2">
      <c r="I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</row>
    <row r="993" spans="9:47" ht="12.75" x14ac:dyDescent="0.2">
      <c r="I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</row>
    <row r="994" spans="9:47" ht="12.75" x14ac:dyDescent="0.2">
      <c r="I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</row>
    <row r="995" spans="9:47" ht="12.75" x14ac:dyDescent="0.2">
      <c r="I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</row>
    <row r="996" spans="9:47" ht="12.75" x14ac:dyDescent="0.2">
      <c r="I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</row>
    <row r="997" spans="9:47" ht="12.75" x14ac:dyDescent="0.2">
      <c r="I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</row>
    <row r="998" spans="9:47" ht="12.75" x14ac:dyDescent="0.2">
      <c r="I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</row>
    <row r="999" spans="9:47" ht="12.75" x14ac:dyDescent="0.2">
      <c r="I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</row>
    <row r="1000" spans="9:47" ht="12.75" x14ac:dyDescent="0.2">
      <c r="I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</row>
    <row r="1001" spans="9:47" ht="12.75" x14ac:dyDescent="0.2">
      <c r="I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</row>
    <row r="1002" spans="9:47" ht="12.75" x14ac:dyDescent="0.2">
      <c r="I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</row>
    <row r="1003" spans="9:47" ht="12.75" x14ac:dyDescent="0.2">
      <c r="I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</row>
    <row r="1004" spans="9:47" ht="12.75" x14ac:dyDescent="0.2">
      <c r="I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</row>
  </sheetData>
  <mergeCells count="1">
    <mergeCell ref="AG1:A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1000"/>
  <sheetViews>
    <sheetView workbookViewId="0">
      <selection activeCell="L2" sqref="L2:L12"/>
    </sheetView>
  </sheetViews>
  <sheetFormatPr defaultColWidth="14.42578125" defaultRowHeight="15.75" customHeight="1" x14ac:dyDescent="0.2"/>
  <cols>
    <col min="1" max="1" width="8.42578125" customWidth="1"/>
    <col min="2" max="2" width="15.85546875" customWidth="1"/>
    <col min="3" max="3" width="11" customWidth="1"/>
    <col min="4" max="4" width="9.85546875" customWidth="1"/>
    <col min="5" max="5" width="10" customWidth="1"/>
    <col min="6" max="6" width="6.42578125" customWidth="1"/>
    <col min="7" max="7" width="7.28515625" customWidth="1"/>
    <col min="8" max="8" width="5.85546875" customWidth="1"/>
    <col min="9" max="9" width="8.85546875" customWidth="1"/>
    <col min="10" max="11" width="5.85546875" customWidth="1"/>
    <col min="12" max="12" width="19.85546875" customWidth="1"/>
    <col min="13" max="13" width="7.28515625" customWidth="1"/>
    <col min="14" max="14" width="11" customWidth="1"/>
    <col min="15" max="15" width="6.28515625" customWidth="1"/>
    <col min="16" max="16" width="9.7109375" customWidth="1"/>
    <col min="17" max="17" width="9.85546875" customWidth="1"/>
    <col min="18" max="18" width="9.5703125" customWidth="1"/>
    <col min="19" max="19" width="7.28515625" customWidth="1"/>
    <col min="20" max="20" width="9.7109375" customWidth="1"/>
    <col min="21" max="21" width="10.140625" customWidth="1"/>
    <col min="22" max="22" width="7" customWidth="1"/>
    <col min="23" max="23" width="25.28515625" customWidth="1"/>
    <col min="24" max="24" width="7.42578125" customWidth="1"/>
    <col min="25" max="25" width="8" customWidth="1"/>
    <col min="26" max="26" width="8.42578125" customWidth="1"/>
    <col min="27" max="27" width="10.28515625" customWidth="1"/>
    <col min="28" max="28" width="8.42578125" customWidth="1"/>
    <col min="29" max="29" width="9" customWidth="1"/>
    <col min="30" max="30" width="10.42578125" customWidth="1"/>
    <col min="31" max="32" width="7.42578125" customWidth="1"/>
    <col min="33" max="35" width="2.140625" customWidth="1"/>
    <col min="36" max="43" width="3.140625" customWidth="1"/>
    <col min="44" max="44" width="3.42578125" customWidth="1"/>
    <col min="45" max="45" width="3.5703125" customWidth="1"/>
    <col min="46" max="47" width="3.140625" customWidth="1"/>
    <col min="50" max="50" width="13.85546875" customWidth="1"/>
  </cols>
  <sheetData>
    <row r="1" spans="1:47" ht="25.5" x14ac:dyDescent="0.2">
      <c r="A1" s="1" t="s">
        <v>0</v>
      </c>
      <c r="B1" s="1" t="s">
        <v>1</v>
      </c>
      <c r="C1" s="1" t="s">
        <v>2</v>
      </c>
      <c r="D1" s="2" t="s">
        <v>69</v>
      </c>
      <c r="E1" s="1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1"/>
      <c r="K1" s="1"/>
      <c r="L1" s="1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13</v>
      </c>
      <c r="U1" s="4" t="s">
        <v>17</v>
      </c>
      <c r="V1" s="4" t="s">
        <v>18</v>
      </c>
      <c r="W1" s="4" t="s">
        <v>19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26</v>
      </c>
      <c r="AG1" s="46" t="s">
        <v>19</v>
      </c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ht="12.75" x14ac:dyDescent="0.2">
      <c r="A2" s="5">
        <v>1</v>
      </c>
      <c r="B2" s="6" t="s">
        <v>27</v>
      </c>
      <c r="C2" s="6">
        <v>0</v>
      </c>
      <c r="D2" s="6">
        <v>1</v>
      </c>
      <c r="E2" s="6">
        <v>1</v>
      </c>
      <c r="F2" s="6">
        <v>1</v>
      </c>
      <c r="G2" s="7">
        <v>1.1574074074074073E-3</v>
      </c>
      <c r="H2" s="7">
        <v>1.7013888888888888E-3</v>
      </c>
      <c r="I2" s="8">
        <f t="shared" ref="I2:I16" si="0">H2-G2</f>
        <v>5.4398148148148144E-4</v>
      </c>
      <c r="J2" s="6">
        <v>0</v>
      </c>
      <c r="K2" s="5"/>
      <c r="L2" s="39" t="s">
        <v>128</v>
      </c>
      <c r="M2" s="10">
        <v>5</v>
      </c>
      <c r="N2" s="10">
        <f t="shared" ref="N2:N11" si="1">M2-O2-P2</f>
        <v>5</v>
      </c>
      <c r="O2" s="10">
        <v>0</v>
      </c>
      <c r="P2" s="10">
        <v>0</v>
      </c>
      <c r="Q2" s="11">
        <f>N2/M2</f>
        <v>1</v>
      </c>
      <c r="R2" s="12">
        <v>6</v>
      </c>
      <c r="S2" s="12">
        <v>0</v>
      </c>
      <c r="T2" s="12">
        <v>0</v>
      </c>
      <c r="U2" s="13">
        <f>R2/SUM(R2:T2)</f>
        <v>1</v>
      </c>
      <c r="V2" s="12">
        <v>0</v>
      </c>
      <c r="W2" s="15" t="s">
        <v>70</v>
      </c>
      <c r="X2" s="14">
        <f t="shared" ref="X2:X11" ca="1" si="2">COUNTA(AG2:AU2)</f>
        <v>5</v>
      </c>
      <c r="Y2" s="12">
        <f t="shared" ref="Y2:Y11" ca="1" si="3">SUM(COUNTIFS($B$2:$B$16,"Offense",$A$2:$A$16,AG2),COUNTIFS($B$2:$B$16,"Offense",$A$2:$A$16,AH2),COUNTIFS($B$2:$B$16,"Offense",$A$2:$A$16,AI2),COUNTIFS($B$2:$B$16,"Offense",$A$2:$A$16,AJ2),COUNTIFS($B$2:$B$16,"Offense",$A$2:$A$16,AK2),COUNTIFS($B$2:$B$16,"Offense",$A$2:$A$16,AL2),COUNTIFS($B$2:$B$16,"Offense",$A$2:$A$16,AM2),COUNTIFS($B$2:$B$16,"Offense",$A$2:$A$16,AN2),COUNTIFS($B$2:$B$16,"Offense",$A$2:$A$16,AO2),COUNTIFS($B$2:$B$16,"Offense",$A$2:$A$16,AP2),COUNTIFS($B$2:$B$16,"Offense",$A$2:$A$16,AQ2),COUNTIFS($B$2:$B$16,"Offense",$A$2:$A$16,AR2),COUNTIFS($B$2:$B$16,"Offense",$A$2:$A$16,AS2),COUNTIFS($B$2:$B$16,"Offense",$A$2:$A$16,AT2),COUNTIFS($B$2:$B$16,"Offense",$A$2:$A$16,AU2))</f>
        <v>3</v>
      </c>
      <c r="Z2" s="16">
        <f t="shared" ref="Z2:Z11" ca="1" si="4">SUM(COUNTIFS($B$2:$B$16,"Offense",$A$2:$A$16,AG2,$J$2:$J$16,"&gt;0"),COUNTIFS($B$2:$B$16,"Offense",$A$2:$A$16,AH2,$J$2:$J$16,"&gt;0"),COUNTIFS($B$2:$B$16,"Offense",$A$2:$A$16,AI2,$J$2:$J$16,"&gt;0"),COUNTIFS($B$2:$B$16,"Offense",$A$2:$A$16,AJ2,$J$2:$J$16,"&gt;0"),COUNTIFS($B$2:$B$16,"Offense",$A$2:$A$16,AK2,$J$2:$J$16,"&gt;0"),COUNTIFS($B$2:$B$16,"Offense",$A$2:$A$16,AL2,$J$2:$J$16,"&gt;0"),COUNTIFS($B$2:$B$16,"Offense",$A$2:$A$16,AM2,$J$2:$J$16,"&gt;0"),COUNTIFS($B$2:$B$16,"Offense",$A$2:$A$16,AN2,$J$2:$J$16,"&gt;0"),COUNTIFS($B$2:$B$16,"Offense",$A$2:$A$16,AO2,$J$2:$J$16,"&gt;0"),COUNTIFS($B$2:$B$16,"Offense",$A$2:$A$16,AP2,$J$2:$J$16,"&gt;0"),COUNTIFS($B$2:$B$16,"Offense",$A$2:$A$16,AQ2,$J$2:$J$16,"&gt;0"),COUNTIFS($B$2:$B$16,"Offense",$A$2:$A$16,AR2,$J$2:$J$16,"&gt;0"),COUNTIFS($B$2:$B$16,"Offense",$A$2:$A$16,AS2,$J$2:$J$16,"&gt;0"),COUNTIFS($B$2:$B$16,"Offense",$A$2:$A$16,AT2,$J$2:$J$16,"&gt;0"),COUNTIFS($B$2:$B$16,"Offense",$A$2:$A$16,AU2,$J$2:$J$16,"&gt;0"))</f>
        <v>2</v>
      </c>
      <c r="AA2" s="13">
        <f t="shared" ref="AA2:AA11" ca="1" si="5">IFERROR(Z2/Y2, 0)</f>
        <v>0.66666666666666663</v>
      </c>
      <c r="AB2" s="16">
        <f t="shared" ref="AB2:AB11" ca="1" si="6">SUM(COUNTIFS($B$2:$B$16,"Defense",$A$2:$A$16,AG2),COUNTIFS($B$2:$B$16,"Defense",$A$2:$A$16,AH2),COUNTIFS($B$2:$B$16,"Defense",$A$2:$A$16,AI2),COUNTIFS($B$2:$B$16,"Defense",$A$2:$A$16,AJ2),COUNTIFS($B$2:$B$16,"Defense",$A$2:$A$16,AK2),COUNTIFS($B$2:$B$16,"Defense",$A$2:$A$16,AL2),COUNTIFS($B$2:$B$16,"Defense",$A$2:$A$16,AM2),COUNTIFS($B$2:$B$16,"Defense",$A$2:$A$16,AN2),COUNTIFS($B$2:$B$16,"Defense",$A$2:$A$16,AO2),COUNTIFS($B$2:$B$16,"Defense",$A$2:$A$16,AP2),COUNTIFS($B$2:$B$16,"Defense",$A$2:$A$16,AQ2),COUNTIFS($B$2:$B$16,"Defense",$A$2:$A$16,AR2),COUNTIFS($B$2:$B$16,"Defense",$A$2:$A$16,AS2),COUNTIFS($B$2:$B$16,"Defense",$A$2:$A$16,AT2),COUNTIFS($B$2:$B$16,"Defense",$A$2:$A$16,AU2))</f>
        <v>2</v>
      </c>
      <c r="AC2" s="17">
        <f t="shared" ref="AC2:AC11" ca="1" si="7">SUM(COUNTIFS($B$2:$B$16,"Defense",$A$2:$A$16,AG2,$J$2:$J$16,"&gt;0"),COUNTIFS($B$2:$B$16,"Defense",$A$2:$A$16,AH2,$J$2:$J$16,"&gt;0"),COUNTIFS($B$2:$B$16,"Defense",$A$2:$A$16,AI2,$J$2:$J$16,"&gt;0"),COUNTIFS($B$2:$B$16,"Defense",$A$2:$A$16,AJ2,$J$2:$J$16,"&gt;0"),COUNTIFS($B$2:$B$16,"Defense",$A$2:$A$16,AK2,$J$2:$J$16,"&gt;0"),COUNTIFS($B$2:$B$16,"Defense",$A$2:$A$16,AL2,$J$2:$J$16,"&gt;0"),COUNTIFS($B$2:$B$16,"Defense",$A$2:$A$16,AM2,$J$2:$J$16,"&gt;0"),COUNTIFS($B$2:$B$16,"Defense",$A$2:$A$16,AN2,$J$2:$J$16,"&gt;0"),COUNTIFS($B$2:$B$16,"Defense",$A$2:$A$16,AO2,$J$2:$J$16,"&gt;0"),COUNTIFS($B$2:$B$16,"Defense",$A$2:$A$16,AP2,$J$2:$J$16,"&gt;0"),COUNTIFS($B$2:$B$16,"Defense",$A$2:$A$16,AQ2,$J$2:$J$16,"&gt;0"),COUNTIFS($B$2:$B$16,"Defense",$A$2:$A$16,AR2,$J$2:$J$16,"&gt;0"),COUNTIFS($B$2:$B$16,"Defense",$A$2:$A$16,AS2,$J$2:$J$16,"&gt;0"),COUNTIFS($B$2:$B$16,"Defense",$A$2:$A$16,AT2,$J$2:$J$16,"&gt;0"),COUNTIFS($B$2:$B$16,"Defense",$A$2:$A$16,AU2,$J$2:$J$16,"&gt;0"))</f>
        <v>1</v>
      </c>
      <c r="AD2" s="13">
        <f t="shared" ref="AD2:AD11" ca="1" si="8">IFERROR(AC2/AB2, 0)</f>
        <v>0.5</v>
      </c>
      <c r="AE2" s="18">
        <v>2.7662037039999999E-3</v>
      </c>
      <c r="AF2" s="19">
        <f t="shared" ref="AF2:AF11" si="9">AE2/$I$17</f>
        <v>0.20621225196341661</v>
      </c>
      <c r="AG2" s="14">
        <f ca="1">IFERROR(__xludf.DUMMYFUNCTION("SPLIT(W2,"","",TRUE, TRUE)"),1)</f>
        <v>1</v>
      </c>
      <c r="AH2" s="14">
        <f ca="1">IFERROR(__xludf.DUMMYFUNCTION("""COMPUTED_VALUE"""),6)</f>
        <v>6</v>
      </c>
      <c r="AI2" s="14">
        <f ca="1">IFERROR(__xludf.DUMMYFUNCTION("""COMPUTED_VALUE"""),9)</f>
        <v>9</v>
      </c>
      <c r="AJ2" s="14">
        <f ca="1">IFERROR(__xludf.DUMMYFUNCTION("""COMPUTED_VALUE"""),13)</f>
        <v>13</v>
      </c>
      <c r="AK2" s="14">
        <f ca="1">IFERROR(__xludf.DUMMYFUNCTION("""COMPUTED_VALUE"""),14)</f>
        <v>14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2.75" x14ac:dyDescent="0.2">
      <c r="A3" s="5">
        <v>2</v>
      </c>
      <c r="B3" s="6" t="s">
        <v>27</v>
      </c>
      <c r="C3" s="6">
        <v>1</v>
      </c>
      <c r="D3" s="6">
        <v>1</v>
      </c>
      <c r="E3" s="6"/>
      <c r="F3" s="5"/>
      <c r="G3" s="7">
        <v>2.0601851851851853E-3</v>
      </c>
      <c r="H3" s="7">
        <v>2.5925925925925925E-3</v>
      </c>
      <c r="I3" s="8">
        <f t="shared" si="0"/>
        <v>5.3240740740740722E-4</v>
      </c>
      <c r="J3" s="5">
        <f t="shared" ref="J3:J16" si="10">C3-C2</f>
        <v>1</v>
      </c>
      <c r="K3" s="5"/>
      <c r="L3" s="39" t="s">
        <v>129</v>
      </c>
      <c r="M3" s="10">
        <v>0</v>
      </c>
      <c r="N3" s="10">
        <f t="shared" si="1"/>
        <v>0</v>
      </c>
      <c r="O3" s="10">
        <v>0</v>
      </c>
      <c r="P3" s="10">
        <v>0</v>
      </c>
      <c r="Q3" s="21">
        <v>0</v>
      </c>
      <c r="R3" s="12">
        <v>0</v>
      </c>
      <c r="S3" s="12">
        <v>0</v>
      </c>
      <c r="T3" s="12">
        <v>0</v>
      </c>
      <c r="U3" s="34">
        <v>0</v>
      </c>
      <c r="V3" s="12">
        <v>0</v>
      </c>
      <c r="W3" s="15" t="s">
        <v>71</v>
      </c>
      <c r="X3" s="14">
        <f t="shared" ca="1" si="2"/>
        <v>2</v>
      </c>
      <c r="Y3" s="12">
        <f t="shared" ca="1" si="3"/>
        <v>0</v>
      </c>
      <c r="Z3" s="16">
        <f t="shared" ca="1" si="4"/>
        <v>0</v>
      </c>
      <c r="AA3" s="13">
        <f t="shared" ca="1" si="5"/>
        <v>0</v>
      </c>
      <c r="AB3" s="16">
        <f t="shared" ca="1" si="6"/>
        <v>2</v>
      </c>
      <c r="AC3" s="17">
        <f t="shared" ca="1" si="7"/>
        <v>1</v>
      </c>
      <c r="AD3" s="13">
        <f t="shared" ca="1" si="8"/>
        <v>0.5</v>
      </c>
      <c r="AE3" s="18">
        <v>7.0601851849999998E-4</v>
      </c>
      <c r="AF3" s="19">
        <f t="shared" si="9"/>
        <v>5.263157894598789E-2</v>
      </c>
      <c r="AG3" s="14">
        <f ca="1">IFERROR(__xludf.DUMMYFUNCTION("SPLIT(W3,"","",TRUE, TRUE)"),3)</f>
        <v>3</v>
      </c>
      <c r="AH3" s="14">
        <f ca="1">IFERROR(__xludf.DUMMYFUNCTION("""COMPUTED_VALUE"""),6)</f>
        <v>6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15.75" customHeight="1" x14ac:dyDescent="0.2">
      <c r="A4" s="5">
        <v>3</v>
      </c>
      <c r="B4" s="6" t="s">
        <v>29</v>
      </c>
      <c r="C4" s="6">
        <v>1</v>
      </c>
      <c r="D4" s="6">
        <v>2</v>
      </c>
      <c r="E4" s="5"/>
      <c r="F4" s="5"/>
      <c r="G4" s="7">
        <v>3.0787037037037037E-3</v>
      </c>
      <c r="H4" s="7">
        <v>3.2523148148148147E-3</v>
      </c>
      <c r="I4" s="8">
        <f t="shared" si="0"/>
        <v>1.7361111111111093E-4</v>
      </c>
      <c r="J4" s="5">
        <f t="shared" si="10"/>
        <v>0</v>
      </c>
      <c r="K4" s="5"/>
      <c r="L4" s="39" t="s">
        <v>130</v>
      </c>
      <c r="M4" s="10">
        <v>4</v>
      </c>
      <c r="N4" s="10">
        <f t="shared" si="1"/>
        <v>4</v>
      </c>
      <c r="O4" s="10">
        <v>0</v>
      </c>
      <c r="P4" s="10">
        <v>0</v>
      </c>
      <c r="Q4" s="11">
        <f t="shared" ref="Q4:Q11" si="11">N4/M4</f>
        <v>1</v>
      </c>
      <c r="R4" s="12">
        <v>4</v>
      </c>
      <c r="S4" s="12">
        <v>1</v>
      </c>
      <c r="T4" s="12">
        <v>0</v>
      </c>
      <c r="U4" s="13">
        <f t="shared" ref="U4:U11" si="12">R4/SUM(R4:T4)</f>
        <v>0.8</v>
      </c>
      <c r="V4" s="12">
        <v>0</v>
      </c>
      <c r="W4" s="15" t="s">
        <v>72</v>
      </c>
      <c r="X4" s="14">
        <f t="shared" ca="1" si="2"/>
        <v>6</v>
      </c>
      <c r="Y4" s="12">
        <f t="shared" ca="1" si="3"/>
        <v>4</v>
      </c>
      <c r="Z4" s="16">
        <f t="shared" ca="1" si="4"/>
        <v>2</v>
      </c>
      <c r="AA4" s="13">
        <f t="shared" ca="1" si="5"/>
        <v>0.5</v>
      </c>
      <c r="AB4" s="16">
        <f t="shared" ca="1" si="6"/>
        <v>2</v>
      </c>
      <c r="AC4" s="17">
        <f t="shared" ca="1" si="7"/>
        <v>2</v>
      </c>
      <c r="AD4" s="13">
        <f t="shared" ca="1" si="8"/>
        <v>1</v>
      </c>
      <c r="AE4" s="18">
        <v>7.4884259259999997E-3</v>
      </c>
      <c r="AF4" s="19">
        <f t="shared" si="9"/>
        <v>0.55823986195547848</v>
      </c>
      <c r="AG4" s="14">
        <f ca="1">IFERROR(__xludf.DUMMYFUNCTION("SPLIT(W4,"","",TRUE, TRUE)"),4)</f>
        <v>4</v>
      </c>
      <c r="AH4" s="14">
        <f ca="1">IFERROR(__xludf.DUMMYFUNCTION("""COMPUTED_VALUE"""),5)</f>
        <v>5</v>
      </c>
      <c r="AI4" s="14">
        <f ca="1">IFERROR(__xludf.DUMMYFUNCTION("""COMPUTED_VALUE"""),7)</f>
        <v>7</v>
      </c>
      <c r="AJ4" s="14">
        <f ca="1">IFERROR(__xludf.DUMMYFUNCTION("""COMPUTED_VALUE"""),10)</f>
        <v>10</v>
      </c>
      <c r="AK4" s="14">
        <f ca="1">IFERROR(__xludf.DUMMYFUNCTION("""COMPUTED_VALUE"""),12)</f>
        <v>12</v>
      </c>
      <c r="AL4" s="14">
        <f ca="1">IFERROR(__xludf.DUMMYFUNCTION("""COMPUTED_VALUE"""),15)</f>
        <v>15</v>
      </c>
      <c r="AM4" s="14"/>
      <c r="AN4" s="14"/>
      <c r="AO4" s="14"/>
      <c r="AP4" s="14"/>
      <c r="AQ4" s="14"/>
      <c r="AR4" s="14"/>
      <c r="AS4" s="14"/>
      <c r="AT4" s="14"/>
      <c r="AU4" s="14"/>
    </row>
    <row r="5" spans="1:47" ht="12.75" x14ac:dyDescent="0.2">
      <c r="A5" s="5">
        <v>4</v>
      </c>
      <c r="B5" s="6" t="s">
        <v>27</v>
      </c>
      <c r="C5" s="6">
        <v>1</v>
      </c>
      <c r="D5" s="6">
        <v>3</v>
      </c>
      <c r="E5" s="6">
        <v>1</v>
      </c>
      <c r="F5" s="6">
        <v>1</v>
      </c>
      <c r="G5" s="7">
        <v>3.7152777777777778E-3</v>
      </c>
      <c r="H5" s="7">
        <v>4.5486111111111109E-3</v>
      </c>
      <c r="I5" s="8">
        <f t="shared" si="0"/>
        <v>8.3333333333333306E-4</v>
      </c>
      <c r="J5" s="5">
        <f t="shared" si="10"/>
        <v>0</v>
      </c>
      <c r="K5" s="5"/>
      <c r="L5" s="39" t="s">
        <v>131</v>
      </c>
      <c r="M5" s="10">
        <v>12</v>
      </c>
      <c r="N5" s="10">
        <f t="shared" si="1"/>
        <v>12</v>
      </c>
      <c r="O5" s="10">
        <v>0</v>
      </c>
      <c r="P5" s="10">
        <v>0</v>
      </c>
      <c r="Q5" s="11">
        <f t="shared" si="11"/>
        <v>1</v>
      </c>
      <c r="R5" s="12">
        <v>12</v>
      </c>
      <c r="S5" s="12">
        <v>0</v>
      </c>
      <c r="T5" s="12">
        <v>0</v>
      </c>
      <c r="U5" s="13">
        <f t="shared" si="12"/>
        <v>1</v>
      </c>
      <c r="V5" s="12">
        <v>0</v>
      </c>
      <c r="W5" s="15" t="s">
        <v>73</v>
      </c>
      <c r="X5" s="14">
        <f t="shared" ca="1" si="2"/>
        <v>11</v>
      </c>
      <c r="Y5" s="12">
        <f t="shared" ca="1" si="3"/>
        <v>8</v>
      </c>
      <c r="Z5" s="16">
        <f t="shared" ca="1" si="4"/>
        <v>5</v>
      </c>
      <c r="AA5" s="13">
        <f t="shared" ca="1" si="5"/>
        <v>0.625</v>
      </c>
      <c r="AB5" s="16">
        <f t="shared" ca="1" si="6"/>
        <v>3</v>
      </c>
      <c r="AC5" s="17">
        <f t="shared" ca="1" si="7"/>
        <v>2</v>
      </c>
      <c r="AD5" s="13">
        <f t="shared" ca="1" si="8"/>
        <v>0.66666666666666663</v>
      </c>
      <c r="AE5" s="18">
        <v>1.025462963E-2</v>
      </c>
      <c r="AF5" s="19">
        <f t="shared" si="9"/>
        <v>0.76445211391889512</v>
      </c>
      <c r="AG5" s="14">
        <f ca="1">IFERROR(__xludf.DUMMYFUNCTION("SPLIT(W5,"","",TRUE, TRUE)"),1)</f>
        <v>1</v>
      </c>
      <c r="AH5" s="14">
        <f ca="1">IFERROR(__xludf.DUMMYFUNCTION("""COMPUTED_VALUE"""),2)</f>
        <v>2</v>
      </c>
      <c r="AI5" s="14">
        <f ca="1">IFERROR(__xludf.DUMMYFUNCTION("""COMPUTED_VALUE"""),4)</f>
        <v>4</v>
      </c>
      <c r="AJ5" s="14">
        <f ca="1">IFERROR(__xludf.DUMMYFUNCTION("""COMPUTED_VALUE"""),5)</f>
        <v>5</v>
      </c>
      <c r="AK5" s="14">
        <f ca="1">IFERROR(__xludf.DUMMYFUNCTION("""COMPUTED_VALUE"""),7)</f>
        <v>7</v>
      </c>
      <c r="AL5" s="14">
        <f ca="1">IFERROR(__xludf.DUMMYFUNCTION("""COMPUTED_VALUE"""),9)</f>
        <v>9</v>
      </c>
      <c r="AM5" s="14">
        <f ca="1">IFERROR(__xludf.DUMMYFUNCTION("""COMPUTED_VALUE"""),10)</f>
        <v>10</v>
      </c>
      <c r="AN5" s="14">
        <f ca="1">IFERROR(__xludf.DUMMYFUNCTION("""COMPUTED_VALUE"""),12)</f>
        <v>12</v>
      </c>
      <c r="AO5" s="14">
        <f ca="1">IFERROR(__xludf.DUMMYFUNCTION("""COMPUTED_VALUE"""),13)</f>
        <v>13</v>
      </c>
      <c r="AP5" s="14">
        <f ca="1">IFERROR(__xludf.DUMMYFUNCTION("""COMPUTED_VALUE"""),14)</f>
        <v>14</v>
      </c>
      <c r="AQ5" s="14">
        <f ca="1">IFERROR(__xludf.DUMMYFUNCTION("""COMPUTED_VALUE"""),15)</f>
        <v>15</v>
      </c>
      <c r="AR5" s="14"/>
      <c r="AS5" s="14"/>
      <c r="AT5" s="14"/>
      <c r="AU5" s="14"/>
    </row>
    <row r="6" spans="1:47" ht="12.75" x14ac:dyDescent="0.2">
      <c r="A6" s="5">
        <v>5</v>
      </c>
      <c r="B6" s="6" t="s">
        <v>27</v>
      </c>
      <c r="C6" s="6">
        <v>2</v>
      </c>
      <c r="D6" s="6">
        <v>3</v>
      </c>
      <c r="E6" s="5"/>
      <c r="F6" s="5"/>
      <c r="G6" s="7">
        <v>5.0231481481481481E-3</v>
      </c>
      <c r="H6" s="7">
        <v>5.3009259259259259E-3</v>
      </c>
      <c r="I6" s="8">
        <f t="shared" si="0"/>
        <v>2.7777777777777783E-4</v>
      </c>
      <c r="J6" s="5">
        <f t="shared" si="10"/>
        <v>1</v>
      </c>
      <c r="K6" s="5"/>
      <c r="L6" s="39" t="s">
        <v>132</v>
      </c>
      <c r="M6" s="10">
        <v>16</v>
      </c>
      <c r="N6" s="10">
        <f t="shared" si="1"/>
        <v>16</v>
      </c>
      <c r="O6" s="10">
        <v>0</v>
      </c>
      <c r="P6" s="10">
        <v>0</v>
      </c>
      <c r="Q6" s="11">
        <f t="shared" si="11"/>
        <v>1</v>
      </c>
      <c r="R6" s="12">
        <v>13</v>
      </c>
      <c r="S6" s="12">
        <v>0</v>
      </c>
      <c r="T6" s="12">
        <v>0</v>
      </c>
      <c r="U6" s="13">
        <f t="shared" si="12"/>
        <v>1</v>
      </c>
      <c r="V6" s="12">
        <v>0</v>
      </c>
      <c r="W6" s="15" t="s">
        <v>74</v>
      </c>
      <c r="X6" s="14">
        <f t="shared" ca="1" si="2"/>
        <v>12</v>
      </c>
      <c r="Y6" s="12">
        <f t="shared" ca="1" si="3"/>
        <v>5</v>
      </c>
      <c r="Z6" s="16">
        <f t="shared" ca="1" si="4"/>
        <v>4</v>
      </c>
      <c r="AA6" s="13">
        <f t="shared" ca="1" si="5"/>
        <v>0.8</v>
      </c>
      <c r="AB6" s="16">
        <f t="shared" ca="1" si="6"/>
        <v>7</v>
      </c>
      <c r="AC6" s="17">
        <f t="shared" ca="1" si="7"/>
        <v>3</v>
      </c>
      <c r="AD6" s="13">
        <f t="shared" ca="1" si="8"/>
        <v>0.42857142857142855</v>
      </c>
      <c r="AE6" s="18">
        <v>1.368055556E-2</v>
      </c>
      <c r="AF6" s="19">
        <f t="shared" si="9"/>
        <v>1.0198446940327863</v>
      </c>
      <c r="AG6" s="14">
        <f ca="1">IFERROR(__xludf.DUMMYFUNCTION("SPLIT(W6,"","",TRUE, TRUE)"),1)</f>
        <v>1</v>
      </c>
      <c r="AH6" s="14">
        <f ca="1">IFERROR(__xludf.DUMMYFUNCTION("""COMPUTED_VALUE"""),2)</f>
        <v>2</v>
      </c>
      <c r="AI6" s="14">
        <f ca="1">IFERROR(__xludf.DUMMYFUNCTION("""COMPUTED_VALUE"""),3)</f>
        <v>3</v>
      </c>
      <c r="AJ6" s="14">
        <f ca="1">IFERROR(__xludf.DUMMYFUNCTION("""COMPUTED_VALUE"""),6)</f>
        <v>6</v>
      </c>
      <c r="AK6" s="14">
        <f ca="1">IFERROR(__xludf.DUMMYFUNCTION("""COMPUTED_VALUE"""),7)</f>
        <v>7</v>
      </c>
      <c r="AL6" s="14">
        <f ca="1">IFERROR(__xludf.DUMMYFUNCTION("""COMPUTED_VALUE"""),8)</f>
        <v>8</v>
      </c>
      <c r="AM6" s="14">
        <f ca="1">IFERROR(__xludf.DUMMYFUNCTION("""COMPUTED_VALUE"""),9)</f>
        <v>9</v>
      </c>
      <c r="AN6" s="14">
        <f ca="1">IFERROR(__xludf.DUMMYFUNCTION("""COMPUTED_VALUE"""),10)</f>
        <v>10</v>
      </c>
      <c r="AO6" s="14">
        <f ca="1">IFERROR(__xludf.DUMMYFUNCTION("""COMPUTED_VALUE"""),11)</f>
        <v>11</v>
      </c>
      <c r="AP6" s="14">
        <f ca="1">IFERROR(__xludf.DUMMYFUNCTION("""COMPUTED_VALUE"""),13)</f>
        <v>13</v>
      </c>
      <c r="AQ6" s="14">
        <f ca="1">IFERROR(__xludf.DUMMYFUNCTION("""COMPUTED_VALUE"""),14)</f>
        <v>14</v>
      </c>
      <c r="AR6" s="14">
        <f ca="1">IFERROR(__xludf.DUMMYFUNCTION("""COMPUTED_VALUE"""),15)</f>
        <v>15</v>
      </c>
      <c r="AS6" s="14"/>
      <c r="AT6" s="14"/>
      <c r="AU6" s="14"/>
    </row>
    <row r="7" spans="1:47" ht="12.75" x14ac:dyDescent="0.2">
      <c r="A7" s="5">
        <v>6</v>
      </c>
      <c r="B7" s="6" t="s">
        <v>29</v>
      </c>
      <c r="C7" s="6">
        <v>3</v>
      </c>
      <c r="D7" s="6">
        <v>3</v>
      </c>
      <c r="E7" s="6">
        <v>1</v>
      </c>
      <c r="F7" s="6">
        <v>1</v>
      </c>
      <c r="G7" s="7">
        <v>5.8449074074074072E-3</v>
      </c>
      <c r="H7" s="7">
        <v>6.3773148148148148E-3</v>
      </c>
      <c r="I7" s="8">
        <f t="shared" si="0"/>
        <v>5.3240740740740766E-4</v>
      </c>
      <c r="J7" s="5">
        <f t="shared" si="10"/>
        <v>1</v>
      </c>
      <c r="K7" s="5"/>
      <c r="L7" s="39" t="s">
        <v>133</v>
      </c>
      <c r="M7" s="10">
        <v>10</v>
      </c>
      <c r="N7" s="10">
        <f t="shared" si="1"/>
        <v>9</v>
      </c>
      <c r="O7" s="10">
        <v>1</v>
      </c>
      <c r="P7" s="10">
        <v>0</v>
      </c>
      <c r="Q7" s="11">
        <f t="shared" si="11"/>
        <v>0.9</v>
      </c>
      <c r="R7" s="12">
        <v>11</v>
      </c>
      <c r="S7" s="12">
        <v>0</v>
      </c>
      <c r="T7" s="12">
        <v>0</v>
      </c>
      <c r="U7" s="13">
        <f t="shared" si="12"/>
        <v>1</v>
      </c>
      <c r="V7" s="15">
        <v>2</v>
      </c>
      <c r="W7" s="15" t="s">
        <v>75</v>
      </c>
      <c r="X7" s="14">
        <f t="shared" ca="1" si="2"/>
        <v>12</v>
      </c>
      <c r="Y7" s="12">
        <f t="shared" ca="1" si="3"/>
        <v>5</v>
      </c>
      <c r="Z7" s="16">
        <f t="shared" ca="1" si="4"/>
        <v>3</v>
      </c>
      <c r="AA7" s="13">
        <f t="shared" ca="1" si="5"/>
        <v>0.6</v>
      </c>
      <c r="AB7" s="16">
        <f t="shared" ca="1" si="6"/>
        <v>7</v>
      </c>
      <c r="AC7" s="17">
        <f t="shared" ca="1" si="7"/>
        <v>3</v>
      </c>
      <c r="AD7" s="13">
        <f t="shared" ca="1" si="8"/>
        <v>0.42857142857142855</v>
      </c>
      <c r="AE7" s="18">
        <v>1.3877314809999999E-2</v>
      </c>
      <c r="AF7" s="19">
        <f t="shared" si="9"/>
        <v>1.0345125104262289</v>
      </c>
      <c r="AG7" s="14">
        <f ca="1">IFERROR(__xludf.DUMMYFUNCTION("SPLIT(W7,"","",TRUE, TRUE)"),1)</f>
        <v>1</v>
      </c>
      <c r="AH7" s="14">
        <f ca="1">IFERROR(__xludf.DUMMYFUNCTION("""COMPUTED_VALUE"""),2)</f>
        <v>2</v>
      </c>
      <c r="AI7" s="14">
        <f ca="1">IFERROR(__xludf.DUMMYFUNCTION("""COMPUTED_VALUE"""),3)</f>
        <v>3</v>
      </c>
      <c r="AJ7" s="14">
        <f ca="1">IFERROR(__xludf.DUMMYFUNCTION("""COMPUTED_VALUE"""),6)</f>
        <v>6</v>
      </c>
      <c r="AK7" s="14">
        <f ca="1">IFERROR(__xludf.DUMMYFUNCTION("""COMPUTED_VALUE"""),7)</f>
        <v>7</v>
      </c>
      <c r="AL7" s="14">
        <f ca="1">IFERROR(__xludf.DUMMYFUNCTION("""COMPUTED_VALUE"""),8)</f>
        <v>8</v>
      </c>
      <c r="AM7" s="14">
        <f ca="1">IFERROR(__xludf.DUMMYFUNCTION("""COMPUTED_VALUE"""),10)</f>
        <v>10</v>
      </c>
      <c r="AN7" s="14">
        <f ca="1">IFERROR(__xludf.DUMMYFUNCTION("""COMPUTED_VALUE"""),11)</f>
        <v>11</v>
      </c>
      <c r="AO7" s="14">
        <f ca="1">IFERROR(__xludf.DUMMYFUNCTION("""COMPUTED_VALUE"""),12)</f>
        <v>12</v>
      </c>
      <c r="AP7" s="14">
        <f ca="1">IFERROR(__xludf.DUMMYFUNCTION("""COMPUTED_VALUE"""),13)</f>
        <v>13</v>
      </c>
      <c r="AQ7" s="14">
        <f ca="1">IFERROR(__xludf.DUMMYFUNCTION("""COMPUTED_VALUE"""),14)</f>
        <v>14</v>
      </c>
      <c r="AR7" s="14">
        <f ca="1">IFERROR(__xludf.DUMMYFUNCTION("""COMPUTED_VALUE"""),15)</f>
        <v>15</v>
      </c>
      <c r="AS7" s="14"/>
      <c r="AT7" s="14"/>
      <c r="AU7" s="14"/>
    </row>
    <row r="8" spans="1:47" ht="12.75" x14ac:dyDescent="0.2">
      <c r="A8" s="5">
        <v>7</v>
      </c>
      <c r="B8" s="6" t="s">
        <v>29</v>
      </c>
      <c r="C8" s="6">
        <v>4</v>
      </c>
      <c r="D8" s="6">
        <v>3</v>
      </c>
      <c r="E8" s="6">
        <v>4</v>
      </c>
      <c r="F8" s="6">
        <v>1</v>
      </c>
      <c r="G8" s="7">
        <v>6.898148148148148E-3</v>
      </c>
      <c r="H8" s="7">
        <v>9.4212962962962957E-3</v>
      </c>
      <c r="I8" s="8">
        <f t="shared" si="0"/>
        <v>2.5231481481481476E-3</v>
      </c>
      <c r="J8" s="5">
        <f t="shared" si="10"/>
        <v>1</v>
      </c>
      <c r="K8" s="5"/>
      <c r="L8" s="39" t="s">
        <v>134</v>
      </c>
      <c r="M8" s="10">
        <v>12</v>
      </c>
      <c r="N8" s="10">
        <f t="shared" si="1"/>
        <v>10</v>
      </c>
      <c r="O8" s="10">
        <v>2</v>
      </c>
      <c r="P8" s="10">
        <v>0</v>
      </c>
      <c r="Q8" s="11">
        <f t="shared" si="11"/>
        <v>0.83333333333333337</v>
      </c>
      <c r="R8" s="12">
        <v>10</v>
      </c>
      <c r="S8" s="12">
        <v>0</v>
      </c>
      <c r="T8" s="12">
        <v>0</v>
      </c>
      <c r="U8" s="13">
        <f t="shared" si="12"/>
        <v>1</v>
      </c>
      <c r="V8" s="12">
        <v>0</v>
      </c>
      <c r="W8" s="15" t="s">
        <v>76</v>
      </c>
      <c r="X8" s="14">
        <f t="shared" ca="1" si="2"/>
        <v>10</v>
      </c>
      <c r="Y8" s="12">
        <f t="shared" ca="1" si="3"/>
        <v>7</v>
      </c>
      <c r="Z8" s="16">
        <f t="shared" ca="1" si="4"/>
        <v>4</v>
      </c>
      <c r="AA8" s="13">
        <f t="shared" ca="1" si="5"/>
        <v>0.5714285714285714</v>
      </c>
      <c r="AB8" s="16">
        <f t="shared" ca="1" si="6"/>
        <v>3</v>
      </c>
      <c r="AC8" s="17">
        <f t="shared" ca="1" si="7"/>
        <v>1</v>
      </c>
      <c r="AD8" s="13">
        <f t="shared" ca="1" si="8"/>
        <v>0.33333333333333331</v>
      </c>
      <c r="AE8" s="18">
        <v>1.053240741E-2</v>
      </c>
      <c r="AF8" s="19">
        <f t="shared" si="9"/>
        <v>0.78515962055565092</v>
      </c>
      <c r="AG8" s="14">
        <f ca="1">IFERROR(__xludf.DUMMYFUNCTION("SPLIT(W8,"","",TRUE, TRUE)"),1)</f>
        <v>1</v>
      </c>
      <c r="AH8" s="14">
        <f ca="1">IFERROR(__xludf.DUMMYFUNCTION("""COMPUTED_VALUE"""),2)</f>
        <v>2</v>
      </c>
      <c r="AI8" s="14">
        <f ca="1">IFERROR(__xludf.DUMMYFUNCTION("""COMPUTED_VALUE"""),4)</f>
        <v>4</v>
      </c>
      <c r="AJ8" s="14">
        <f ca="1">IFERROR(__xludf.DUMMYFUNCTION("""COMPUTED_VALUE"""),5)</f>
        <v>5</v>
      </c>
      <c r="AK8" s="14">
        <f ca="1">IFERROR(__xludf.DUMMYFUNCTION("""COMPUTED_VALUE"""),7)</f>
        <v>7</v>
      </c>
      <c r="AL8" s="14">
        <f ca="1">IFERROR(__xludf.DUMMYFUNCTION("""COMPUTED_VALUE"""),8)</f>
        <v>8</v>
      </c>
      <c r="AM8" s="14">
        <f ca="1">IFERROR(__xludf.DUMMYFUNCTION("""COMPUTED_VALUE"""),9)</f>
        <v>9</v>
      </c>
      <c r="AN8" s="14">
        <f ca="1">IFERROR(__xludf.DUMMYFUNCTION("""COMPUTED_VALUE"""),11)</f>
        <v>11</v>
      </c>
      <c r="AO8" s="14">
        <f ca="1">IFERROR(__xludf.DUMMYFUNCTION("""COMPUTED_VALUE"""),12)</f>
        <v>12</v>
      </c>
      <c r="AP8" s="14">
        <f ca="1">IFERROR(__xludf.DUMMYFUNCTION("""COMPUTED_VALUE"""),15)</f>
        <v>15</v>
      </c>
      <c r="AQ8" s="14"/>
      <c r="AR8" s="14"/>
      <c r="AS8" s="14"/>
      <c r="AT8" s="14"/>
      <c r="AU8" s="14"/>
    </row>
    <row r="9" spans="1:47" ht="12.75" x14ac:dyDescent="0.2">
      <c r="A9" s="5">
        <v>8</v>
      </c>
      <c r="B9" s="6" t="s">
        <v>29</v>
      </c>
      <c r="C9" s="6">
        <v>4</v>
      </c>
      <c r="D9" s="6">
        <v>4</v>
      </c>
      <c r="E9" s="6"/>
      <c r="F9" s="6"/>
      <c r="G9" s="7">
        <v>1.0011574074074074E-2</v>
      </c>
      <c r="H9" s="7">
        <v>1.0914351851851852E-2</v>
      </c>
      <c r="I9" s="8">
        <f t="shared" si="0"/>
        <v>9.0277777777777839E-4</v>
      </c>
      <c r="J9" s="5">
        <f t="shared" si="10"/>
        <v>0</v>
      </c>
      <c r="K9" s="5"/>
      <c r="L9" s="39" t="s">
        <v>135</v>
      </c>
      <c r="M9" s="10">
        <v>4</v>
      </c>
      <c r="N9" s="10">
        <f t="shared" si="1"/>
        <v>3</v>
      </c>
      <c r="O9" s="10">
        <v>1</v>
      </c>
      <c r="P9" s="10">
        <v>0</v>
      </c>
      <c r="Q9" s="11">
        <f t="shared" si="11"/>
        <v>0.75</v>
      </c>
      <c r="R9" s="12">
        <v>4</v>
      </c>
      <c r="S9" s="12">
        <v>0</v>
      </c>
      <c r="T9" s="12">
        <v>0</v>
      </c>
      <c r="U9" s="13">
        <f t="shared" si="12"/>
        <v>1</v>
      </c>
      <c r="V9" s="12">
        <v>0</v>
      </c>
      <c r="W9" s="15" t="s">
        <v>77</v>
      </c>
      <c r="X9" s="14">
        <f t="shared" ca="1" si="2"/>
        <v>8</v>
      </c>
      <c r="Y9" s="12">
        <f t="shared" ca="1" si="3"/>
        <v>3</v>
      </c>
      <c r="Z9" s="16">
        <f t="shared" ca="1" si="4"/>
        <v>2</v>
      </c>
      <c r="AA9" s="13">
        <f t="shared" ca="1" si="5"/>
        <v>0.66666666666666663</v>
      </c>
      <c r="AB9" s="16">
        <f t="shared" ca="1" si="6"/>
        <v>5</v>
      </c>
      <c r="AC9" s="17">
        <f t="shared" ca="1" si="7"/>
        <v>1</v>
      </c>
      <c r="AD9" s="13">
        <f t="shared" ca="1" si="8"/>
        <v>0.2</v>
      </c>
      <c r="AE9" s="18">
        <v>5.914351852E-3</v>
      </c>
      <c r="AF9" s="19">
        <f t="shared" si="9"/>
        <v>0.44089732529145792</v>
      </c>
      <c r="AG9" s="14">
        <f ca="1">IFERROR(__xludf.DUMMYFUNCTION("SPLIT(W9,"","",TRUE, TRUE)"),3)</f>
        <v>3</v>
      </c>
      <c r="AH9" s="14">
        <f ca="1">IFERROR(__xludf.DUMMYFUNCTION("""COMPUTED_VALUE"""),4)</f>
        <v>4</v>
      </c>
      <c r="AI9" s="14">
        <f ca="1">IFERROR(__xludf.DUMMYFUNCTION("""COMPUTED_VALUE"""),5)</f>
        <v>5</v>
      </c>
      <c r="AJ9" s="14">
        <f ca="1">IFERROR(__xludf.DUMMYFUNCTION("""COMPUTED_VALUE"""),8)</f>
        <v>8</v>
      </c>
      <c r="AK9" s="14">
        <f ca="1">IFERROR(__xludf.DUMMYFUNCTION("""COMPUTED_VALUE"""),10)</f>
        <v>10</v>
      </c>
      <c r="AL9" s="14">
        <f ca="1">IFERROR(__xludf.DUMMYFUNCTION("""COMPUTED_VALUE"""),11)</f>
        <v>11</v>
      </c>
      <c r="AM9" s="14">
        <f ca="1">IFERROR(__xludf.DUMMYFUNCTION("""COMPUTED_VALUE"""),13)</f>
        <v>13</v>
      </c>
      <c r="AN9" s="14">
        <f ca="1">IFERROR(__xludf.DUMMYFUNCTION("""COMPUTED_VALUE"""),14)</f>
        <v>14</v>
      </c>
      <c r="AO9" s="14"/>
      <c r="AP9" s="14"/>
      <c r="AQ9" s="14"/>
      <c r="AR9" s="14"/>
      <c r="AS9" s="14"/>
      <c r="AT9" s="14"/>
      <c r="AU9" s="14"/>
    </row>
    <row r="10" spans="1:47" ht="12.75" x14ac:dyDescent="0.2">
      <c r="A10" s="5">
        <v>9</v>
      </c>
      <c r="B10" s="6" t="s">
        <v>27</v>
      </c>
      <c r="C10" s="6">
        <v>5</v>
      </c>
      <c r="D10" s="6">
        <v>4</v>
      </c>
      <c r="E10" s="5"/>
      <c r="F10" s="5"/>
      <c r="G10" s="7">
        <v>1.1412037037037037E-2</v>
      </c>
      <c r="H10" s="7">
        <v>1.1944444444444445E-2</v>
      </c>
      <c r="I10" s="8">
        <f t="shared" si="0"/>
        <v>5.3240740740740852E-4</v>
      </c>
      <c r="J10" s="5">
        <f t="shared" si="10"/>
        <v>1</v>
      </c>
      <c r="K10" s="5"/>
      <c r="L10" s="39" t="s">
        <v>136</v>
      </c>
      <c r="M10" s="10">
        <v>6</v>
      </c>
      <c r="N10" s="10">
        <f t="shared" si="1"/>
        <v>6</v>
      </c>
      <c r="O10" s="10">
        <v>0</v>
      </c>
      <c r="P10" s="10">
        <v>0</v>
      </c>
      <c r="Q10" s="11">
        <f t="shared" si="11"/>
        <v>1</v>
      </c>
      <c r="R10" s="12">
        <v>6</v>
      </c>
      <c r="S10" s="12">
        <v>0</v>
      </c>
      <c r="T10" s="12">
        <v>0</v>
      </c>
      <c r="U10" s="13">
        <f t="shared" si="12"/>
        <v>1</v>
      </c>
      <c r="V10" s="12">
        <v>0</v>
      </c>
      <c r="W10" s="15" t="s">
        <v>78</v>
      </c>
      <c r="X10" s="14">
        <f t="shared" ca="1" si="2"/>
        <v>6</v>
      </c>
      <c r="Y10" s="12">
        <f t="shared" ca="1" si="3"/>
        <v>4</v>
      </c>
      <c r="Z10" s="16">
        <f t="shared" ca="1" si="4"/>
        <v>2</v>
      </c>
      <c r="AA10" s="13">
        <f t="shared" ca="1" si="5"/>
        <v>0.5</v>
      </c>
      <c r="AB10" s="16">
        <f t="shared" ca="1" si="6"/>
        <v>2</v>
      </c>
      <c r="AC10" s="17">
        <f t="shared" ca="1" si="7"/>
        <v>0</v>
      </c>
      <c r="AD10" s="13">
        <f t="shared" ca="1" si="8"/>
        <v>0</v>
      </c>
      <c r="AE10" s="18">
        <v>3.449074074E-3</v>
      </c>
      <c r="AF10" s="19">
        <f t="shared" si="9"/>
        <v>0.25711820534391705</v>
      </c>
      <c r="AG10" s="14">
        <f ca="1">IFERROR(__xludf.DUMMYFUNCTION("SPLIT(W10,"","",TRUE, TRUE)"),3)</f>
        <v>3</v>
      </c>
      <c r="AH10" s="14">
        <f ca="1">IFERROR(__xludf.DUMMYFUNCTION("""COMPUTED_VALUE"""),4)</f>
        <v>4</v>
      </c>
      <c r="AI10" s="14">
        <f ca="1">IFERROR(__xludf.DUMMYFUNCTION("""COMPUTED_VALUE"""),5)</f>
        <v>5</v>
      </c>
      <c r="AJ10" s="14">
        <f ca="1">IFERROR(__xludf.DUMMYFUNCTION("""COMPUTED_VALUE"""),8)</f>
        <v>8</v>
      </c>
      <c r="AK10" s="14">
        <f ca="1">IFERROR(__xludf.DUMMYFUNCTION("""COMPUTED_VALUE"""),9)</f>
        <v>9</v>
      </c>
      <c r="AL10" s="14">
        <f ca="1">IFERROR(__xludf.DUMMYFUNCTION("""COMPUTED_VALUE"""),12)</f>
        <v>12</v>
      </c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47" ht="12.75" x14ac:dyDescent="0.2">
      <c r="A11" s="5">
        <v>10</v>
      </c>
      <c r="B11" s="6" t="s">
        <v>29</v>
      </c>
      <c r="C11" s="6">
        <v>6</v>
      </c>
      <c r="D11" s="6">
        <v>4</v>
      </c>
      <c r="E11" s="6">
        <v>1</v>
      </c>
      <c r="F11" s="6">
        <v>1</v>
      </c>
      <c r="G11" s="7">
        <v>1.2488425925925925E-2</v>
      </c>
      <c r="H11" s="7">
        <v>1.3506944444444445E-2</v>
      </c>
      <c r="I11" s="8">
        <f t="shared" si="0"/>
        <v>1.0185185185185193E-3</v>
      </c>
      <c r="J11" s="5">
        <f t="shared" si="10"/>
        <v>1</v>
      </c>
      <c r="K11" s="5"/>
      <c r="L11" s="39" t="s">
        <v>137</v>
      </c>
      <c r="M11" s="10">
        <v>2</v>
      </c>
      <c r="N11" s="10">
        <f t="shared" si="1"/>
        <v>2</v>
      </c>
      <c r="O11" s="10">
        <v>0</v>
      </c>
      <c r="P11" s="10">
        <v>0</v>
      </c>
      <c r="Q11" s="11">
        <f t="shared" si="11"/>
        <v>1</v>
      </c>
      <c r="R11" s="12">
        <v>2</v>
      </c>
      <c r="S11" s="12">
        <v>0</v>
      </c>
      <c r="T11" s="12">
        <v>0</v>
      </c>
      <c r="U11" s="13">
        <f t="shared" si="12"/>
        <v>1</v>
      </c>
      <c r="V11" s="12">
        <v>0</v>
      </c>
      <c r="W11" s="15" t="s">
        <v>79</v>
      </c>
      <c r="X11" s="14">
        <f t="shared" ca="1" si="2"/>
        <v>3</v>
      </c>
      <c r="Y11" s="12">
        <f t="shared" ca="1" si="3"/>
        <v>1</v>
      </c>
      <c r="Z11" s="16">
        <f t="shared" ca="1" si="4"/>
        <v>1</v>
      </c>
      <c r="AA11" s="13">
        <f t="shared" ca="1" si="5"/>
        <v>1</v>
      </c>
      <c r="AB11" s="16">
        <f t="shared" ca="1" si="6"/>
        <v>2</v>
      </c>
      <c r="AC11" s="17">
        <f t="shared" ca="1" si="7"/>
        <v>1</v>
      </c>
      <c r="AD11" s="13">
        <f t="shared" ca="1" si="8"/>
        <v>0.5</v>
      </c>
      <c r="AE11" s="18">
        <v>2.6157407410000002E-3</v>
      </c>
      <c r="AF11" s="19">
        <f t="shared" si="9"/>
        <v>0.19499568595547875</v>
      </c>
      <c r="AG11" s="14">
        <f ca="1">IFERROR(__xludf.DUMMYFUNCTION("SPLIT(W11,"","",TRUE, TRUE)"),2)</f>
        <v>2</v>
      </c>
      <c r="AH11" s="14">
        <f ca="1">IFERROR(__xludf.DUMMYFUNCTION("""COMPUTED_VALUE"""),6)</f>
        <v>6</v>
      </c>
      <c r="AI11" s="14">
        <f ca="1">IFERROR(__xludf.DUMMYFUNCTION("""COMPUTED_VALUE"""),11)</f>
        <v>11</v>
      </c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ht="12.75" x14ac:dyDescent="0.2">
      <c r="A12" s="5">
        <v>11</v>
      </c>
      <c r="B12" s="6" t="s">
        <v>29</v>
      </c>
      <c r="C12" s="6">
        <v>6</v>
      </c>
      <c r="D12" s="6">
        <v>5</v>
      </c>
      <c r="E12" s="6"/>
      <c r="F12" s="6"/>
      <c r="G12" s="7">
        <v>1.3993055555555555E-2</v>
      </c>
      <c r="H12" s="7">
        <v>1.5543981481481482E-2</v>
      </c>
      <c r="I12" s="8">
        <f t="shared" si="0"/>
        <v>1.5509259259259261E-3</v>
      </c>
      <c r="J12" s="5">
        <f t="shared" si="10"/>
        <v>0</v>
      </c>
      <c r="K12" s="5"/>
      <c r="L12" s="39" t="s">
        <v>138</v>
      </c>
      <c r="M12" s="10">
        <f t="shared" ref="M12:O12" si="13">AVERAGE(M2:M11)</f>
        <v>7.1</v>
      </c>
      <c r="N12" s="10">
        <f t="shared" si="13"/>
        <v>6.7</v>
      </c>
      <c r="O12" s="29">
        <f t="shared" si="13"/>
        <v>0.4</v>
      </c>
      <c r="P12" s="6">
        <v>0</v>
      </c>
      <c r="Q12" s="21">
        <v>0.84833333330000005</v>
      </c>
      <c r="R12" s="30">
        <v>6.8</v>
      </c>
      <c r="S12" s="6">
        <v>0.1</v>
      </c>
      <c r="T12" s="6">
        <v>0</v>
      </c>
      <c r="U12" s="21">
        <v>0.88</v>
      </c>
      <c r="V12" s="31">
        <v>0.2</v>
      </c>
      <c r="W12" s="6" t="s">
        <v>127</v>
      </c>
      <c r="X12" s="6">
        <v>7.5</v>
      </c>
      <c r="Y12" s="6">
        <v>4</v>
      </c>
      <c r="Z12" s="6">
        <v>2.5</v>
      </c>
      <c r="AA12" s="21">
        <v>0.59297619050000006</v>
      </c>
      <c r="AB12" s="6">
        <v>3.5</v>
      </c>
      <c r="AC12" s="6">
        <v>1.5</v>
      </c>
      <c r="AD12" s="22">
        <v>0.4557142857</v>
      </c>
      <c r="AE12" s="18">
        <v>7.1284722220000003E-3</v>
      </c>
      <c r="AF12" s="22">
        <v>0.53140638480000002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ht="12.75" x14ac:dyDescent="0.2">
      <c r="A13" s="5">
        <v>12</v>
      </c>
      <c r="B13" s="6" t="s">
        <v>27</v>
      </c>
      <c r="C13" s="6">
        <v>6</v>
      </c>
      <c r="D13" s="6">
        <v>6</v>
      </c>
      <c r="E13" s="6">
        <v>1</v>
      </c>
      <c r="F13" s="6">
        <v>1</v>
      </c>
      <c r="G13" s="7">
        <v>1.6134259259259258E-2</v>
      </c>
      <c r="H13" s="7">
        <v>1.6863425925925928E-2</v>
      </c>
      <c r="I13" s="8">
        <f t="shared" si="0"/>
        <v>7.2916666666666963E-4</v>
      </c>
      <c r="J13" s="5">
        <f t="shared" si="10"/>
        <v>0</v>
      </c>
      <c r="K13" s="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ht="12.75" x14ac:dyDescent="0.2">
      <c r="A14" s="5">
        <v>13</v>
      </c>
      <c r="B14" s="6" t="s">
        <v>27</v>
      </c>
      <c r="C14" s="6">
        <v>7</v>
      </c>
      <c r="D14" s="6">
        <v>6</v>
      </c>
      <c r="E14" s="5"/>
      <c r="F14" s="5"/>
      <c r="G14" s="7">
        <v>1.6770833333333332E-2</v>
      </c>
      <c r="H14" s="7">
        <v>1.7650462962962962E-2</v>
      </c>
      <c r="I14" s="8">
        <f t="shared" si="0"/>
        <v>8.7962962962962951E-4</v>
      </c>
      <c r="J14" s="5">
        <f t="shared" si="10"/>
        <v>1</v>
      </c>
      <c r="K14" s="5"/>
      <c r="L14" s="20"/>
      <c r="M14" s="20"/>
      <c r="N14" s="20"/>
      <c r="O14" s="20"/>
      <c r="P14" s="20"/>
      <c r="Q14" s="20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ht="12.75" x14ac:dyDescent="0.2">
      <c r="A15" s="5">
        <v>14</v>
      </c>
      <c r="B15" s="6" t="s">
        <v>29</v>
      </c>
      <c r="C15" s="6">
        <v>7</v>
      </c>
      <c r="D15" s="6">
        <v>7</v>
      </c>
      <c r="E15" s="6"/>
      <c r="F15" s="6"/>
      <c r="G15" s="7">
        <v>1.8101851851851852E-2</v>
      </c>
      <c r="H15" s="7">
        <v>1.8379629629629631E-2</v>
      </c>
      <c r="I15" s="8">
        <f t="shared" si="0"/>
        <v>2.7777777777777957E-4</v>
      </c>
      <c r="J15" s="5">
        <f t="shared" si="10"/>
        <v>0</v>
      </c>
      <c r="K15" s="5"/>
      <c r="L15" s="20"/>
      <c r="M15" s="20"/>
      <c r="N15" s="20"/>
      <c r="O15" s="20"/>
      <c r="P15" s="20"/>
      <c r="Q15" s="20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ht="12.75" x14ac:dyDescent="0.2">
      <c r="A16" s="5">
        <v>15</v>
      </c>
      <c r="B16" s="6" t="s">
        <v>27</v>
      </c>
      <c r="C16" s="6">
        <v>8</v>
      </c>
      <c r="D16" s="6">
        <v>7</v>
      </c>
      <c r="E16" s="6"/>
      <c r="F16" s="6"/>
      <c r="G16" s="7">
        <v>1.9247685185185184E-2</v>
      </c>
      <c r="H16" s="7">
        <v>2.1354166666666667E-2</v>
      </c>
      <c r="I16" s="8">
        <f t="shared" si="0"/>
        <v>2.1064814814814835E-3</v>
      </c>
      <c r="J16" s="5">
        <f t="shared" si="10"/>
        <v>1</v>
      </c>
      <c r="K16" s="5"/>
      <c r="L16" s="20"/>
      <c r="M16" s="20"/>
      <c r="N16" s="20"/>
      <c r="O16" s="20"/>
      <c r="P16" s="20"/>
      <c r="Q16" s="20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ht="12.75" x14ac:dyDescent="0.2">
      <c r="A17" s="20"/>
      <c r="B17" s="20"/>
      <c r="C17" s="20"/>
      <c r="D17" s="20"/>
      <c r="E17" s="20"/>
      <c r="F17" s="20"/>
      <c r="G17" s="20"/>
      <c r="H17" s="23" t="s">
        <v>40</v>
      </c>
      <c r="I17" s="24">
        <f>SUM(I2:I16)</f>
        <v>1.341435185185186E-2</v>
      </c>
      <c r="J17" s="20"/>
      <c r="K17" s="20"/>
      <c r="L17" s="20"/>
      <c r="M17" s="20"/>
      <c r="N17" s="20"/>
      <c r="O17" s="20"/>
      <c r="P17" s="20"/>
      <c r="Q17" s="20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ht="12.75" x14ac:dyDescent="0.2">
      <c r="A18" s="20"/>
      <c r="B18" s="20"/>
      <c r="C18" s="20"/>
      <c r="D18" s="20"/>
      <c r="E18" s="20"/>
      <c r="F18" s="20"/>
      <c r="G18" s="20"/>
      <c r="H18" s="20"/>
      <c r="I18" s="5"/>
      <c r="J18" s="20"/>
      <c r="K18" s="20"/>
      <c r="L18" s="20"/>
      <c r="M18" s="20"/>
      <c r="N18" s="20"/>
      <c r="O18" s="20"/>
      <c r="P18" s="20"/>
      <c r="Q18" s="20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ht="12.75" x14ac:dyDescent="0.2">
      <c r="A19" s="20"/>
      <c r="B19" s="25" t="s">
        <v>40</v>
      </c>
      <c r="C19" s="25" t="s">
        <v>41</v>
      </c>
      <c r="D19" s="25" t="s">
        <v>42</v>
      </c>
      <c r="E19" s="20"/>
      <c r="F19" s="20"/>
      <c r="G19" s="20"/>
      <c r="H19" s="20"/>
      <c r="I19" s="5"/>
      <c r="J19" s="9"/>
      <c r="K19" s="9"/>
      <c r="L19" s="20"/>
      <c r="M19" s="20"/>
      <c r="N19" s="20"/>
      <c r="O19" s="20"/>
      <c r="P19" s="20"/>
      <c r="Q19" s="20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ht="12.75" x14ac:dyDescent="0.2">
      <c r="A20" s="25" t="s">
        <v>27</v>
      </c>
      <c r="B20" s="20">
        <f>COUNTIF(B2:B16,"Offense")</f>
        <v>8</v>
      </c>
      <c r="C20" s="20">
        <f>COUNTIFS(B2:B16,"Offense", F2:F16,"")</f>
        <v>5</v>
      </c>
      <c r="D20" s="11">
        <f t="shared" ref="D20:D21" si="14">C20/B20</f>
        <v>0.625</v>
      </c>
      <c r="E20" s="20"/>
      <c r="F20" s="20"/>
      <c r="G20" s="20"/>
      <c r="H20" s="20"/>
      <c r="I20" s="5"/>
      <c r="J20" s="26"/>
      <c r="K20" s="26"/>
      <c r="L20" s="20"/>
      <c r="M20" s="20"/>
      <c r="N20" s="20"/>
      <c r="O20" s="20"/>
      <c r="P20" s="20"/>
      <c r="Q20" s="20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ht="12.75" x14ac:dyDescent="0.2">
      <c r="A21" s="25" t="s">
        <v>29</v>
      </c>
      <c r="B21" s="20">
        <f>COUNTIF(B2:B16,"Defense")</f>
        <v>7</v>
      </c>
      <c r="C21" s="20">
        <f>COUNTIFS(B2:B16,"Defense", F2:F16,"1")</f>
        <v>3</v>
      </c>
      <c r="D21" s="11">
        <f t="shared" si="14"/>
        <v>0.42857142857142855</v>
      </c>
      <c r="E21" s="20"/>
      <c r="F21" s="20"/>
      <c r="G21" s="20"/>
      <c r="H21" s="20"/>
      <c r="I21" s="5"/>
      <c r="J21" s="26"/>
      <c r="K21" s="26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ht="12.75" x14ac:dyDescent="0.2">
      <c r="I22" s="14"/>
      <c r="J22" s="9"/>
      <c r="K22" s="9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ht="12.75" x14ac:dyDescent="0.2">
      <c r="I23" s="14"/>
      <c r="J23" s="9"/>
      <c r="K23" s="9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ht="12.75" x14ac:dyDescent="0.2">
      <c r="I24" s="14"/>
      <c r="J24" s="9"/>
      <c r="K24" s="9"/>
      <c r="X24" s="33" t="s">
        <v>45</v>
      </c>
      <c r="Z24" s="28" t="str">
        <f>HYPERLINK("https://youtu.be/cwDAa_BDeoI?t=124","https://youtu.be/cwDAa_BDeoI?t=124")</f>
        <v>https://youtu.be/cwDAa_BDeoI?t=124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ht="12.75" x14ac:dyDescent="0.2">
      <c r="I25" s="14"/>
      <c r="J25" s="9"/>
      <c r="K25" s="9"/>
      <c r="X25" s="33" t="s">
        <v>45</v>
      </c>
      <c r="Z25" s="28" t="str">
        <f>HYPERLINK("https://youtu.be/cwDAa_BDeoI?t=367","https://youtu.be/cwDAa_BDeoI?t=367")</f>
        <v>https://youtu.be/cwDAa_BDeoI?t=367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ht="12.75" x14ac:dyDescent="0.2">
      <c r="I26" s="14"/>
      <c r="J26" s="9"/>
      <c r="K26" s="9"/>
      <c r="X26" s="33" t="s">
        <v>44</v>
      </c>
      <c r="Z26" s="28" t="str">
        <f>HYPERLINK("https://youtu.be/cwDAa_BDeoI?t=627","https://youtu.be/cwDAa_BDeoI?t=627")</f>
        <v>https://youtu.be/cwDAa_BDeoI?t=627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ht="12.75" x14ac:dyDescent="0.2">
      <c r="I27" s="14"/>
      <c r="J27" s="9"/>
      <c r="K27" s="9"/>
      <c r="X27" s="33" t="s">
        <v>44</v>
      </c>
      <c r="Z27" s="28" t="str">
        <f>HYPERLINK("https://youtu.be/cwDAa_BDeoI?t=1089","https://youtu.be/cwDAa_BDeoI?t=1089")</f>
        <v>https://youtu.be/cwDAa_BDeoI?t=1089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ht="12.75" x14ac:dyDescent="0.2">
      <c r="I28" s="14"/>
      <c r="J28" s="9"/>
      <c r="K28" s="9"/>
      <c r="X28" s="33" t="s">
        <v>43</v>
      </c>
      <c r="Z28" s="28" t="str">
        <f>HYPERLINK("https://youtu.be/cwDAa_BDeoI?t=1427","https://youtu.be/cwDAa_BDeoI?t=1427")</f>
        <v>https://youtu.be/cwDAa_BDeoI?t=1427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ht="12.75" x14ac:dyDescent="0.2">
      <c r="I29" s="14"/>
      <c r="J29" s="9"/>
      <c r="K29" s="9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ht="12.75" x14ac:dyDescent="0.2">
      <c r="I30" s="14"/>
      <c r="J30" s="9"/>
      <c r="K30" s="9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ht="12.75" x14ac:dyDescent="0.2">
      <c r="I31" s="14"/>
      <c r="J31" s="9"/>
      <c r="K31" s="9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ht="12.75" x14ac:dyDescent="0.2">
      <c r="I32" s="14"/>
      <c r="J32" s="9"/>
      <c r="K32" s="9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9:47" ht="12.75" x14ac:dyDescent="0.2">
      <c r="I33" s="14"/>
      <c r="J33" s="9"/>
      <c r="K33" s="9"/>
      <c r="Y33" s="27" t="s">
        <v>0</v>
      </c>
      <c r="Z33" s="35" t="s">
        <v>8</v>
      </c>
      <c r="AC33" s="36">
        <f t="shared" ref="AC33:AC45" si="15">I2</f>
        <v>5.4398148148148144E-4</v>
      </c>
      <c r="AD33" s="36">
        <v>5.4398148150000005E-4</v>
      </c>
      <c r="AE33" s="36">
        <f t="shared" ref="AE33:AE45" si="16">AC33-AD33</f>
        <v>-1.851860678692141E-14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9:47" ht="12.75" x14ac:dyDescent="0.2">
      <c r="I34" s="14"/>
      <c r="Y34" s="27">
        <v>1</v>
      </c>
      <c r="Z34" s="35">
        <v>5.4398148148148144E-4</v>
      </c>
      <c r="AC34" s="36">
        <f t="shared" si="15"/>
        <v>5.3240740740740722E-4</v>
      </c>
      <c r="AD34" s="36">
        <v>5.3240740739999995E-4</v>
      </c>
      <c r="AE34" s="36">
        <f t="shared" si="16"/>
        <v>7.4072692424209663E-15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9:47" ht="12.75" x14ac:dyDescent="0.2">
      <c r="I35" s="14"/>
      <c r="Y35" s="27">
        <v>2</v>
      </c>
      <c r="Z35" s="35">
        <v>5.3240740740740722E-4</v>
      </c>
      <c r="AC35" s="36">
        <f t="shared" si="15"/>
        <v>1.7361111111111093E-4</v>
      </c>
      <c r="AD35" s="36">
        <v>1.736111111E-4</v>
      </c>
      <c r="AE35" s="36">
        <f t="shared" si="16"/>
        <v>1.1110930968685762E-14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9:47" ht="12.75" x14ac:dyDescent="0.2">
      <c r="I36" s="14"/>
      <c r="Y36" s="27">
        <v>3</v>
      </c>
      <c r="Z36" s="35">
        <v>1.7361111111111093E-4</v>
      </c>
      <c r="AC36" s="36">
        <f t="shared" si="15"/>
        <v>8.3333333333333306E-4</v>
      </c>
      <c r="AD36" s="36">
        <v>5.3240740739999995E-4</v>
      </c>
      <c r="AE36" s="36">
        <f t="shared" si="16"/>
        <v>3.0092592593333311E-4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9:47" ht="12.75" x14ac:dyDescent="0.2">
      <c r="I37" s="14"/>
      <c r="Y37" s="27">
        <v>4</v>
      </c>
      <c r="Z37" s="35">
        <v>8.3333333333333306E-4</v>
      </c>
      <c r="AC37" s="36">
        <f t="shared" si="15"/>
        <v>2.7777777777777783E-4</v>
      </c>
      <c r="AD37" s="36">
        <v>2.5231481480000001E-3</v>
      </c>
      <c r="AE37" s="36">
        <f t="shared" si="16"/>
        <v>-2.2453703702222222E-3</v>
      </c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9:47" ht="12.75" x14ac:dyDescent="0.2">
      <c r="I38" s="14"/>
      <c r="Y38" s="27">
        <v>5</v>
      </c>
      <c r="Z38" s="35">
        <v>2.7777777777777783E-4</v>
      </c>
      <c r="AC38" s="36">
        <f t="shared" si="15"/>
        <v>5.3240740740740766E-4</v>
      </c>
      <c r="AD38" s="36">
        <v>9.0277777779999998E-4</v>
      </c>
      <c r="AE38" s="36">
        <f t="shared" si="16"/>
        <v>-3.7037037039259232E-4</v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9:47" ht="12.75" x14ac:dyDescent="0.2">
      <c r="I39" s="14"/>
      <c r="Y39" s="27">
        <v>6</v>
      </c>
      <c r="Z39" s="35">
        <v>5.3240740740740766E-4</v>
      </c>
      <c r="AC39" s="36">
        <f t="shared" si="15"/>
        <v>2.5231481481481476E-3</v>
      </c>
      <c r="AD39" s="36">
        <v>5.3240740739999995E-4</v>
      </c>
      <c r="AE39" s="36">
        <f t="shared" si="16"/>
        <v>1.9907407407481477E-3</v>
      </c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9:47" ht="12.75" x14ac:dyDescent="0.2">
      <c r="I40" s="14"/>
      <c r="Y40" s="27">
        <v>7</v>
      </c>
      <c r="Z40" s="35">
        <v>2.5231481481481476E-3</v>
      </c>
      <c r="AC40" s="36">
        <f t="shared" si="15"/>
        <v>9.0277777777777839E-4</v>
      </c>
      <c r="AD40" s="36">
        <v>1.018518519E-3</v>
      </c>
      <c r="AE40" s="36">
        <f t="shared" si="16"/>
        <v>-1.1574074122222165E-4</v>
      </c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9:47" ht="12.75" x14ac:dyDescent="0.2">
      <c r="I41" s="14"/>
      <c r="Y41" s="27">
        <v>8</v>
      </c>
      <c r="Z41" s="35">
        <v>9.0277777777777839E-4</v>
      </c>
      <c r="AC41" s="36">
        <f t="shared" si="15"/>
        <v>5.3240740740740852E-4</v>
      </c>
      <c r="AD41" s="36">
        <v>1.5509259260000001E-3</v>
      </c>
      <c r="AE41" s="36">
        <f t="shared" si="16"/>
        <v>-1.0185185185925916E-3</v>
      </c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9:47" ht="12.75" x14ac:dyDescent="0.2">
      <c r="I42" s="14"/>
      <c r="Y42" s="27">
        <v>9</v>
      </c>
      <c r="Z42" s="35">
        <v>5.3240740740740852E-4</v>
      </c>
      <c r="AC42" s="36">
        <f t="shared" si="15"/>
        <v>1.0185185185185193E-3</v>
      </c>
      <c r="AD42" s="36">
        <v>8.796296296E-4</v>
      </c>
      <c r="AE42" s="36">
        <f t="shared" si="16"/>
        <v>1.3888888891851929E-4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9:47" ht="12.75" x14ac:dyDescent="0.2">
      <c r="I43" s="14"/>
      <c r="Y43" s="27">
        <v>10</v>
      </c>
      <c r="Z43" s="35">
        <v>1.0185185185185193E-3</v>
      </c>
      <c r="AC43" s="36">
        <f t="shared" si="15"/>
        <v>1.5509259259259261E-3</v>
      </c>
      <c r="AD43" s="36">
        <v>2.7777777780000002E-4</v>
      </c>
      <c r="AE43" s="36">
        <f t="shared" si="16"/>
        <v>1.273148148125926E-3</v>
      </c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9:47" ht="12.75" x14ac:dyDescent="0.2">
      <c r="I44" s="14"/>
      <c r="Y44" s="27">
        <v>11</v>
      </c>
      <c r="Z44" s="35">
        <v>1.5509259259259261E-3</v>
      </c>
      <c r="AC44" s="36">
        <f t="shared" si="15"/>
        <v>7.2916666666666963E-4</v>
      </c>
      <c r="AD44" s="36">
        <v>2.1064814810000001E-3</v>
      </c>
      <c r="AE44" s="36">
        <f t="shared" si="16"/>
        <v>-1.3773148143333305E-3</v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9:47" ht="12.75" x14ac:dyDescent="0.2">
      <c r="I45" s="14"/>
      <c r="Y45" s="27">
        <v>12</v>
      </c>
      <c r="Z45" s="35">
        <v>7.2916666666666963E-4</v>
      </c>
      <c r="AC45" s="36">
        <f t="shared" si="15"/>
        <v>8.7962962962962951E-4</v>
      </c>
      <c r="AD45" s="36">
        <v>2.1064814810000001E-3</v>
      </c>
      <c r="AE45" s="36">
        <f t="shared" si="16"/>
        <v>-1.2268518513703706E-3</v>
      </c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9:47" ht="12.75" x14ac:dyDescent="0.2">
      <c r="I46" s="14"/>
      <c r="Y46" s="27">
        <v>13</v>
      </c>
      <c r="Z46" s="35">
        <v>8.7962962962962951E-4</v>
      </c>
      <c r="AD46" s="36" t="s">
        <v>127</v>
      </c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9:47" ht="12.75" x14ac:dyDescent="0.2">
      <c r="I47" s="14"/>
      <c r="Y47" s="27">
        <v>14</v>
      </c>
      <c r="Z47" s="35">
        <v>2.7777777777777957E-4</v>
      </c>
      <c r="AD47" s="36" t="s">
        <v>127</v>
      </c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9:47" ht="12.75" x14ac:dyDescent="0.2">
      <c r="I48" s="14"/>
      <c r="Y48" s="27">
        <v>15</v>
      </c>
      <c r="Z48" s="35">
        <v>2.1064814814814835E-3</v>
      </c>
      <c r="AD48" s="36" t="s">
        <v>127</v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9:47" ht="12.75" x14ac:dyDescent="0.2">
      <c r="I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9:47" ht="12.75" x14ac:dyDescent="0.2">
      <c r="I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9:47" ht="12.75" x14ac:dyDescent="0.2">
      <c r="I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9:47" ht="12.75" x14ac:dyDescent="0.2">
      <c r="I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9:47" ht="12.75" x14ac:dyDescent="0.2">
      <c r="I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9:47" ht="12.75" x14ac:dyDescent="0.2">
      <c r="I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9:47" ht="12.75" x14ac:dyDescent="0.2">
      <c r="I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9:47" ht="12.75" x14ac:dyDescent="0.2">
      <c r="I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9:47" ht="12.75" x14ac:dyDescent="0.2">
      <c r="I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9:47" ht="12.75" x14ac:dyDescent="0.2">
      <c r="I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9:47" ht="12.75" x14ac:dyDescent="0.2">
      <c r="I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9:47" ht="12.75" x14ac:dyDescent="0.2">
      <c r="I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9:47" ht="12.75" x14ac:dyDescent="0.2">
      <c r="I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9:47" ht="12.75" x14ac:dyDescent="0.2">
      <c r="I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9:47" ht="12.75" x14ac:dyDescent="0.2">
      <c r="I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9:47" ht="12.75" x14ac:dyDescent="0.2">
      <c r="I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9:47" ht="12.75" x14ac:dyDescent="0.2">
      <c r="I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9:47" ht="12.75" x14ac:dyDescent="0.2">
      <c r="I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9:47" ht="12.75" x14ac:dyDescent="0.2">
      <c r="I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9:47" ht="12.75" x14ac:dyDescent="0.2">
      <c r="I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9:47" ht="12.75" x14ac:dyDescent="0.2">
      <c r="I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9:47" ht="12.75" x14ac:dyDescent="0.2">
      <c r="I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9:47" ht="12.75" x14ac:dyDescent="0.2">
      <c r="I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9:47" ht="12.75" x14ac:dyDescent="0.2">
      <c r="I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9:47" ht="12.75" x14ac:dyDescent="0.2">
      <c r="I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9:47" ht="12.75" x14ac:dyDescent="0.2">
      <c r="I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9:47" ht="12.75" x14ac:dyDescent="0.2">
      <c r="I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9:47" ht="12.75" x14ac:dyDescent="0.2">
      <c r="I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9:47" ht="12.75" x14ac:dyDescent="0.2">
      <c r="I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9:47" ht="12.75" x14ac:dyDescent="0.2">
      <c r="I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9:47" ht="12.75" x14ac:dyDescent="0.2">
      <c r="I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9:47" ht="12.75" x14ac:dyDescent="0.2">
      <c r="I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9:47" ht="12.75" x14ac:dyDescent="0.2">
      <c r="I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9:47" ht="12.75" x14ac:dyDescent="0.2">
      <c r="I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9:47" ht="12.75" x14ac:dyDescent="0.2">
      <c r="I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9:47" ht="12.75" x14ac:dyDescent="0.2">
      <c r="I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9:47" ht="12.75" x14ac:dyDescent="0.2">
      <c r="I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9:47" ht="12.75" x14ac:dyDescent="0.2">
      <c r="I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9:47" ht="12.75" x14ac:dyDescent="0.2">
      <c r="I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9:47" ht="12.75" x14ac:dyDescent="0.2">
      <c r="I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9:47" ht="12.75" x14ac:dyDescent="0.2">
      <c r="I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9:47" ht="12.75" x14ac:dyDescent="0.2">
      <c r="I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9:47" ht="12.75" x14ac:dyDescent="0.2">
      <c r="I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9:47" ht="12.75" x14ac:dyDescent="0.2">
      <c r="I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9:47" ht="12.75" x14ac:dyDescent="0.2">
      <c r="I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9:47" ht="12.75" x14ac:dyDescent="0.2">
      <c r="I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9:47" ht="12.75" x14ac:dyDescent="0.2">
      <c r="I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9:47" ht="12.75" x14ac:dyDescent="0.2">
      <c r="I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9:47" ht="12.75" x14ac:dyDescent="0.2">
      <c r="I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9:47" ht="12.75" x14ac:dyDescent="0.2">
      <c r="I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9:47" ht="12.75" x14ac:dyDescent="0.2">
      <c r="I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9:47" ht="12.75" x14ac:dyDescent="0.2">
      <c r="I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9:47" ht="12.75" x14ac:dyDescent="0.2">
      <c r="I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9:47" ht="12.75" x14ac:dyDescent="0.2">
      <c r="I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9:47" ht="12.75" x14ac:dyDescent="0.2">
      <c r="I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9:47" ht="12.75" x14ac:dyDescent="0.2">
      <c r="I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9:47" ht="12.75" x14ac:dyDescent="0.2">
      <c r="I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9:47" ht="12.75" x14ac:dyDescent="0.2">
      <c r="I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9:47" ht="12.75" x14ac:dyDescent="0.2">
      <c r="I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9:47" ht="12.75" x14ac:dyDescent="0.2">
      <c r="I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9:47" ht="12.75" x14ac:dyDescent="0.2">
      <c r="I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9:47" ht="12.75" x14ac:dyDescent="0.2">
      <c r="I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9:47" ht="12.75" x14ac:dyDescent="0.2">
      <c r="I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9:47" ht="12.75" x14ac:dyDescent="0.2">
      <c r="I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9:47" ht="12.75" x14ac:dyDescent="0.2">
      <c r="I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9:47" ht="12.75" x14ac:dyDescent="0.2">
      <c r="I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9:47" ht="12.75" x14ac:dyDescent="0.2">
      <c r="I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9:47" ht="12.75" x14ac:dyDescent="0.2">
      <c r="I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9:47" ht="12.75" x14ac:dyDescent="0.2">
      <c r="I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9:47" ht="12.75" x14ac:dyDescent="0.2">
      <c r="I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9:47" ht="12.75" x14ac:dyDescent="0.2">
      <c r="I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9:47" ht="12.75" x14ac:dyDescent="0.2">
      <c r="I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9:47" ht="12.75" x14ac:dyDescent="0.2">
      <c r="I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9:47" ht="12.75" x14ac:dyDescent="0.2">
      <c r="I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9:47" ht="12.75" x14ac:dyDescent="0.2">
      <c r="I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9:47" ht="12.75" x14ac:dyDescent="0.2">
      <c r="I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9:47" ht="12.75" x14ac:dyDescent="0.2">
      <c r="I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9:47" ht="12.75" x14ac:dyDescent="0.2">
      <c r="I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9:47" ht="12.75" x14ac:dyDescent="0.2">
      <c r="I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9:47" ht="12.75" x14ac:dyDescent="0.2">
      <c r="I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9:47" ht="12.75" x14ac:dyDescent="0.2">
      <c r="I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9:47" ht="12.75" x14ac:dyDescent="0.2">
      <c r="I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9:47" ht="12.75" x14ac:dyDescent="0.2">
      <c r="I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9:47" ht="12.75" x14ac:dyDescent="0.2">
      <c r="I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9:47" ht="12.75" x14ac:dyDescent="0.2">
      <c r="I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9:47" ht="12.75" x14ac:dyDescent="0.2">
      <c r="I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9:47" ht="12.75" x14ac:dyDescent="0.2">
      <c r="I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9:47" ht="12.75" x14ac:dyDescent="0.2">
      <c r="I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9:47" ht="12.75" x14ac:dyDescent="0.2">
      <c r="I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9:47" ht="12.75" x14ac:dyDescent="0.2">
      <c r="I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9:47" ht="12.75" x14ac:dyDescent="0.2">
      <c r="I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 spans="9:47" ht="12.75" x14ac:dyDescent="0.2">
      <c r="I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 spans="9:47" ht="12.75" x14ac:dyDescent="0.2">
      <c r="I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 spans="9:47" ht="12.75" x14ac:dyDescent="0.2">
      <c r="I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</row>
    <row r="143" spans="9:47" ht="12.75" x14ac:dyDescent="0.2">
      <c r="I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9:47" ht="12.75" x14ac:dyDescent="0.2">
      <c r="I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</row>
    <row r="145" spans="9:47" ht="12.75" x14ac:dyDescent="0.2">
      <c r="I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9:47" ht="12.75" x14ac:dyDescent="0.2">
      <c r="I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 spans="9:47" ht="12.75" x14ac:dyDescent="0.2">
      <c r="I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</row>
    <row r="148" spans="9:47" ht="12.75" x14ac:dyDescent="0.2">
      <c r="I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</row>
    <row r="149" spans="9:47" ht="12.75" x14ac:dyDescent="0.2">
      <c r="I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</row>
    <row r="150" spans="9:47" ht="12.75" x14ac:dyDescent="0.2">
      <c r="I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 spans="9:47" ht="12.75" x14ac:dyDescent="0.2">
      <c r="I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</row>
    <row r="152" spans="9:47" ht="12.75" x14ac:dyDescent="0.2">
      <c r="I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</row>
    <row r="153" spans="9:47" ht="12.75" x14ac:dyDescent="0.2">
      <c r="I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9:47" ht="12.75" x14ac:dyDescent="0.2">
      <c r="I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</row>
    <row r="155" spans="9:47" ht="12.75" x14ac:dyDescent="0.2">
      <c r="I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</row>
    <row r="156" spans="9:47" ht="12.75" x14ac:dyDescent="0.2">
      <c r="I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 spans="9:47" ht="12.75" x14ac:dyDescent="0.2">
      <c r="I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</row>
    <row r="158" spans="9:47" ht="12.75" x14ac:dyDescent="0.2">
      <c r="I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 spans="9:47" ht="12.75" x14ac:dyDescent="0.2">
      <c r="I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 spans="9:47" ht="12.75" x14ac:dyDescent="0.2">
      <c r="I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</row>
    <row r="161" spans="9:47" ht="12.75" x14ac:dyDescent="0.2">
      <c r="I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9:47" ht="12.75" x14ac:dyDescent="0.2">
      <c r="I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</row>
    <row r="163" spans="9:47" ht="12.75" x14ac:dyDescent="0.2">
      <c r="I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</row>
    <row r="164" spans="9:47" ht="12.75" x14ac:dyDescent="0.2">
      <c r="I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</row>
    <row r="165" spans="9:47" ht="12.75" x14ac:dyDescent="0.2">
      <c r="I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</row>
    <row r="166" spans="9:47" ht="12.75" x14ac:dyDescent="0.2">
      <c r="I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r="167" spans="9:47" ht="12.75" x14ac:dyDescent="0.2">
      <c r="I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  <row r="168" spans="9:47" ht="12.75" x14ac:dyDescent="0.2">
      <c r="I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</row>
    <row r="169" spans="9:47" ht="12.75" x14ac:dyDescent="0.2">
      <c r="I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9:47" ht="12.75" x14ac:dyDescent="0.2">
      <c r="I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</row>
    <row r="171" spans="9:47" ht="12.75" x14ac:dyDescent="0.2">
      <c r="I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9:47" ht="12.75" x14ac:dyDescent="0.2">
      <c r="I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</row>
    <row r="173" spans="9:47" ht="12.75" x14ac:dyDescent="0.2">
      <c r="I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</row>
    <row r="174" spans="9:47" ht="12.75" x14ac:dyDescent="0.2">
      <c r="I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</row>
    <row r="175" spans="9:47" ht="12.75" x14ac:dyDescent="0.2">
      <c r="I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spans="9:47" ht="12.75" x14ac:dyDescent="0.2">
      <c r="I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</row>
    <row r="177" spans="9:47" ht="12.75" x14ac:dyDescent="0.2">
      <c r="I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spans="9:47" ht="12.75" x14ac:dyDescent="0.2">
      <c r="I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</row>
    <row r="179" spans="9:47" ht="12.75" x14ac:dyDescent="0.2">
      <c r="I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spans="9:47" ht="12.75" x14ac:dyDescent="0.2">
      <c r="I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 spans="9:47" ht="12.75" x14ac:dyDescent="0.2">
      <c r="I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</row>
    <row r="182" spans="9:47" ht="12.75" x14ac:dyDescent="0.2">
      <c r="I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 spans="9:47" ht="12.75" x14ac:dyDescent="0.2">
      <c r="I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spans="9:47" ht="12.75" x14ac:dyDescent="0.2">
      <c r="I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spans="9:47" ht="12.75" x14ac:dyDescent="0.2">
      <c r="I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spans="9:47" ht="12.75" x14ac:dyDescent="0.2">
      <c r="I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</row>
    <row r="187" spans="9:47" ht="12.75" x14ac:dyDescent="0.2">
      <c r="I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</row>
    <row r="188" spans="9:47" ht="12.75" x14ac:dyDescent="0.2">
      <c r="I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</row>
    <row r="189" spans="9:47" ht="12.75" x14ac:dyDescent="0.2">
      <c r="I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</row>
    <row r="190" spans="9:47" ht="12.75" x14ac:dyDescent="0.2">
      <c r="I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</row>
    <row r="191" spans="9:47" ht="12.75" x14ac:dyDescent="0.2">
      <c r="I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</row>
    <row r="192" spans="9:47" ht="12.75" x14ac:dyDescent="0.2">
      <c r="I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9:47" ht="12.75" x14ac:dyDescent="0.2">
      <c r="I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spans="9:47" ht="12.75" x14ac:dyDescent="0.2">
      <c r="I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</row>
    <row r="195" spans="9:47" ht="12.75" x14ac:dyDescent="0.2">
      <c r="I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 spans="9:47" ht="12.75" x14ac:dyDescent="0.2">
      <c r="I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</row>
    <row r="197" spans="9:47" ht="12.75" x14ac:dyDescent="0.2">
      <c r="I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</row>
    <row r="198" spans="9:47" ht="12.75" x14ac:dyDescent="0.2">
      <c r="I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</row>
    <row r="199" spans="9:47" ht="12.75" x14ac:dyDescent="0.2">
      <c r="I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9:47" ht="12.75" x14ac:dyDescent="0.2">
      <c r="I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</row>
    <row r="201" spans="9:47" ht="12.75" x14ac:dyDescent="0.2">
      <c r="I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</row>
    <row r="202" spans="9:47" ht="12.75" x14ac:dyDescent="0.2">
      <c r="I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 spans="9:47" ht="12.75" x14ac:dyDescent="0.2">
      <c r="I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</row>
    <row r="204" spans="9:47" ht="12.75" x14ac:dyDescent="0.2">
      <c r="I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</row>
    <row r="205" spans="9:47" ht="12.75" x14ac:dyDescent="0.2">
      <c r="I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</row>
    <row r="206" spans="9:47" ht="12.75" x14ac:dyDescent="0.2">
      <c r="I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</row>
    <row r="207" spans="9:47" ht="12.75" x14ac:dyDescent="0.2">
      <c r="I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</row>
    <row r="208" spans="9:47" ht="12.75" x14ac:dyDescent="0.2">
      <c r="I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</row>
    <row r="209" spans="9:47" ht="12.75" x14ac:dyDescent="0.2">
      <c r="I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</row>
    <row r="210" spans="9:47" ht="12.75" x14ac:dyDescent="0.2">
      <c r="I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</row>
    <row r="211" spans="9:47" ht="12.75" x14ac:dyDescent="0.2">
      <c r="I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</row>
    <row r="212" spans="9:47" ht="12.75" x14ac:dyDescent="0.2">
      <c r="I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</row>
    <row r="213" spans="9:47" ht="12.75" x14ac:dyDescent="0.2">
      <c r="I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</row>
    <row r="214" spans="9:47" ht="12.75" x14ac:dyDescent="0.2">
      <c r="I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</row>
    <row r="215" spans="9:47" ht="12.75" x14ac:dyDescent="0.2">
      <c r="I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</row>
    <row r="216" spans="9:47" ht="12.75" x14ac:dyDescent="0.2">
      <c r="I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</row>
    <row r="217" spans="9:47" ht="12.75" x14ac:dyDescent="0.2">
      <c r="I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</row>
    <row r="218" spans="9:47" ht="12.75" x14ac:dyDescent="0.2">
      <c r="I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 spans="9:47" ht="12.75" x14ac:dyDescent="0.2">
      <c r="I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spans="9:47" ht="12.75" x14ac:dyDescent="0.2">
      <c r="I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</row>
    <row r="221" spans="9:47" ht="12.75" x14ac:dyDescent="0.2">
      <c r="I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spans="9:47" ht="12.75" x14ac:dyDescent="0.2">
      <c r="I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</row>
    <row r="223" spans="9:47" ht="12.75" x14ac:dyDescent="0.2">
      <c r="I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</row>
    <row r="224" spans="9:47" ht="12.75" x14ac:dyDescent="0.2">
      <c r="I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9:47" ht="12.75" x14ac:dyDescent="0.2">
      <c r="I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</row>
    <row r="226" spans="9:47" ht="12.75" x14ac:dyDescent="0.2">
      <c r="I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 spans="9:47" ht="12.75" x14ac:dyDescent="0.2">
      <c r="I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9:47" ht="12.75" x14ac:dyDescent="0.2">
      <c r="I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</row>
    <row r="229" spans="9:47" ht="12.75" x14ac:dyDescent="0.2">
      <c r="I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</row>
    <row r="230" spans="9:47" ht="12.75" x14ac:dyDescent="0.2">
      <c r="I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</row>
    <row r="231" spans="9:47" ht="12.75" x14ac:dyDescent="0.2">
      <c r="I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</row>
    <row r="232" spans="9:47" ht="12.75" x14ac:dyDescent="0.2">
      <c r="I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</row>
    <row r="233" spans="9:47" ht="12.75" x14ac:dyDescent="0.2">
      <c r="I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</row>
    <row r="234" spans="9:47" ht="12.75" x14ac:dyDescent="0.2">
      <c r="I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spans="9:47" ht="12.75" x14ac:dyDescent="0.2">
      <c r="I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spans="9:47" ht="12.75" x14ac:dyDescent="0.2">
      <c r="I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spans="9:47" ht="12.75" x14ac:dyDescent="0.2">
      <c r="I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spans="9:47" ht="12.75" x14ac:dyDescent="0.2">
      <c r="I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spans="9:47" ht="12.75" x14ac:dyDescent="0.2">
      <c r="I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spans="9:47" ht="12.75" x14ac:dyDescent="0.2">
      <c r="I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spans="9:47" ht="12.75" x14ac:dyDescent="0.2">
      <c r="I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spans="9:47" ht="12.75" x14ac:dyDescent="0.2">
      <c r="I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spans="9:47" ht="12.75" x14ac:dyDescent="0.2">
      <c r="I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spans="9:47" ht="12.75" x14ac:dyDescent="0.2">
      <c r="I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spans="9:47" ht="12.75" x14ac:dyDescent="0.2">
      <c r="I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spans="9:47" ht="12.75" x14ac:dyDescent="0.2">
      <c r="I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spans="9:47" ht="12.75" x14ac:dyDescent="0.2">
      <c r="I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spans="9:47" ht="12.75" x14ac:dyDescent="0.2">
      <c r="I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spans="9:47" ht="12.75" x14ac:dyDescent="0.2">
      <c r="I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spans="9:47" ht="12.75" x14ac:dyDescent="0.2">
      <c r="I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spans="9:47" ht="12.75" x14ac:dyDescent="0.2">
      <c r="I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spans="9:47" ht="12.75" x14ac:dyDescent="0.2">
      <c r="I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spans="9:47" ht="12.75" x14ac:dyDescent="0.2">
      <c r="I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spans="9:47" ht="12.75" x14ac:dyDescent="0.2">
      <c r="I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spans="9:47" ht="12.75" x14ac:dyDescent="0.2">
      <c r="I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9:47" ht="12.75" x14ac:dyDescent="0.2">
      <c r="I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9:47" ht="12.75" x14ac:dyDescent="0.2">
      <c r="I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spans="9:47" ht="12.75" x14ac:dyDescent="0.2">
      <c r="I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spans="9:47" ht="12.75" x14ac:dyDescent="0.2">
      <c r="I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spans="9:47" ht="12.75" x14ac:dyDescent="0.2">
      <c r="I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spans="9:47" ht="12.75" x14ac:dyDescent="0.2">
      <c r="I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spans="9:47" ht="12.75" x14ac:dyDescent="0.2">
      <c r="I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spans="9:47" ht="12.75" x14ac:dyDescent="0.2">
      <c r="I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spans="9:47" ht="12.75" x14ac:dyDescent="0.2">
      <c r="I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spans="9:47" ht="12.75" x14ac:dyDescent="0.2">
      <c r="I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spans="9:47" ht="12.75" x14ac:dyDescent="0.2">
      <c r="I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spans="9:47" ht="12.75" x14ac:dyDescent="0.2">
      <c r="I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spans="9:47" ht="12.75" x14ac:dyDescent="0.2">
      <c r="I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spans="9:47" ht="12.75" x14ac:dyDescent="0.2">
      <c r="I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spans="9:47" ht="12.75" x14ac:dyDescent="0.2">
      <c r="I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spans="9:47" ht="12.75" x14ac:dyDescent="0.2">
      <c r="I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spans="9:47" ht="12.75" x14ac:dyDescent="0.2">
      <c r="I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spans="9:47" ht="12.75" x14ac:dyDescent="0.2">
      <c r="I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spans="9:47" ht="12.75" x14ac:dyDescent="0.2">
      <c r="I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spans="9:47" ht="12.75" x14ac:dyDescent="0.2">
      <c r="I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spans="9:47" ht="12.75" x14ac:dyDescent="0.2">
      <c r="I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spans="9:47" ht="12.75" x14ac:dyDescent="0.2">
      <c r="I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spans="9:47" ht="12.75" x14ac:dyDescent="0.2">
      <c r="I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spans="9:47" ht="12.75" x14ac:dyDescent="0.2">
      <c r="I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spans="9:47" ht="12.75" x14ac:dyDescent="0.2">
      <c r="I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spans="9:47" ht="12.75" x14ac:dyDescent="0.2">
      <c r="I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spans="9:47" ht="12.75" x14ac:dyDescent="0.2">
      <c r="I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spans="9:47" ht="12.75" x14ac:dyDescent="0.2">
      <c r="I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9:47" ht="12.75" x14ac:dyDescent="0.2">
      <c r="I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spans="9:47" ht="12.75" x14ac:dyDescent="0.2">
      <c r="I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spans="9:47" ht="12.75" x14ac:dyDescent="0.2">
      <c r="I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spans="9:47" ht="12.75" x14ac:dyDescent="0.2">
      <c r="I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9:47" ht="12.75" x14ac:dyDescent="0.2">
      <c r="I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spans="9:47" ht="12.75" x14ac:dyDescent="0.2">
      <c r="I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spans="9:47" ht="12.75" x14ac:dyDescent="0.2">
      <c r="I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spans="9:47" ht="12.75" x14ac:dyDescent="0.2">
      <c r="I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spans="9:47" ht="12.75" x14ac:dyDescent="0.2">
      <c r="I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spans="9:47" ht="12.75" x14ac:dyDescent="0.2">
      <c r="I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spans="9:47" ht="12.75" x14ac:dyDescent="0.2">
      <c r="I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spans="9:47" ht="12.75" x14ac:dyDescent="0.2">
      <c r="I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spans="9:47" ht="12.75" x14ac:dyDescent="0.2">
      <c r="I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spans="9:47" ht="12.75" x14ac:dyDescent="0.2">
      <c r="I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spans="9:47" ht="12.75" x14ac:dyDescent="0.2">
      <c r="I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spans="9:47" ht="12.75" x14ac:dyDescent="0.2">
      <c r="I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spans="9:47" ht="12.75" x14ac:dyDescent="0.2">
      <c r="I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spans="9:47" ht="12.75" x14ac:dyDescent="0.2">
      <c r="I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spans="9:47" ht="12.75" x14ac:dyDescent="0.2">
      <c r="I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spans="9:47" ht="12.75" x14ac:dyDescent="0.2">
      <c r="I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spans="9:47" ht="12.75" x14ac:dyDescent="0.2">
      <c r="I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spans="9:47" ht="12.75" x14ac:dyDescent="0.2">
      <c r="I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spans="9:47" ht="12.75" x14ac:dyDescent="0.2">
      <c r="I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spans="9:47" ht="12.75" x14ac:dyDescent="0.2">
      <c r="I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spans="9:47" ht="12.75" x14ac:dyDescent="0.2">
      <c r="I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spans="9:47" ht="12.75" x14ac:dyDescent="0.2">
      <c r="I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spans="9:47" ht="12.75" x14ac:dyDescent="0.2">
      <c r="I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spans="9:47" ht="12.75" x14ac:dyDescent="0.2">
      <c r="I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9:47" ht="12.75" x14ac:dyDescent="0.2">
      <c r="I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spans="9:47" ht="12.75" x14ac:dyDescent="0.2">
      <c r="I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spans="9:47" ht="12.75" x14ac:dyDescent="0.2">
      <c r="I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spans="9:47" ht="12.75" x14ac:dyDescent="0.2">
      <c r="I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spans="9:47" ht="12.75" x14ac:dyDescent="0.2">
      <c r="I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spans="9:47" ht="12.75" x14ac:dyDescent="0.2">
      <c r="I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spans="9:47" ht="12.75" x14ac:dyDescent="0.2">
      <c r="I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spans="9:47" ht="12.75" x14ac:dyDescent="0.2">
      <c r="I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9:47" ht="12.75" x14ac:dyDescent="0.2">
      <c r="I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spans="9:47" ht="12.75" x14ac:dyDescent="0.2">
      <c r="I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spans="9:47" ht="12.75" x14ac:dyDescent="0.2">
      <c r="I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spans="9:47" ht="12.75" x14ac:dyDescent="0.2">
      <c r="I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spans="9:47" ht="12.75" x14ac:dyDescent="0.2">
      <c r="I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spans="9:47" ht="12.75" x14ac:dyDescent="0.2">
      <c r="I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spans="9:47" ht="12.75" x14ac:dyDescent="0.2">
      <c r="I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spans="9:47" ht="12.75" x14ac:dyDescent="0.2">
      <c r="I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spans="9:47" ht="12.75" x14ac:dyDescent="0.2">
      <c r="I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spans="9:47" ht="12.75" x14ac:dyDescent="0.2">
      <c r="I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spans="9:47" ht="12.75" x14ac:dyDescent="0.2">
      <c r="I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spans="9:47" ht="12.75" x14ac:dyDescent="0.2">
      <c r="I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spans="9:47" ht="12.75" x14ac:dyDescent="0.2">
      <c r="I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spans="9:47" ht="12.75" x14ac:dyDescent="0.2">
      <c r="I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spans="9:47" ht="12.75" x14ac:dyDescent="0.2">
      <c r="I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spans="9:47" ht="12.75" x14ac:dyDescent="0.2">
      <c r="I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spans="9:47" ht="12.75" x14ac:dyDescent="0.2">
      <c r="I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spans="9:47" ht="12.75" x14ac:dyDescent="0.2">
      <c r="I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spans="9:47" ht="12.75" x14ac:dyDescent="0.2">
      <c r="I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spans="9:47" ht="12.75" x14ac:dyDescent="0.2">
      <c r="I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9:47" ht="12.75" x14ac:dyDescent="0.2">
      <c r="I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spans="9:47" ht="12.75" x14ac:dyDescent="0.2">
      <c r="I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spans="9:47" ht="12.75" x14ac:dyDescent="0.2">
      <c r="I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spans="9:47" ht="12.75" x14ac:dyDescent="0.2">
      <c r="I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spans="9:47" ht="12.75" x14ac:dyDescent="0.2">
      <c r="I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spans="9:47" ht="12.75" x14ac:dyDescent="0.2">
      <c r="I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spans="9:47" ht="12.75" x14ac:dyDescent="0.2">
      <c r="I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spans="9:47" ht="12.75" x14ac:dyDescent="0.2">
      <c r="I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spans="9:47" ht="12.75" x14ac:dyDescent="0.2">
      <c r="I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spans="9:47" ht="12.75" x14ac:dyDescent="0.2">
      <c r="I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spans="9:47" ht="12.75" x14ac:dyDescent="0.2">
      <c r="I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9:47" ht="12.75" x14ac:dyDescent="0.2">
      <c r="I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spans="9:47" ht="12.75" x14ac:dyDescent="0.2">
      <c r="I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spans="9:47" ht="12.75" x14ac:dyDescent="0.2">
      <c r="I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spans="9:47" ht="12.75" x14ac:dyDescent="0.2">
      <c r="I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spans="9:47" ht="12.75" x14ac:dyDescent="0.2">
      <c r="I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spans="9:47" ht="12.75" x14ac:dyDescent="0.2">
      <c r="I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</row>
    <row r="357" spans="9:47" ht="12.75" x14ac:dyDescent="0.2">
      <c r="I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 spans="9:47" ht="12.75" x14ac:dyDescent="0.2">
      <c r="I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</row>
    <row r="359" spans="9:47" ht="12.75" x14ac:dyDescent="0.2">
      <c r="I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</row>
    <row r="360" spans="9:47" ht="12.75" x14ac:dyDescent="0.2">
      <c r="I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</row>
    <row r="361" spans="9:47" ht="12.75" x14ac:dyDescent="0.2">
      <c r="I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</row>
    <row r="362" spans="9:47" ht="12.75" x14ac:dyDescent="0.2">
      <c r="I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 spans="9:47" ht="12.75" x14ac:dyDescent="0.2">
      <c r="I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</row>
    <row r="364" spans="9:47" ht="12.75" x14ac:dyDescent="0.2">
      <c r="I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</row>
    <row r="365" spans="9:47" ht="12.75" x14ac:dyDescent="0.2">
      <c r="I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</row>
    <row r="366" spans="9:47" ht="12.75" x14ac:dyDescent="0.2">
      <c r="I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</row>
    <row r="367" spans="9:47" ht="12.75" x14ac:dyDescent="0.2">
      <c r="I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</row>
    <row r="368" spans="9:47" ht="12.75" x14ac:dyDescent="0.2">
      <c r="I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</row>
    <row r="369" spans="9:47" ht="12.75" x14ac:dyDescent="0.2">
      <c r="I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</row>
    <row r="370" spans="9:47" ht="12.75" x14ac:dyDescent="0.2">
      <c r="I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</row>
    <row r="371" spans="9:47" ht="12.75" x14ac:dyDescent="0.2">
      <c r="I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</row>
    <row r="372" spans="9:47" ht="12.75" x14ac:dyDescent="0.2">
      <c r="I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</row>
    <row r="373" spans="9:47" ht="12.75" x14ac:dyDescent="0.2">
      <c r="I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</row>
    <row r="374" spans="9:47" ht="12.75" x14ac:dyDescent="0.2">
      <c r="I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</row>
    <row r="375" spans="9:47" ht="12.75" x14ac:dyDescent="0.2">
      <c r="I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</row>
    <row r="376" spans="9:47" ht="12.75" x14ac:dyDescent="0.2">
      <c r="I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</row>
    <row r="377" spans="9:47" ht="12.75" x14ac:dyDescent="0.2">
      <c r="I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</row>
    <row r="378" spans="9:47" ht="12.75" x14ac:dyDescent="0.2">
      <c r="I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</row>
    <row r="379" spans="9:47" ht="12.75" x14ac:dyDescent="0.2">
      <c r="I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</row>
    <row r="380" spans="9:47" ht="12.75" x14ac:dyDescent="0.2">
      <c r="I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</row>
    <row r="381" spans="9:47" ht="12.75" x14ac:dyDescent="0.2">
      <c r="I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</row>
    <row r="382" spans="9:47" ht="12.75" x14ac:dyDescent="0.2">
      <c r="I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3" spans="9:47" ht="12.75" x14ac:dyDescent="0.2">
      <c r="I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</row>
    <row r="384" spans="9:47" ht="12.75" x14ac:dyDescent="0.2">
      <c r="I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</row>
    <row r="385" spans="9:47" ht="12.75" x14ac:dyDescent="0.2">
      <c r="I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</row>
    <row r="386" spans="9:47" ht="12.75" x14ac:dyDescent="0.2">
      <c r="I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</row>
    <row r="387" spans="9:47" ht="12.75" x14ac:dyDescent="0.2">
      <c r="I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 spans="9:47" ht="12.75" x14ac:dyDescent="0.2">
      <c r="I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</row>
    <row r="389" spans="9:47" ht="12.75" x14ac:dyDescent="0.2">
      <c r="I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</row>
    <row r="390" spans="9:47" ht="12.75" x14ac:dyDescent="0.2">
      <c r="I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</row>
    <row r="391" spans="9:47" ht="12.75" x14ac:dyDescent="0.2">
      <c r="I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</row>
    <row r="392" spans="9:47" ht="12.75" x14ac:dyDescent="0.2">
      <c r="I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</row>
    <row r="393" spans="9:47" ht="12.75" x14ac:dyDescent="0.2">
      <c r="I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</row>
    <row r="394" spans="9:47" ht="12.75" x14ac:dyDescent="0.2">
      <c r="I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</row>
    <row r="395" spans="9:47" ht="12.75" x14ac:dyDescent="0.2">
      <c r="I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spans="9:47" ht="12.75" x14ac:dyDescent="0.2">
      <c r="I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</row>
    <row r="397" spans="9:47" ht="12.75" x14ac:dyDescent="0.2">
      <c r="I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</row>
    <row r="398" spans="9:47" ht="12.75" x14ac:dyDescent="0.2">
      <c r="I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</row>
    <row r="399" spans="9:47" ht="12.75" x14ac:dyDescent="0.2">
      <c r="I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</row>
    <row r="400" spans="9:47" ht="12.75" x14ac:dyDescent="0.2">
      <c r="I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</row>
    <row r="401" spans="9:47" ht="12.75" x14ac:dyDescent="0.2">
      <c r="I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</row>
    <row r="402" spans="9:47" ht="12.75" x14ac:dyDescent="0.2">
      <c r="I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 spans="9:47" ht="12.75" x14ac:dyDescent="0.2">
      <c r="I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</row>
    <row r="404" spans="9:47" ht="12.75" x14ac:dyDescent="0.2">
      <c r="I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</row>
    <row r="405" spans="9:47" ht="12.75" x14ac:dyDescent="0.2">
      <c r="I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</row>
    <row r="406" spans="9:47" ht="12.75" x14ac:dyDescent="0.2">
      <c r="I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</row>
    <row r="407" spans="9:47" ht="12.75" x14ac:dyDescent="0.2">
      <c r="I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</row>
    <row r="408" spans="9:47" ht="12.75" x14ac:dyDescent="0.2">
      <c r="I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</row>
    <row r="409" spans="9:47" ht="12.75" x14ac:dyDescent="0.2">
      <c r="I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</row>
    <row r="410" spans="9:47" ht="12.75" x14ac:dyDescent="0.2">
      <c r="I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</row>
    <row r="411" spans="9:47" ht="12.75" x14ac:dyDescent="0.2">
      <c r="I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</row>
    <row r="412" spans="9:47" ht="12.75" x14ac:dyDescent="0.2">
      <c r="I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</row>
    <row r="413" spans="9:47" ht="12.75" x14ac:dyDescent="0.2">
      <c r="I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</row>
    <row r="414" spans="9:47" ht="12.75" x14ac:dyDescent="0.2">
      <c r="I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</row>
    <row r="415" spans="9:47" ht="12.75" x14ac:dyDescent="0.2">
      <c r="I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</row>
    <row r="416" spans="9:47" ht="12.75" x14ac:dyDescent="0.2">
      <c r="I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</row>
    <row r="417" spans="9:47" ht="12.75" x14ac:dyDescent="0.2">
      <c r="I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</row>
    <row r="418" spans="9:47" ht="12.75" x14ac:dyDescent="0.2">
      <c r="I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</row>
    <row r="419" spans="9:47" ht="12.75" x14ac:dyDescent="0.2">
      <c r="I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</row>
    <row r="420" spans="9:47" ht="12.75" x14ac:dyDescent="0.2">
      <c r="I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</row>
    <row r="421" spans="9:47" ht="12.75" x14ac:dyDescent="0.2">
      <c r="I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</row>
    <row r="422" spans="9:47" ht="12.75" x14ac:dyDescent="0.2">
      <c r="I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</row>
    <row r="423" spans="9:47" ht="12.75" x14ac:dyDescent="0.2">
      <c r="I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</row>
    <row r="424" spans="9:47" ht="12.75" x14ac:dyDescent="0.2">
      <c r="I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</row>
    <row r="425" spans="9:47" ht="12.75" x14ac:dyDescent="0.2">
      <c r="I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</row>
    <row r="426" spans="9:47" ht="12.75" x14ac:dyDescent="0.2">
      <c r="I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</row>
    <row r="427" spans="9:47" ht="12.75" x14ac:dyDescent="0.2">
      <c r="I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</row>
    <row r="428" spans="9:47" ht="12.75" x14ac:dyDescent="0.2">
      <c r="I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</row>
    <row r="429" spans="9:47" ht="12.75" x14ac:dyDescent="0.2">
      <c r="I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</row>
    <row r="430" spans="9:47" ht="12.75" x14ac:dyDescent="0.2">
      <c r="I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</row>
    <row r="431" spans="9:47" ht="12.75" x14ac:dyDescent="0.2">
      <c r="I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</row>
    <row r="432" spans="9:47" ht="12.75" x14ac:dyDescent="0.2">
      <c r="I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</row>
    <row r="433" spans="9:47" ht="12.75" x14ac:dyDescent="0.2">
      <c r="I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</row>
    <row r="434" spans="9:47" ht="12.75" x14ac:dyDescent="0.2">
      <c r="I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</row>
    <row r="435" spans="9:47" ht="12.75" x14ac:dyDescent="0.2">
      <c r="I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</row>
    <row r="436" spans="9:47" ht="12.75" x14ac:dyDescent="0.2">
      <c r="I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</row>
    <row r="437" spans="9:47" ht="12.75" x14ac:dyDescent="0.2">
      <c r="I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</row>
    <row r="438" spans="9:47" ht="12.75" x14ac:dyDescent="0.2">
      <c r="I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</row>
    <row r="439" spans="9:47" ht="12.75" x14ac:dyDescent="0.2">
      <c r="I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</row>
    <row r="440" spans="9:47" ht="12.75" x14ac:dyDescent="0.2">
      <c r="I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</row>
    <row r="441" spans="9:47" ht="12.75" x14ac:dyDescent="0.2">
      <c r="I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</row>
    <row r="442" spans="9:47" ht="12.75" x14ac:dyDescent="0.2">
      <c r="I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</row>
    <row r="443" spans="9:47" ht="12.75" x14ac:dyDescent="0.2">
      <c r="I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</row>
    <row r="444" spans="9:47" ht="12.75" x14ac:dyDescent="0.2">
      <c r="I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</row>
    <row r="445" spans="9:47" ht="12.75" x14ac:dyDescent="0.2">
      <c r="I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</row>
    <row r="446" spans="9:47" ht="12.75" x14ac:dyDescent="0.2">
      <c r="I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</row>
    <row r="447" spans="9:47" ht="12.75" x14ac:dyDescent="0.2">
      <c r="I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</row>
    <row r="448" spans="9:47" ht="12.75" x14ac:dyDescent="0.2">
      <c r="I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</row>
    <row r="449" spans="9:47" ht="12.75" x14ac:dyDescent="0.2">
      <c r="I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</row>
    <row r="450" spans="9:47" ht="12.75" x14ac:dyDescent="0.2">
      <c r="I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</row>
    <row r="451" spans="9:47" ht="12.75" x14ac:dyDescent="0.2">
      <c r="I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</row>
    <row r="452" spans="9:47" ht="12.75" x14ac:dyDescent="0.2">
      <c r="I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</row>
    <row r="453" spans="9:47" ht="12.75" x14ac:dyDescent="0.2">
      <c r="I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</row>
    <row r="454" spans="9:47" ht="12.75" x14ac:dyDescent="0.2">
      <c r="I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</row>
    <row r="455" spans="9:47" ht="12.75" x14ac:dyDescent="0.2">
      <c r="I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</row>
    <row r="456" spans="9:47" ht="12.75" x14ac:dyDescent="0.2">
      <c r="I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</row>
    <row r="457" spans="9:47" ht="12.75" x14ac:dyDescent="0.2">
      <c r="I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</row>
    <row r="458" spans="9:47" ht="12.75" x14ac:dyDescent="0.2">
      <c r="I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</row>
    <row r="459" spans="9:47" ht="12.75" x14ac:dyDescent="0.2">
      <c r="I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</row>
    <row r="460" spans="9:47" ht="12.75" x14ac:dyDescent="0.2">
      <c r="I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</row>
    <row r="461" spans="9:47" ht="12.75" x14ac:dyDescent="0.2">
      <c r="I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</row>
    <row r="462" spans="9:47" ht="12.75" x14ac:dyDescent="0.2">
      <c r="I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</row>
    <row r="463" spans="9:47" ht="12.75" x14ac:dyDescent="0.2">
      <c r="I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</row>
    <row r="464" spans="9:47" ht="12.75" x14ac:dyDescent="0.2">
      <c r="I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</row>
    <row r="465" spans="9:47" ht="12.75" x14ac:dyDescent="0.2">
      <c r="I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</row>
    <row r="466" spans="9:47" ht="12.75" x14ac:dyDescent="0.2">
      <c r="I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</row>
    <row r="467" spans="9:47" ht="12.75" x14ac:dyDescent="0.2">
      <c r="I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</row>
    <row r="468" spans="9:47" ht="12.75" x14ac:dyDescent="0.2">
      <c r="I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</row>
    <row r="469" spans="9:47" ht="12.75" x14ac:dyDescent="0.2">
      <c r="I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</row>
    <row r="470" spans="9:47" ht="12.75" x14ac:dyDescent="0.2">
      <c r="I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</row>
    <row r="471" spans="9:47" ht="12.75" x14ac:dyDescent="0.2">
      <c r="I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</row>
    <row r="472" spans="9:47" ht="12.75" x14ac:dyDescent="0.2">
      <c r="I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</row>
    <row r="473" spans="9:47" ht="12.75" x14ac:dyDescent="0.2">
      <c r="I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</row>
    <row r="474" spans="9:47" ht="12.75" x14ac:dyDescent="0.2">
      <c r="I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</row>
    <row r="475" spans="9:47" ht="12.75" x14ac:dyDescent="0.2">
      <c r="I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</row>
    <row r="476" spans="9:47" ht="12.75" x14ac:dyDescent="0.2">
      <c r="I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</row>
    <row r="477" spans="9:47" ht="12.75" x14ac:dyDescent="0.2">
      <c r="I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</row>
    <row r="478" spans="9:47" ht="12.75" x14ac:dyDescent="0.2">
      <c r="I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</row>
    <row r="479" spans="9:47" ht="12.75" x14ac:dyDescent="0.2">
      <c r="I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 spans="9:47" ht="12.75" x14ac:dyDescent="0.2">
      <c r="I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</row>
    <row r="481" spans="9:47" ht="12.75" x14ac:dyDescent="0.2">
      <c r="I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</row>
    <row r="482" spans="9:47" ht="12.75" x14ac:dyDescent="0.2">
      <c r="I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</row>
    <row r="483" spans="9:47" ht="12.75" x14ac:dyDescent="0.2">
      <c r="I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</row>
    <row r="484" spans="9:47" ht="12.75" x14ac:dyDescent="0.2">
      <c r="I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</row>
    <row r="485" spans="9:47" ht="12.75" x14ac:dyDescent="0.2">
      <c r="I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</row>
    <row r="486" spans="9:47" ht="12.75" x14ac:dyDescent="0.2">
      <c r="I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</row>
    <row r="487" spans="9:47" ht="12.75" x14ac:dyDescent="0.2">
      <c r="I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</row>
    <row r="488" spans="9:47" ht="12.75" x14ac:dyDescent="0.2">
      <c r="I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</row>
    <row r="489" spans="9:47" ht="12.75" x14ac:dyDescent="0.2">
      <c r="I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</row>
    <row r="490" spans="9:47" ht="12.75" x14ac:dyDescent="0.2">
      <c r="I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</row>
    <row r="491" spans="9:47" ht="12.75" x14ac:dyDescent="0.2">
      <c r="I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</row>
    <row r="492" spans="9:47" ht="12.75" x14ac:dyDescent="0.2">
      <c r="I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 spans="9:47" ht="12.75" x14ac:dyDescent="0.2">
      <c r="I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</row>
    <row r="494" spans="9:47" ht="12.75" x14ac:dyDescent="0.2">
      <c r="I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</row>
    <row r="495" spans="9:47" ht="12.75" x14ac:dyDescent="0.2">
      <c r="I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</row>
    <row r="496" spans="9:47" ht="12.75" x14ac:dyDescent="0.2">
      <c r="I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</row>
    <row r="497" spans="9:47" ht="12.75" x14ac:dyDescent="0.2">
      <c r="I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</row>
    <row r="498" spans="9:47" ht="12.75" x14ac:dyDescent="0.2">
      <c r="I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</row>
    <row r="499" spans="9:47" ht="12.75" x14ac:dyDescent="0.2">
      <c r="I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</row>
    <row r="500" spans="9:47" ht="12.75" x14ac:dyDescent="0.2">
      <c r="I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</row>
    <row r="501" spans="9:47" ht="12.75" x14ac:dyDescent="0.2">
      <c r="I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</row>
    <row r="502" spans="9:47" ht="12.75" x14ac:dyDescent="0.2">
      <c r="I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</row>
    <row r="503" spans="9:47" ht="12.75" x14ac:dyDescent="0.2">
      <c r="I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</row>
    <row r="504" spans="9:47" ht="12.75" x14ac:dyDescent="0.2">
      <c r="I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</row>
    <row r="505" spans="9:47" ht="12.75" x14ac:dyDescent="0.2">
      <c r="I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</row>
    <row r="506" spans="9:47" ht="12.75" x14ac:dyDescent="0.2">
      <c r="I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</row>
    <row r="507" spans="9:47" ht="12.75" x14ac:dyDescent="0.2">
      <c r="I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spans="9:47" ht="12.75" x14ac:dyDescent="0.2">
      <c r="I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</row>
    <row r="509" spans="9:47" ht="12.75" x14ac:dyDescent="0.2">
      <c r="I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</row>
    <row r="510" spans="9:47" ht="12.75" x14ac:dyDescent="0.2">
      <c r="I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</row>
    <row r="511" spans="9:47" ht="12.75" x14ac:dyDescent="0.2">
      <c r="I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</row>
    <row r="512" spans="9:47" ht="12.75" x14ac:dyDescent="0.2">
      <c r="I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</row>
    <row r="513" spans="9:47" ht="12.75" x14ac:dyDescent="0.2">
      <c r="I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</row>
    <row r="514" spans="9:47" ht="12.75" x14ac:dyDescent="0.2">
      <c r="I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</row>
    <row r="515" spans="9:47" ht="12.75" x14ac:dyDescent="0.2">
      <c r="I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</row>
    <row r="516" spans="9:47" ht="12.75" x14ac:dyDescent="0.2">
      <c r="I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</row>
    <row r="517" spans="9:47" ht="12.75" x14ac:dyDescent="0.2">
      <c r="I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</row>
    <row r="518" spans="9:47" ht="12.75" x14ac:dyDescent="0.2">
      <c r="I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</row>
    <row r="519" spans="9:47" ht="12.75" x14ac:dyDescent="0.2">
      <c r="I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</row>
    <row r="520" spans="9:47" ht="12.75" x14ac:dyDescent="0.2">
      <c r="I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</row>
    <row r="521" spans="9:47" ht="12.75" x14ac:dyDescent="0.2">
      <c r="I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</row>
    <row r="522" spans="9:47" ht="12.75" x14ac:dyDescent="0.2">
      <c r="I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</row>
    <row r="523" spans="9:47" ht="12.75" x14ac:dyDescent="0.2">
      <c r="I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</row>
    <row r="524" spans="9:47" ht="12.75" x14ac:dyDescent="0.2">
      <c r="I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</row>
    <row r="525" spans="9:47" ht="12.75" x14ac:dyDescent="0.2">
      <c r="I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</row>
    <row r="526" spans="9:47" ht="12.75" x14ac:dyDescent="0.2">
      <c r="I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</row>
    <row r="527" spans="9:47" ht="12.75" x14ac:dyDescent="0.2">
      <c r="I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</row>
    <row r="528" spans="9:47" ht="12.75" x14ac:dyDescent="0.2">
      <c r="I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</row>
    <row r="529" spans="9:47" ht="12.75" x14ac:dyDescent="0.2">
      <c r="I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</row>
    <row r="530" spans="9:47" ht="12.75" x14ac:dyDescent="0.2">
      <c r="I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</row>
    <row r="531" spans="9:47" ht="12.75" x14ac:dyDescent="0.2">
      <c r="I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</row>
    <row r="532" spans="9:47" ht="12.75" x14ac:dyDescent="0.2">
      <c r="I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</row>
    <row r="533" spans="9:47" ht="12.75" x14ac:dyDescent="0.2">
      <c r="I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</row>
    <row r="534" spans="9:47" ht="12.75" x14ac:dyDescent="0.2">
      <c r="I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</row>
    <row r="535" spans="9:47" ht="12.75" x14ac:dyDescent="0.2">
      <c r="I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</row>
    <row r="536" spans="9:47" ht="12.75" x14ac:dyDescent="0.2">
      <c r="I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</row>
    <row r="537" spans="9:47" ht="12.75" x14ac:dyDescent="0.2">
      <c r="I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</row>
    <row r="538" spans="9:47" ht="12.75" x14ac:dyDescent="0.2">
      <c r="I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</row>
    <row r="539" spans="9:47" ht="12.75" x14ac:dyDescent="0.2">
      <c r="I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</row>
    <row r="540" spans="9:47" ht="12.75" x14ac:dyDescent="0.2">
      <c r="I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</row>
    <row r="541" spans="9:47" ht="12.75" x14ac:dyDescent="0.2">
      <c r="I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</row>
    <row r="542" spans="9:47" ht="12.75" x14ac:dyDescent="0.2">
      <c r="I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</row>
    <row r="543" spans="9:47" ht="12.75" x14ac:dyDescent="0.2">
      <c r="I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</row>
    <row r="544" spans="9:47" ht="12.75" x14ac:dyDescent="0.2">
      <c r="I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</row>
    <row r="545" spans="9:47" ht="12.75" x14ac:dyDescent="0.2">
      <c r="I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</row>
    <row r="546" spans="9:47" ht="12.75" x14ac:dyDescent="0.2">
      <c r="I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</row>
    <row r="547" spans="9:47" ht="12.75" x14ac:dyDescent="0.2">
      <c r="I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</row>
    <row r="548" spans="9:47" ht="12.75" x14ac:dyDescent="0.2">
      <c r="I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</row>
    <row r="549" spans="9:47" ht="12.75" x14ac:dyDescent="0.2">
      <c r="I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</row>
    <row r="550" spans="9:47" ht="12.75" x14ac:dyDescent="0.2">
      <c r="I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</row>
    <row r="551" spans="9:47" ht="12.75" x14ac:dyDescent="0.2">
      <c r="I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</row>
    <row r="552" spans="9:47" ht="12.75" x14ac:dyDescent="0.2">
      <c r="I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</row>
    <row r="553" spans="9:47" ht="12.75" x14ac:dyDescent="0.2">
      <c r="I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</row>
    <row r="554" spans="9:47" ht="12.75" x14ac:dyDescent="0.2">
      <c r="I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</row>
    <row r="555" spans="9:47" ht="12.75" x14ac:dyDescent="0.2">
      <c r="I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</row>
    <row r="556" spans="9:47" ht="12.75" x14ac:dyDescent="0.2">
      <c r="I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</row>
    <row r="557" spans="9:47" ht="12.75" x14ac:dyDescent="0.2">
      <c r="I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</row>
    <row r="558" spans="9:47" ht="12.75" x14ac:dyDescent="0.2">
      <c r="I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</row>
    <row r="559" spans="9:47" ht="12.75" x14ac:dyDescent="0.2">
      <c r="I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</row>
    <row r="560" spans="9:47" ht="12.75" x14ac:dyDescent="0.2">
      <c r="I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</row>
    <row r="561" spans="9:47" ht="12.75" x14ac:dyDescent="0.2">
      <c r="I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</row>
    <row r="562" spans="9:47" ht="12.75" x14ac:dyDescent="0.2">
      <c r="I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</row>
    <row r="563" spans="9:47" ht="12.75" x14ac:dyDescent="0.2">
      <c r="I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</row>
    <row r="564" spans="9:47" ht="12.75" x14ac:dyDescent="0.2">
      <c r="I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</row>
    <row r="565" spans="9:47" ht="12.75" x14ac:dyDescent="0.2">
      <c r="I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 spans="9:47" ht="12.75" x14ac:dyDescent="0.2">
      <c r="I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</row>
    <row r="567" spans="9:47" ht="12.75" x14ac:dyDescent="0.2">
      <c r="I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</row>
    <row r="568" spans="9:47" ht="12.75" x14ac:dyDescent="0.2">
      <c r="I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</row>
    <row r="569" spans="9:47" ht="12.75" x14ac:dyDescent="0.2">
      <c r="I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</row>
    <row r="570" spans="9:47" ht="12.75" x14ac:dyDescent="0.2">
      <c r="I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</row>
    <row r="571" spans="9:47" ht="12.75" x14ac:dyDescent="0.2">
      <c r="I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</row>
    <row r="572" spans="9:47" ht="12.75" x14ac:dyDescent="0.2">
      <c r="I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</row>
    <row r="573" spans="9:47" ht="12.75" x14ac:dyDescent="0.2">
      <c r="I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</row>
    <row r="574" spans="9:47" ht="12.75" x14ac:dyDescent="0.2">
      <c r="I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</row>
    <row r="575" spans="9:47" ht="12.75" x14ac:dyDescent="0.2">
      <c r="I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</row>
    <row r="576" spans="9:47" ht="12.75" x14ac:dyDescent="0.2">
      <c r="I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</row>
    <row r="577" spans="9:47" ht="12.75" x14ac:dyDescent="0.2">
      <c r="I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</row>
    <row r="578" spans="9:47" ht="12.75" x14ac:dyDescent="0.2">
      <c r="I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</row>
    <row r="579" spans="9:47" ht="12.75" x14ac:dyDescent="0.2">
      <c r="I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</row>
    <row r="580" spans="9:47" ht="12.75" x14ac:dyDescent="0.2">
      <c r="I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</row>
    <row r="581" spans="9:47" ht="12.75" x14ac:dyDescent="0.2">
      <c r="I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</row>
    <row r="582" spans="9:47" ht="12.75" x14ac:dyDescent="0.2">
      <c r="I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</row>
    <row r="583" spans="9:47" ht="12.75" x14ac:dyDescent="0.2">
      <c r="I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</row>
    <row r="584" spans="9:47" ht="12.75" x14ac:dyDescent="0.2">
      <c r="I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</row>
    <row r="585" spans="9:47" ht="12.75" x14ac:dyDescent="0.2">
      <c r="I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</row>
    <row r="586" spans="9:47" ht="12.75" x14ac:dyDescent="0.2">
      <c r="I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</row>
    <row r="587" spans="9:47" ht="12.75" x14ac:dyDescent="0.2">
      <c r="I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</row>
    <row r="588" spans="9:47" ht="12.75" x14ac:dyDescent="0.2">
      <c r="I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</row>
    <row r="589" spans="9:47" ht="12.75" x14ac:dyDescent="0.2">
      <c r="I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</row>
    <row r="590" spans="9:47" ht="12.75" x14ac:dyDescent="0.2">
      <c r="I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</row>
    <row r="591" spans="9:47" ht="12.75" x14ac:dyDescent="0.2">
      <c r="I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</row>
    <row r="592" spans="9:47" ht="12.75" x14ac:dyDescent="0.2">
      <c r="I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</row>
    <row r="593" spans="9:47" ht="12.75" x14ac:dyDescent="0.2">
      <c r="I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</row>
    <row r="594" spans="9:47" ht="12.75" x14ac:dyDescent="0.2">
      <c r="I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</row>
    <row r="595" spans="9:47" ht="12.75" x14ac:dyDescent="0.2">
      <c r="I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</row>
    <row r="596" spans="9:47" ht="12.75" x14ac:dyDescent="0.2">
      <c r="I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</row>
    <row r="597" spans="9:47" ht="12.75" x14ac:dyDescent="0.2">
      <c r="I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 spans="9:47" ht="12.75" x14ac:dyDescent="0.2">
      <c r="I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</row>
    <row r="599" spans="9:47" ht="12.75" x14ac:dyDescent="0.2">
      <c r="I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</row>
    <row r="600" spans="9:47" ht="12.75" x14ac:dyDescent="0.2">
      <c r="I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</row>
    <row r="601" spans="9:47" ht="12.75" x14ac:dyDescent="0.2">
      <c r="I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</row>
    <row r="602" spans="9:47" ht="12.75" x14ac:dyDescent="0.2">
      <c r="I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</row>
    <row r="603" spans="9:47" ht="12.75" x14ac:dyDescent="0.2">
      <c r="I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</row>
    <row r="604" spans="9:47" ht="12.75" x14ac:dyDescent="0.2">
      <c r="I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 spans="9:47" ht="12.75" x14ac:dyDescent="0.2">
      <c r="I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</row>
    <row r="606" spans="9:47" ht="12.75" x14ac:dyDescent="0.2">
      <c r="I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</row>
    <row r="607" spans="9:47" ht="12.75" x14ac:dyDescent="0.2">
      <c r="I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</row>
    <row r="608" spans="9:47" ht="12.75" x14ac:dyDescent="0.2">
      <c r="I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</row>
    <row r="609" spans="9:47" ht="12.75" x14ac:dyDescent="0.2">
      <c r="I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</row>
    <row r="610" spans="9:47" ht="12.75" x14ac:dyDescent="0.2">
      <c r="I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</row>
    <row r="611" spans="9:47" ht="12.75" x14ac:dyDescent="0.2">
      <c r="I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</row>
    <row r="612" spans="9:47" ht="12.75" x14ac:dyDescent="0.2">
      <c r="I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</row>
    <row r="613" spans="9:47" ht="12.75" x14ac:dyDescent="0.2">
      <c r="I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 spans="9:47" ht="12.75" x14ac:dyDescent="0.2">
      <c r="I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</row>
    <row r="615" spans="9:47" ht="12.75" x14ac:dyDescent="0.2">
      <c r="I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</row>
    <row r="616" spans="9:47" ht="12.75" x14ac:dyDescent="0.2">
      <c r="I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</row>
    <row r="617" spans="9:47" ht="12.75" x14ac:dyDescent="0.2">
      <c r="I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</row>
    <row r="618" spans="9:47" ht="12.75" x14ac:dyDescent="0.2">
      <c r="I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</row>
    <row r="619" spans="9:47" ht="12.75" x14ac:dyDescent="0.2">
      <c r="I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</row>
    <row r="620" spans="9:47" ht="12.75" x14ac:dyDescent="0.2">
      <c r="I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</row>
    <row r="621" spans="9:47" ht="12.75" x14ac:dyDescent="0.2">
      <c r="I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</row>
    <row r="622" spans="9:47" ht="12.75" x14ac:dyDescent="0.2">
      <c r="I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</row>
    <row r="623" spans="9:47" ht="12.75" x14ac:dyDescent="0.2">
      <c r="I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</row>
    <row r="624" spans="9:47" ht="12.75" x14ac:dyDescent="0.2">
      <c r="I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</row>
    <row r="625" spans="9:47" ht="12.75" x14ac:dyDescent="0.2">
      <c r="I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</row>
    <row r="626" spans="9:47" ht="12.75" x14ac:dyDescent="0.2">
      <c r="I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</row>
    <row r="627" spans="9:47" ht="12.75" x14ac:dyDescent="0.2">
      <c r="I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</row>
    <row r="628" spans="9:47" ht="12.75" x14ac:dyDescent="0.2">
      <c r="I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</row>
    <row r="629" spans="9:47" ht="12.75" x14ac:dyDescent="0.2">
      <c r="I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</row>
    <row r="630" spans="9:47" ht="12.75" x14ac:dyDescent="0.2">
      <c r="I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</row>
    <row r="631" spans="9:47" ht="12.75" x14ac:dyDescent="0.2">
      <c r="I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</row>
    <row r="632" spans="9:47" ht="12.75" x14ac:dyDescent="0.2">
      <c r="I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</row>
    <row r="633" spans="9:47" ht="12.75" x14ac:dyDescent="0.2">
      <c r="I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</row>
    <row r="634" spans="9:47" ht="12.75" x14ac:dyDescent="0.2">
      <c r="I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</row>
    <row r="635" spans="9:47" ht="12.75" x14ac:dyDescent="0.2">
      <c r="I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</row>
    <row r="636" spans="9:47" ht="12.75" x14ac:dyDescent="0.2">
      <c r="I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</row>
    <row r="637" spans="9:47" ht="12.75" x14ac:dyDescent="0.2">
      <c r="I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</row>
    <row r="638" spans="9:47" ht="12.75" x14ac:dyDescent="0.2">
      <c r="I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</row>
    <row r="639" spans="9:47" ht="12.75" x14ac:dyDescent="0.2">
      <c r="I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</row>
    <row r="640" spans="9:47" ht="12.75" x14ac:dyDescent="0.2">
      <c r="I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</row>
    <row r="641" spans="9:47" ht="12.75" x14ac:dyDescent="0.2">
      <c r="I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</row>
    <row r="642" spans="9:47" ht="12.75" x14ac:dyDescent="0.2">
      <c r="I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</row>
    <row r="643" spans="9:47" ht="12.75" x14ac:dyDescent="0.2">
      <c r="I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</row>
    <row r="644" spans="9:47" ht="12.75" x14ac:dyDescent="0.2">
      <c r="I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</row>
    <row r="645" spans="9:47" ht="12.75" x14ac:dyDescent="0.2">
      <c r="I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</row>
    <row r="646" spans="9:47" ht="12.75" x14ac:dyDescent="0.2">
      <c r="I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</row>
    <row r="647" spans="9:47" ht="12.75" x14ac:dyDescent="0.2">
      <c r="I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</row>
    <row r="648" spans="9:47" ht="12.75" x14ac:dyDescent="0.2">
      <c r="I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</row>
    <row r="649" spans="9:47" ht="12.75" x14ac:dyDescent="0.2">
      <c r="I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</row>
    <row r="650" spans="9:47" ht="12.75" x14ac:dyDescent="0.2">
      <c r="I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</row>
    <row r="651" spans="9:47" ht="12.75" x14ac:dyDescent="0.2">
      <c r="I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</row>
    <row r="652" spans="9:47" ht="12.75" x14ac:dyDescent="0.2">
      <c r="I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</row>
    <row r="653" spans="9:47" ht="12.75" x14ac:dyDescent="0.2">
      <c r="I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</row>
    <row r="654" spans="9:47" ht="12.75" x14ac:dyDescent="0.2">
      <c r="I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</row>
    <row r="655" spans="9:47" ht="12.75" x14ac:dyDescent="0.2">
      <c r="I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</row>
    <row r="656" spans="9:47" ht="12.75" x14ac:dyDescent="0.2">
      <c r="I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</row>
    <row r="657" spans="9:47" ht="12.75" x14ac:dyDescent="0.2">
      <c r="I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</row>
    <row r="658" spans="9:47" ht="12.75" x14ac:dyDescent="0.2">
      <c r="I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</row>
    <row r="659" spans="9:47" ht="12.75" x14ac:dyDescent="0.2">
      <c r="I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</row>
    <row r="660" spans="9:47" ht="12.75" x14ac:dyDescent="0.2">
      <c r="I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</row>
    <row r="661" spans="9:47" ht="12.75" x14ac:dyDescent="0.2">
      <c r="I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</row>
    <row r="662" spans="9:47" ht="12.75" x14ac:dyDescent="0.2">
      <c r="I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</row>
    <row r="663" spans="9:47" ht="12.75" x14ac:dyDescent="0.2">
      <c r="I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</row>
    <row r="664" spans="9:47" ht="12.75" x14ac:dyDescent="0.2">
      <c r="I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</row>
    <row r="665" spans="9:47" ht="12.75" x14ac:dyDescent="0.2">
      <c r="I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</row>
    <row r="666" spans="9:47" ht="12.75" x14ac:dyDescent="0.2">
      <c r="I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</row>
    <row r="667" spans="9:47" ht="12.75" x14ac:dyDescent="0.2">
      <c r="I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</row>
    <row r="668" spans="9:47" ht="12.75" x14ac:dyDescent="0.2">
      <c r="I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</row>
    <row r="669" spans="9:47" ht="12.75" x14ac:dyDescent="0.2">
      <c r="I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</row>
    <row r="670" spans="9:47" ht="12.75" x14ac:dyDescent="0.2">
      <c r="I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spans="9:47" ht="12.75" x14ac:dyDescent="0.2">
      <c r="I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</row>
    <row r="672" spans="9:47" ht="12.75" x14ac:dyDescent="0.2">
      <c r="I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</row>
    <row r="673" spans="9:47" ht="12.75" x14ac:dyDescent="0.2">
      <c r="I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</row>
    <row r="674" spans="9:47" ht="12.75" x14ac:dyDescent="0.2">
      <c r="I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</row>
    <row r="675" spans="9:47" ht="12.75" x14ac:dyDescent="0.2">
      <c r="I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</row>
    <row r="676" spans="9:47" ht="12.75" x14ac:dyDescent="0.2">
      <c r="I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</row>
    <row r="677" spans="9:47" ht="12.75" x14ac:dyDescent="0.2">
      <c r="I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</row>
    <row r="678" spans="9:47" ht="12.75" x14ac:dyDescent="0.2">
      <c r="I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</row>
    <row r="679" spans="9:47" ht="12.75" x14ac:dyDescent="0.2">
      <c r="I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</row>
    <row r="680" spans="9:47" ht="12.75" x14ac:dyDescent="0.2">
      <c r="I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</row>
    <row r="681" spans="9:47" ht="12.75" x14ac:dyDescent="0.2">
      <c r="I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</row>
    <row r="682" spans="9:47" ht="12.75" x14ac:dyDescent="0.2">
      <c r="I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</row>
    <row r="683" spans="9:47" ht="12.75" x14ac:dyDescent="0.2">
      <c r="I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</row>
    <row r="684" spans="9:47" ht="12.75" x14ac:dyDescent="0.2">
      <c r="I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 spans="9:47" ht="12.75" x14ac:dyDescent="0.2">
      <c r="I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</row>
    <row r="686" spans="9:47" ht="12.75" x14ac:dyDescent="0.2">
      <c r="I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</row>
    <row r="687" spans="9:47" ht="12.75" x14ac:dyDescent="0.2">
      <c r="I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</row>
    <row r="688" spans="9:47" ht="12.75" x14ac:dyDescent="0.2">
      <c r="I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</row>
    <row r="689" spans="9:47" ht="12.75" x14ac:dyDescent="0.2">
      <c r="I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 spans="9:47" ht="12.75" x14ac:dyDescent="0.2">
      <c r="I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</row>
    <row r="691" spans="9:47" ht="12.75" x14ac:dyDescent="0.2">
      <c r="I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 spans="9:47" ht="12.75" x14ac:dyDescent="0.2">
      <c r="I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</row>
    <row r="693" spans="9:47" ht="12.75" x14ac:dyDescent="0.2">
      <c r="I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</row>
    <row r="694" spans="9:47" ht="12.75" x14ac:dyDescent="0.2">
      <c r="I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</row>
    <row r="695" spans="9:47" ht="12.75" x14ac:dyDescent="0.2">
      <c r="I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</row>
    <row r="696" spans="9:47" ht="12.75" x14ac:dyDescent="0.2">
      <c r="I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</row>
    <row r="697" spans="9:47" ht="12.75" x14ac:dyDescent="0.2">
      <c r="I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</row>
    <row r="698" spans="9:47" ht="12.75" x14ac:dyDescent="0.2">
      <c r="I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</row>
    <row r="699" spans="9:47" ht="12.75" x14ac:dyDescent="0.2">
      <c r="I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</row>
    <row r="700" spans="9:47" ht="12.75" x14ac:dyDescent="0.2">
      <c r="I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spans="9:47" ht="12.75" x14ac:dyDescent="0.2">
      <c r="I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</row>
    <row r="702" spans="9:47" ht="12.75" x14ac:dyDescent="0.2">
      <c r="I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</row>
    <row r="703" spans="9:47" ht="12.75" x14ac:dyDescent="0.2">
      <c r="I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</row>
    <row r="704" spans="9:47" ht="12.75" x14ac:dyDescent="0.2">
      <c r="I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</row>
    <row r="705" spans="9:47" ht="12.75" x14ac:dyDescent="0.2">
      <c r="I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</row>
    <row r="706" spans="9:47" ht="12.75" x14ac:dyDescent="0.2">
      <c r="I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</row>
    <row r="707" spans="9:47" ht="12.75" x14ac:dyDescent="0.2">
      <c r="I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</row>
    <row r="708" spans="9:47" ht="12.75" x14ac:dyDescent="0.2">
      <c r="I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</row>
    <row r="709" spans="9:47" ht="12.75" x14ac:dyDescent="0.2">
      <c r="I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</row>
    <row r="710" spans="9:47" ht="12.75" x14ac:dyDescent="0.2">
      <c r="I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</row>
    <row r="711" spans="9:47" ht="12.75" x14ac:dyDescent="0.2">
      <c r="I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</row>
    <row r="712" spans="9:47" ht="12.75" x14ac:dyDescent="0.2">
      <c r="I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</row>
    <row r="713" spans="9:47" ht="12.75" x14ac:dyDescent="0.2">
      <c r="I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</row>
    <row r="714" spans="9:47" ht="12.75" x14ac:dyDescent="0.2">
      <c r="I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</row>
    <row r="715" spans="9:47" ht="12.75" x14ac:dyDescent="0.2">
      <c r="I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</row>
    <row r="716" spans="9:47" ht="12.75" x14ac:dyDescent="0.2">
      <c r="I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</row>
    <row r="717" spans="9:47" ht="12.75" x14ac:dyDescent="0.2">
      <c r="I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</row>
    <row r="718" spans="9:47" ht="12.75" x14ac:dyDescent="0.2">
      <c r="I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</row>
    <row r="719" spans="9:47" ht="12.75" x14ac:dyDescent="0.2">
      <c r="I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</row>
    <row r="720" spans="9:47" ht="12.75" x14ac:dyDescent="0.2">
      <c r="I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</row>
    <row r="721" spans="9:47" ht="12.75" x14ac:dyDescent="0.2">
      <c r="I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</row>
    <row r="722" spans="9:47" ht="12.75" x14ac:dyDescent="0.2">
      <c r="I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</row>
    <row r="723" spans="9:47" ht="12.75" x14ac:dyDescent="0.2">
      <c r="I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</row>
    <row r="724" spans="9:47" ht="12.75" x14ac:dyDescent="0.2">
      <c r="I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</row>
    <row r="725" spans="9:47" ht="12.75" x14ac:dyDescent="0.2">
      <c r="I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</row>
    <row r="726" spans="9:47" ht="12.75" x14ac:dyDescent="0.2">
      <c r="I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</row>
    <row r="727" spans="9:47" ht="12.75" x14ac:dyDescent="0.2">
      <c r="I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</row>
    <row r="728" spans="9:47" ht="12.75" x14ac:dyDescent="0.2">
      <c r="I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</row>
    <row r="729" spans="9:47" ht="12.75" x14ac:dyDescent="0.2">
      <c r="I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</row>
    <row r="730" spans="9:47" ht="12.75" x14ac:dyDescent="0.2">
      <c r="I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</row>
    <row r="731" spans="9:47" ht="12.75" x14ac:dyDescent="0.2">
      <c r="I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</row>
    <row r="732" spans="9:47" ht="12.75" x14ac:dyDescent="0.2">
      <c r="I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</row>
    <row r="733" spans="9:47" ht="12.75" x14ac:dyDescent="0.2">
      <c r="I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</row>
    <row r="734" spans="9:47" ht="12.75" x14ac:dyDescent="0.2">
      <c r="I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</row>
    <row r="735" spans="9:47" ht="12.75" x14ac:dyDescent="0.2">
      <c r="I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</row>
    <row r="736" spans="9:47" ht="12.75" x14ac:dyDescent="0.2">
      <c r="I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</row>
    <row r="737" spans="9:47" ht="12.75" x14ac:dyDescent="0.2">
      <c r="I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</row>
    <row r="738" spans="9:47" ht="12.75" x14ac:dyDescent="0.2">
      <c r="I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</row>
    <row r="739" spans="9:47" ht="12.75" x14ac:dyDescent="0.2">
      <c r="I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</row>
    <row r="740" spans="9:47" ht="12.75" x14ac:dyDescent="0.2">
      <c r="I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</row>
    <row r="741" spans="9:47" ht="12.75" x14ac:dyDescent="0.2">
      <c r="I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</row>
    <row r="742" spans="9:47" ht="12.75" x14ac:dyDescent="0.2">
      <c r="I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</row>
    <row r="743" spans="9:47" ht="12.75" x14ac:dyDescent="0.2">
      <c r="I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</row>
    <row r="744" spans="9:47" ht="12.75" x14ac:dyDescent="0.2">
      <c r="I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</row>
    <row r="745" spans="9:47" ht="12.75" x14ac:dyDescent="0.2">
      <c r="I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</row>
    <row r="746" spans="9:47" ht="12.75" x14ac:dyDescent="0.2">
      <c r="I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</row>
    <row r="747" spans="9:47" ht="12.75" x14ac:dyDescent="0.2">
      <c r="I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</row>
    <row r="748" spans="9:47" ht="12.75" x14ac:dyDescent="0.2">
      <c r="I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</row>
    <row r="749" spans="9:47" ht="12.75" x14ac:dyDescent="0.2">
      <c r="I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</row>
    <row r="750" spans="9:47" ht="12.75" x14ac:dyDescent="0.2">
      <c r="I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</row>
    <row r="751" spans="9:47" ht="12.75" x14ac:dyDescent="0.2">
      <c r="I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</row>
    <row r="752" spans="9:47" ht="12.75" x14ac:dyDescent="0.2">
      <c r="I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</row>
    <row r="753" spans="9:47" ht="12.75" x14ac:dyDescent="0.2">
      <c r="I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</row>
    <row r="754" spans="9:47" ht="12.75" x14ac:dyDescent="0.2">
      <c r="I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</row>
    <row r="755" spans="9:47" ht="12.75" x14ac:dyDescent="0.2">
      <c r="I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</row>
    <row r="756" spans="9:47" ht="12.75" x14ac:dyDescent="0.2">
      <c r="I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</row>
    <row r="757" spans="9:47" ht="12.75" x14ac:dyDescent="0.2">
      <c r="I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</row>
    <row r="758" spans="9:47" ht="12.75" x14ac:dyDescent="0.2">
      <c r="I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</row>
    <row r="759" spans="9:47" ht="12.75" x14ac:dyDescent="0.2">
      <c r="I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</row>
    <row r="760" spans="9:47" ht="12.75" x14ac:dyDescent="0.2">
      <c r="I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</row>
    <row r="761" spans="9:47" ht="12.75" x14ac:dyDescent="0.2">
      <c r="I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</row>
    <row r="762" spans="9:47" ht="12.75" x14ac:dyDescent="0.2">
      <c r="I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 spans="9:47" ht="12.75" x14ac:dyDescent="0.2">
      <c r="I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</row>
    <row r="764" spans="9:47" ht="12.75" x14ac:dyDescent="0.2">
      <c r="I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</row>
    <row r="765" spans="9:47" ht="12.75" x14ac:dyDescent="0.2">
      <c r="I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</row>
    <row r="766" spans="9:47" ht="12.75" x14ac:dyDescent="0.2">
      <c r="I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</row>
    <row r="767" spans="9:47" ht="12.75" x14ac:dyDescent="0.2">
      <c r="I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</row>
    <row r="768" spans="9:47" ht="12.75" x14ac:dyDescent="0.2">
      <c r="I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</row>
    <row r="769" spans="9:47" ht="12.75" x14ac:dyDescent="0.2">
      <c r="I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</row>
    <row r="770" spans="9:47" ht="12.75" x14ac:dyDescent="0.2">
      <c r="I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</row>
    <row r="771" spans="9:47" ht="12.75" x14ac:dyDescent="0.2">
      <c r="I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</row>
    <row r="772" spans="9:47" ht="12.75" x14ac:dyDescent="0.2">
      <c r="I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</row>
    <row r="773" spans="9:47" ht="12.75" x14ac:dyDescent="0.2">
      <c r="I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</row>
    <row r="774" spans="9:47" ht="12.75" x14ac:dyDescent="0.2">
      <c r="I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</row>
    <row r="775" spans="9:47" ht="12.75" x14ac:dyDescent="0.2">
      <c r="I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</row>
    <row r="776" spans="9:47" ht="12.75" x14ac:dyDescent="0.2">
      <c r="I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</row>
    <row r="777" spans="9:47" ht="12.75" x14ac:dyDescent="0.2">
      <c r="I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</row>
    <row r="778" spans="9:47" ht="12.75" x14ac:dyDescent="0.2">
      <c r="I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</row>
    <row r="779" spans="9:47" ht="12.75" x14ac:dyDescent="0.2">
      <c r="I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</row>
    <row r="780" spans="9:47" ht="12.75" x14ac:dyDescent="0.2">
      <c r="I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</row>
    <row r="781" spans="9:47" ht="12.75" x14ac:dyDescent="0.2">
      <c r="I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</row>
    <row r="782" spans="9:47" ht="12.75" x14ac:dyDescent="0.2">
      <c r="I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</row>
    <row r="783" spans="9:47" ht="12.75" x14ac:dyDescent="0.2">
      <c r="I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</row>
    <row r="784" spans="9:47" ht="12.75" x14ac:dyDescent="0.2">
      <c r="I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</row>
    <row r="785" spans="9:47" ht="12.75" x14ac:dyDescent="0.2">
      <c r="I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</row>
    <row r="786" spans="9:47" ht="12.75" x14ac:dyDescent="0.2">
      <c r="I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</row>
    <row r="787" spans="9:47" ht="12.75" x14ac:dyDescent="0.2">
      <c r="I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</row>
    <row r="788" spans="9:47" ht="12.75" x14ac:dyDescent="0.2">
      <c r="I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</row>
    <row r="789" spans="9:47" ht="12.75" x14ac:dyDescent="0.2">
      <c r="I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</row>
    <row r="790" spans="9:47" ht="12.75" x14ac:dyDescent="0.2">
      <c r="I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</row>
    <row r="791" spans="9:47" ht="12.75" x14ac:dyDescent="0.2">
      <c r="I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</row>
    <row r="792" spans="9:47" ht="12.75" x14ac:dyDescent="0.2">
      <c r="I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</row>
    <row r="793" spans="9:47" ht="12.75" x14ac:dyDescent="0.2">
      <c r="I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</row>
    <row r="794" spans="9:47" ht="12.75" x14ac:dyDescent="0.2">
      <c r="I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</row>
    <row r="795" spans="9:47" ht="12.75" x14ac:dyDescent="0.2">
      <c r="I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</row>
    <row r="796" spans="9:47" ht="12.75" x14ac:dyDescent="0.2">
      <c r="I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</row>
    <row r="797" spans="9:47" ht="12.75" x14ac:dyDescent="0.2">
      <c r="I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</row>
    <row r="798" spans="9:47" ht="12.75" x14ac:dyDescent="0.2">
      <c r="I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</row>
    <row r="799" spans="9:47" ht="12.75" x14ac:dyDescent="0.2">
      <c r="I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</row>
    <row r="800" spans="9:47" ht="12.75" x14ac:dyDescent="0.2">
      <c r="I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</row>
    <row r="801" spans="9:47" ht="12.75" x14ac:dyDescent="0.2">
      <c r="I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</row>
    <row r="802" spans="9:47" ht="12.75" x14ac:dyDescent="0.2">
      <c r="I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</row>
    <row r="803" spans="9:47" ht="12.75" x14ac:dyDescent="0.2">
      <c r="I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</row>
    <row r="804" spans="9:47" ht="12.75" x14ac:dyDescent="0.2">
      <c r="I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</row>
    <row r="805" spans="9:47" ht="12.75" x14ac:dyDescent="0.2">
      <c r="I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</row>
    <row r="806" spans="9:47" ht="12.75" x14ac:dyDescent="0.2">
      <c r="I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</row>
    <row r="807" spans="9:47" ht="12.75" x14ac:dyDescent="0.2">
      <c r="I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</row>
    <row r="808" spans="9:47" ht="12.75" x14ac:dyDescent="0.2">
      <c r="I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</row>
    <row r="809" spans="9:47" ht="12.75" x14ac:dyDescent="0.2">
      <c r="I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</row>
    <row r="810" spans="9:47" ht="12.75" x14ac:dyDescent="0.2">
      <c r="I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</row>
    <row r="811" spans="9:47" ht="12.75" x14ac:dyDescent="0.2">
      <c r="I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</row>
    <row r="812" spans="9:47" ht="12.75" x14ac:dyDescent="0.2">
      <c r="I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</row>
    <row r="813" spans="9:47" ht="12.75" x14ac:dyDescent="0.2">
      <c r="I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 spans="9:47" ht="12.75" x14ac:dyDescent="0.2">
      <c r="I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 spans="9:47" ht="12.75" x14ac:dyDescent="0.2">
      <c r="I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spans="9:47" ht="12.75" x14ac:dyDescent="0.2">
      <c r="I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</row>
    <row r="817" spans="9:47" ht="12.75" x14ac:dyDescent="0.2">
      <c r="I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</row>
    <row r="818" spans="9:47" ht="12.75" x14ac:dyDescent="0.2">
      <c r="I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</row>
    <row r="819" spans="9:47" ht="12.75" x14ac:dyDescent="0.2">
      <c r="I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</row>
    <row r="820" spans="9:47" ht="12.75" x14ac:dyDescent="0.2">
      <c r="I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</row>
    <row r="821" spans="9:47" ht="12.75" x14ac:dyDescent="0.2">
      <c r="I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</row>
    <row r="822" spans="9:47" ht="12.75" x14ac:dyDescent="0.2">
      <c r="I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</row>
    <row r="823" spans="9:47" ht="12.75" x14ac:dyDescent="0.2">
      <c r="I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</row>
    <row r="824" spans="9:47" ht="12.75" x14ac:dyDescent="0.2">
      <c r="I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</row>
    <row r="825" spans="9:47" ht="12.75" x14ac:dyDescent="0.2">
      <c r="I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</row>
    <row r="826" spans="9:47" ht="12.75" x14ac:dyDescent="0.2">
      <c r="I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</row>
    <row r="827" spans="9:47" ht="12.75" x14ac:dyDescent="0.2">
      <c r="I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</row>
    <row r="828" spans="9:47" ht="12.75" x14ac:dyDescent="0.2">
      <c r="I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</row>
    <row r="829" spans="9:47" ht="12.75" x14ac:dyDescent="0.2">
      <c r="I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</row>
    <row r="830" spans="9:47" ht="12.75" x14ac:dyDescent="0.2">
      <c r="I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</row>
    <row r="831" spans="9:47" ht="12.75" x14ac:dyDescent="0.2">
      <c r="I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</row>
    <row r="832" spans="9:47" ht="12.75" x14ac:dyDescent="0.2">
      <c r="I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</row>
    <row r="833" spans="9:47" ht="12.75" x14ac:dyDescent="0.2">
      <c r="I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</row>
    <row r="834" spans="9:47" ht="12.75" x14ac:dyDescent="0.2">
      <c r="I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</row>
    <row r="835" spans="9:47" ht="12.75" x14ac:dyDescent="0.2">
      <c r="I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</row>
    <row r="836" spans="9:47" ht="12.75" x14ac:dyDescent="0.2">
      <c r="I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</row>
    <row r="837" spans="9:47" ht="12.75" x14ac:dyDescent="0.2">
      <c r="I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</row>
    <row r="838" spans="9:47" ht="12.75" x14ac:dyDescent="0.2">
      <c r="I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</row>
    <row r="839" spans="9:47" ht="12.75" x14ac:dyDescent="0.2">
      <c r="I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</row>
    <row r="840" spans="9:47" ht="12.75" x14ac:dyDescent="0.2">
      <c r="I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</row>
    <row r="841" spans="9:47" ht="12.75" x14ac:dyDescent="0.2">
      <c r="I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</row>
    <row r="842" spans="9:47" ht="12.75" x14ac:dyDescent="0.2">
      <c r="I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</row>
    <row r="843" spans="9:47" ht="12.75" x14ac:dyDescent="0.2">
      <c r="I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</row>
    <row r="844" spans="9:47" ht="12.75" x14ac:dyDescent="0.2">
      <c r="I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</row>
    <row r="845" spans="9:47" ht="12.75" x14ac:dyDescent="0.2">
      <c r="I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</row>
    <row r="846" spans="9:47" ht="12.75" x14ac:dyDescent="0.2">
      <c r="I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</row>
    <row r="847" spans="9:47" ht="12.75" x14ac:dyDescent="0.2">
      <c r="I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</row>
    <row r="848" spans="9:47" ht="12.75" x14ac:dyDescent="0.2">
      <c r="I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</row>
    <row r="849" spans="9:47" ht="12.75" x14ac:dyDescent="0.2">
      <c r="I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</row>
    <row r="850" spans="9:47" ht="12.75" x14ac:dyDescent="0.2">
      <c r="I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</row>
    <row r="851" spans="9:47" ht="12.75" x14ac:dyDescent="0.2">
      <c r="I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</row>
    <row r="852" spans="9:47" ht="12.75" x14ac:dyDescent="0.2">
      <c r="I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</row>
    <row r="853" spans="9:47" ht="12.75" x14ac:dyDescent="0.2">
      <c r="I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</row>
    <row r="854" spans="9:47" ht="12.75" x14ac:dyDescent="0.2">
      <c r="I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</row>
    <row r="855" spans="9:47" ht="12.75" x14ac:dyDescent="0.2">
      <c r="I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</row>
    <row r="856" spans="9:47" ht="12.75" x14ac:dyDescent="0.2">
      <c r="I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</row>
    <row r="857" spans="9:47" ht="12.75" x14ac:dyDescent="0.2">
      <c r="I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</row>
    <row r="858" spans="9:47" ht="12.75" x14ac:dyDescent="0.2">
      <c r="I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</row>
    <row r="859" spans="9:47" ht="12.75" x14ac:dyDescent="0.2">
      <c r="I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</row>
    <row r="860" spans="9:47" ht="12.75" x14ac:dyDescent="0.2">
      <c r="I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</row>
    <row r="861" spans="9:47" ht="12.75" x14ac:dyDescent="0.2">
      <c r="I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</row>
    <row r="862" spans="9:47" ht="12.75" x14ac:dyDescent="0.2">
      <c r="I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</row>
    <row r="863" spans="9:47" ht="12.75" x14ac:dyDescent="0.2">
      <c r="I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</row>
    <row r="864" spans="9:47" ht="12.75" x14ac:dyDescent="0.2">
      <c r="I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</row>
    <row r="865" spans="9:47" ht="12.75" x14ac:dyDescent="0.2">
      <c r="I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</row>
    <row r="866" spans="9:47" ht="12.75" x14ac:dyDescent="0.2">
      <c r="I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</row>
    <row r="867" spans="9:47" ht="12.75" x14ac:dyDescent="0.2">
      <c r="I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</row>
    <row r="868" spans="9:47" ht="12.75" x14ac:dyDescent="0.2">
      <c r="I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</row>
    <row r="869" spans="9:47" ht="12.75" x14ac:dyDescent="0.2">
      <c r="I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</row>
    <row r="870" spans="9:47" ht="12.75" x14ac:dyDescent="0.2">
      <c r="I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</row>
    <row r="871" spans="9:47" ht="12.75" x14ac:dyDescent="0.2">
      <c r="I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 spans="9:47" ht="12.75" x14ac:dyDescent="0.2">
      <c r="I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</row>
    <row r="873" spans="9:47" ht="12.75" x14ac:dyDescent="0.2">
      <c r="I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</row>
    <row r="874" spans="9:47" ht="12.75" x14ac:dyDescent="0.2">
      <c r="I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</row>
    <row r="875" spans="9:47" ht="12.75" x14ac:dyDescent="0.2">
      <c r="I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</row>
    <row r="876" spans="9:47" ht="12.75" x14ac:dyDescent="0.2">
      <c r="I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</row>
    <row r="877" spans="9:47" ht="12.75" x14ac:dyDescent="0.2">
      <c r="I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</row>
    <row r="878" spans="9:47" ht="12.75" x14ac:dyDescent="0.2">
      <c r="I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</row>
    <row r="879" spans="9:47" ht="12.75" x14ac:dyDescent="0.2">
      <c r="I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</row>
    <row r="880" spans="9:47" ht="12.75" x14ac:dyDescent="0.2">
      <c r="I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</row>
    <row r="881" spans="9:47" ht="12.75" x14ac:dyDescent="0.2">
      <c r="I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</row>
    <row r="882" spans="9:47" ht="12.75" x14ac:dyDescent="0.2">
      <c r="I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</row>
    <row r="883" spans="9:47" ht="12.75" x14ac:dyDescent="0.2">
      <c r="I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</row>
    <row r="884" spans="9:47" ht="12.75" x14ac:dyDescent="0.2">
      <c r="I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</row>
    <row r="885" spans="9:47" ht="12.75" x14ac:dyDescent="0.2">
      <c r="I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</row>
    <row r="886" spans="9:47" ht="12.75" x14ac:dyDescent="0.2">
      <c r="I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</row>
    <row r="887" spans="9:47" ht="12.75" x14ac:dyDescent="0.2">
      <c r="I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</row>
    <row r="888" spans="9:47" ht="12.75" x14ac:dyDescent="0.2">
      <c r="I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</row>
    <row r="889" spans="9:47" ht="12.75" x14ac:dyDescent="0.2">
      <c r="I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</row>
    <row r="890" spans="9:47" ht="12.75" x14ac:dyDescent="0.2">
      <c r="I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</row>
    <row r="891" spans="9:47" ht="12.75" x14ac:dyDescent="0.2">
      <c r="I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</row>
    <row r="892" spans="9:47" ht="12.75" x14ac:dyDescent="0.2">
      <c r="I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</row>
    <row r="893" spans="9:47" ht="12.75" x14ac:dyDescent="0.2">
      <c r="I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</row>
    <row r="894" spans="9:47" ht="12.75" x14ac:dyDescent="0.2">
      <c r="I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 spans="9:47" ht="12.75" x14ac:dyDescent="0.2">
      <c r="I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</row>
    <row r="896" spans="9:47" ht="12.75" x14ac:dyDescent="0.2">
      <c r="I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</row>
    <row r="897" spans="9:47" ht="12.75" x14ac:dyDescent="0.2">
      <c r="I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</row>
    <row r="898" spans="9:47" ht="12.75" x14ac:dyDescent="0.2">
      <c r="I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</row>
    <row r="899" spans="9:47" ht="12.75" x14ac:dyDescent="0.2">
      <c r="I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</row>
    <row r="900" spans="9:47" ht="12.75" x14ac:dyDescent="0.2">
      <c r="I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</row>
    <row r="901" spans="9:47" ht="12.75" x14ac:dyDescent="0.2">
      <c r="I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</row>
    <row r="902" spans="9:47" ht="12.75" x14ac:dyDescent="0.2">
      <c r="I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</row>
    <row r="903" spans="9:47" ht="12.75" x14ac:dyDescent="0.2">
      <c r="I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</row>
    <row r="904" spans="9:47" ht="12.75" x14ac:dyDescent="0.2">
      <c r="I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</row>
    <row r="905" spans="9:47" ht="12.75" x14ac:dyDescent="0.2">
      <c r="I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</row>
    <row r="906" spans="9:47" ht="12.75" x14ac:dyDescent="0.2">
      <c r="I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</row>
    <row r="907" spans="9:47" ht="12.75" x14ac:dyDescent="0.2">
      <c r="I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</row>
    <row r="908" spans="9:47" ht="12.75" x14ac:dyDescent="0.2">
      <c r="I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</row>
    <row r="909" spans="9:47" ht="12.75" x14ac:dyDescent="0.2">
      <c r="I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</row>
    <row r="910" spans="9:47" ht="12.75" x14ac:dyDescent="0.2">
      <c r="I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</row>
    <row r="911" spans="9:47" ht="12.75" x14ac:dyDescent="0.2">
      <c r="I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</row>
    <row r="912" spans="9:47" ht="12.75" x14ac:dyDescent="0.2">
      <c r="I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 spans="9:47" ht="12.75" x14ac:dyDescent="0.2">
      <c r="I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</row>
    <row r="914" spans="9:47" ht="12.75" x14ac:dyDescent="0.2">
      <c r="I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</row>
    <row r="915" spans="9:47" ht="12.75" x14ac:dyDescent="0.2">
      <c r="I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</row>
    <row r="916" spans="9:47" ht="12.75" x14ac:dyDescent="0.2">
      <c r="I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</row>
    <row r="917" spans="9:47" ht="12.75" x14ac:dyDescent="0.2">
      <c r="I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</row>
    <row r="918" spans="9:47" ht="12.75" x14ac:dyDescent="0.2">
      <c r="I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spans="9:47" ht="12.75" x14ac:dyDescent="0.2">
      <c r="I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 spans="9:47" ht="12.75" x14ac:dyDescent="0.2">
      <c r="I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</row>
    <row r="921" spans="9:47" ht="12.75" x14ac:dyDescent="0.2">
      <c r="I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</row>
    <row r="922" spans="9:47" ht="12.75" x14ac:dyDescent="0.2">
      <c r="I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</row>
    <row r="923" spans="9:47" ht="12.75" x14ac:dyDescent="0.2">
      <c r="I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</row>
    <row r="924" spans="9:47" ht="12.75" x14ac:dyDescent="0.2">
      <c r="I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</row>
    <row r="925" spans="9:47" ht="12.75" x14ac:dyDescent="0.2">
      <c r="I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</row>
    <row r="926" spans="9:47" ht="12.75" x14ac:dyDescent="0.2">
      <c r="I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</row>
    <row r="927" spans="9:47" ht="12.75" x14ac:dyDescent="0.2">
      <c r="I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</row>
    <row r="928" spans="9:47" ht="12.75" x14ac:dyDescent="0.2">
      <c r="I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 spans="9:47" ht="12.75" x14ac:dyDescent="0.2">
      <c r="I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</row>
    <row r="930" spans="9:47" ht="12.75" x14ac:dyDescent="0.2">
      <c r="I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</row>
    <row r="931" spans="9:47" ht="12.75" x14ac:dyDescent="0.2">
      <c r="I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</row>
    <row r="932" spans="9:47" ht="12.75" x14ac:dyDescent="0.2">
      <c r="I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</row>
    <row r="933" spans="9:47" ht="12.75" x14ac:dyDescent="0.2">
      <c r="I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</row>
    <row r="934" spans="9:47" ht="12.75" x14ac:dyDescent="0.2">
      <c r="I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</row>
    <row r="935" spans="9:47" ht="12.75" x14ac:dyDescent="0.2">
      <c r="I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</row>
    <row r="936" spans="9:47" ht="12.75" x14ac:dyDescent="0.2">
      <c r="I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</row>
    <row r="937" spans="9:47" ht="12.75" x14ac:dyDescent="0.2">
      <c r="I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</row>
    <row r="938" spans="9:47" ht="12.75" x14ac:dyDescent="0.2">
      <c r="I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</row>
    <row r="939" spans="9:47" ht="12.75" x14ac:dyDescent="0.2">
      <c r="I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</row>
    <row r="940" spans="9:47" ht="12.75" x14ac:dyDescent="0.2">
      <c r="I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</row>
    <row r="941" spans="9:47" ht="12.75" x14ac:dyDescent="0.2">
      <c r="I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</row>
    <row r="942" spans="9:47" ht="12.75" x14ac:dyDescent="0.2">
      <c r="I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</row>
    <row r="943" spans="9:47" ht="12.75" x14ac:dyDescent="0.2">
      <c r="I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</row>
    <row r="944" spans="9:47" ht="12.75" x14ac:dyDescent="0.2">
      <c r="I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</row>
    <row r="945" spans="9:47" ht="12.75" x14ac:dyDescent="0.2">
      <c r="I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</row>
    <row r="946" spans="9:47" ht="12.75" x14ac:dyDescent="0.2">
      <c r="I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</row>
    <row r="947" spans="9:47" ht="12.75" x14ac:dyDescent="0.2">
      <c r="I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</row>
    <row r="948" spans="9:47" ht="12.75" x14ac:dyDescent="0.2">
      <c r="I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</row>
    <row r="949" spans="9:47" ht="12.75" x14ac:dyDescent="0.2">
      <c r="I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</row>
    <row r="950" spans="9:47" ht="12.75" x14ac:dyDescent="0.2">
      <c r="I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</row>
    <row r="951" spans="9:47" ht="12.75" x14ac:dyDescent="0.2">
      <c r="I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</row>
    <row r="952" spans="9:47" ht="12.75" x14ac:dyDescent="0.2">
      <c r="I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</row>
    <row r="953" spans="9:47" ht="12.75" x14ac:dyDescent="0.2">
      <c r="I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</row>
    <row r="954" spans="9:47" ht="12.75" x14ac:dyDescent="0.2">
      <c r="I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</row>
    <row r="955" spans="9:47" ht="12.75" x14ac:dyDescent="0.2">
      <c r="I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</row>
    <row r="956" spans="9:47" ht="12.75" x14ac:dyDescent="0.2">
      <c r="I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</row>
    <row r="957" spans="9:47" ht="12.75" x14ac:dyDescent="0.2">
      <c r="I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</row>
    <row r="958" spans="9:47" ht="12.75" x14ac:dyDescent="0.2">
      <c r="I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</row>
    <row r="959" spans="9:47" ht="12.75" x14ac:dyDescent="0.2">
      <c r="I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</row>
    <row r="960" spans="9:47" ht="12.75" x14ac:dyDescent="0.2">
      <c r="I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</row>
    <row r="961" spans="9:47" ht="12.75" x14ac:dyDescent="0.2">
      <c r="I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</row>
    <row r="962" spans="9:47" ht="12.75" x14ac:dyDescent="0.2">
      <c r="I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</row>
    <row r="963" spans="9:47" ht="12.75" x14ac:dyDescent="0.2">
      <c r="I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</row>
    <row r="964" spans="9:47" ht="12.75" x14ac:dyDescent="0.2">
      <c r="I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</row>
    <row r="965" spans="9:47" ht="12.75" x14ac:dyDescent="0.2">
      <c r="I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</row>
    <row r="966" spans="9:47" ht="12.75" x14ac:dyDescent="0.2">
      <c r="I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</row>
    <row r="967" spans="9:47" ht="12.75" x14ac:dyDescent="0.2">
      <c r="I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</row>
    <row r="968" spans="9:47" ht="12.75" x14ac:dyDescent="0.2">
      <c r="I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</row>
    <row r="969" spans="9:47" ht="12.75" x14ac:dyDescent="0.2">
      <c r="I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</row>
    <row r="970" spans="9:47" ht="12.75" x14ac:dyDescent="0.2">
      <c r="I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</row>
    <row r="971" spans="9:47" ht="12.75" x14ac:dyDescent="0.2">
      <c r="I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</row>
    <row r="972" spans="9:47" ht="12.75" x14ac:dyDescent="0.2">
      <c r="I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</row>
    <row r="973" spans="9:47" ht="12.75" x14ac:dyDescent="0.2">
      <c r="I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</row>
    <row r="974" spans="9:47" ht="12.75" x14ac:dyDescent="0.2">
      <c r="I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</row>
    <row r="975" spans="9:47" ht="12.75" x14ac:dyDescent="0.2">
      <c r="I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</row>
    <row r="976" spans="9:47" ht="12.75" x14ac:dyDescent="0.2">
      <c r="I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</row>
    <row r="977" spans="9:47" ht="12.75" x14ac:dyDescent="0.2">
      <c r="I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</row>
    <row r="978" spans="9:47" ht="12.75" x14ac:dyDescent="0.2">
      <c r="I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</row>
    <row r="979" spans="9:47" ht="12.75" x14ac:dyDescent="0.2">
      <c r="I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</row>
    <row r="980" spans="9:47" ht="12.75" x14ac:dyDescent="0.2">
      <c r="I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</row>
    <row r="981" spans="9:47" ht="12.75" x14ac:dyDescent="0.2">
      <c r="I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</row>
    <row r="982" spans="9:47" ht="12.75" x14ac:dyDescent="0.2">
      <c r="I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</row>
    <row r="983" spans="9:47" ht="12.75" x14ac:dyDescent="0.2">
      <c r="I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</row>
    <row r="984" spans="9:47" ht="12.75" x14ac:dyDescent="0.2">
      <c r="I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</row>
    <row r="985" spans="9:47" ht="12.75" x14ac:dyDescent="0.2">
      <c r="I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</row>
    <row r="986" spans="9:47" ht="12.75" x14ac:dyDescent="0.2">
      <c r="I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</row>
    <row r="987" spans="9:47" ht="12.75" x14ac:dyDescent="0.2">
      <c r="I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</row>
    <row r="988" spans="9:47" ht="12.75" x14ac:dyDescent="0.2">
      <c r="I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</row>
    <row r="989" spans="9:47" ht="12.75" x14ac:dyDescent="0.2">
      <c r="I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</row>
    <row r="990" spans="9:47" ht="12.75" x14ac:dyDescent="0.2">
      <c r="I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</row>
    <row r="991" spans="9:47" ht="12.75" x14ac:dyDescent="0.2">
      <c r="I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</row>
    <row r="992" spans="9:47" ht="12.75" x14ac:dyDescent="0.2">
      <c r="I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</row>
    <row r="993" spans="9:47" ht="12.75" x14ac:dyDescent="0.2">
      <c r="I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</row>
    <row r="994" spans="9:47" ht="12.75" x14ac:dyDescent="0.2">
      <c r="I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</row>
    <row r="995" spans="9:47" ht="12.75" x14ac:dyDescent="0.2">
      <c r="I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</row>
    <row r="996" spans="9:47" ht="12.75" x14ac:dyDescent="0.2">
      <c r="I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</row>
    <row r="997" spans="9:47" ht="12.75" x14ac:dyDescent="0.2">
      <c r="I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</row>
    <row r="998" spans="9:47" ht="12.75" x14ac:dyDescent="0.2">
      <c r="I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</row>
    <row r="999" spans="9:47" ht="12.75" x14ac:dyDescent="0.2">
      <c r="I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</row>
    <row r="1000" spans="9:47" ht="12.75" x14ac:dyDescent="0.2">
      <c r="I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</row>
  </sheetData>
  <mergeCells count="1">
    <mergeCell ref="AG1:AU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U1000"/>
  <sheetViews>
    <sheetView workbookViewId="0">
      <selection activeCell="L2" sqref="L2:L12"/>
    </sheetView>
  </sheetViews>
  <sheetFormatPr defaultColWidth="14.42578125" defaultRowHeight="15.75" customHeight="1" x14ac:dyDescent="0.2"/>
  <cols>
    <col min="1" max="1" width="8.42578125" customWidth="1"/>
    <col min="2" max="2" width="15.85546875" customWidth="1"/>
    <col min="3" max="3" width="11" customWidth="1"/>
    <col min="4" max="4" width="9.85546875" customWidth="1"/>
    <col min="5" max="5" width="10" customWidth="1"/>
    <col min="6" max="6" width="6.42578125" customWidth="1"/>
    <col min="7" max="7" width="7.28515625" customWidth="1"/>
    <col min="8" max="8" width="5.85546875" customWidth="1"/>
    <col min="9" max="9" width="8.85546875" customWidth="1"/>
    <col min="10" max="11" width="5.85546875" customWidth="1"/>
    <col min="12" max="12" width="19.85546875" customWidth="1"/>
    <col min="13" max="13" width="7.28515625" customWidth="1"/>
    <col min="14" max="14" width="11" customWidth="1"/>
    <col min="15" max="15" width="6.28515625" customWidth="1"/>
    <col min="16" max="16" width="9.7109375" customWidth="1"/>
    <col min="17" max="17" width="9.85546875" customWidth="1"/>
    <col min="18" max="18" width="9.5703125" customWidth="1"/>
    <col min="19" max="19" width="7.28515625" customWidth="1"/>
    <col min="20" max="20" width="9.7109375" customWidth="1"/>
    <col min="21" max="21" width="10.140625" customWidth="1"/>
    <col min="22" max="22" width="7" customWidth="1"/>
    <col min="23" max="23" width="22.85546875" customWidth="1"/>
    <col min="24" max="24" width="7.42578125" customWidth="1"/>
    <col min="25" max="25" width="8" customWidth="1"/>
    <col min="26" max="26" width="8.42578125" customWidth="1"/>
    <col min="27" max="27" width="10.28515625" customWidth="1"/>
    <col min="28" max="28" width="8.42578125" customWidth="1"/>
    <col min="29" max="29" width="9" customWidth="1"/>
    <col min="30" max="30" width="10.42578125" customWidth="1"/>
    <col min="31" max="32" width="7.42578125" customWidth="1"/>
    <col min="33" max="35" width="2.140625" customWidth="1"/>
    <col min="36" max="43" width="3.140625" customWidth="1"/>
    <col min="44" max="44" width="3.42578125" customWidth="1"/>
    <col min="45" max="45" width="3.5703125" customWidth="1"/>
    <col min="46" max="47" width="3.140625" customWidth="1"/>
    <col min="50" max="50" width="13.85546875" customWidth="1"/>
  </cols>
  <sheetData>
    <row r="1" spans="1:47" ht="25.5" x14ac:dyDescent="0.2">
      <c r="A1" s="1" t="s">
        <v>0</v>
      </c>
      <c r="B1" s="1" t="s">
        <v>1</v>
      </c>
      <c r="C1" s="1" t="s">
        <v>2</v>
      </c>
      <c r="D1" s="2" t="s">
        <v>80</v>
      </c>
      <c r="E1" s="1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1"/>
      <c r="K1" s="1"/>
      <c r="L1" s="1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13</v>
      </c>
      <c r="U1" s="4" t="s">
        <v>17</v>
      </c>
      <c r="V1" s="4" t="s">
        <v>18</v>
      </c>
      <c r="W1" s="4" t="s">
        <v>19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26</v>
      </c>
      <c r="AG1" s="46" t="s">
        <v>19</v>
      </c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ht="12.75" x14ac:dyDescent="0.2">
      <c r="A2" s="5">
        <v>1</v>
      </c>
      <c r="B2" s="6" t="s">
        <v>29</v>
      </c>
      <c r="C2" s="6">
        <v>0</v>
      </c>
      <c r="D2" s="6">
        <v>1</v>
      </c>
      <c r="E2" s="6"/>
      <c r="F2" s="5"/>
      <c r="G2" s="7">
        <v>4.1550925925925922E-3</v>
      </c>
      <c r="H2" s="7">
        <v>4.5601851851851853E-3</v>
      </c>
      <c r="I2" s="8">
        <f t="shared" ref="I2:I16" si="0">H2-G2</f>
        <v>4.0509259259259318E-4</v>
      </c>
      <c r="J2" s="6">
        <v>0</v>
      </c>
      <c r="K2" s="5"/>
      <c r="L2" s="39" t="s">
        <v>128</v>
      </c>
      <c r="M2" s="10">
        <v>5</v>
      </c>
      <c r="N2" s="10">
        <f t="shared" ref="N2:N12" si="1">M2-O2-P2</f>
        <v>5</v>
      </c>
      <c r="O2" s="10">
        <v>0</v>
      </c>
      <c r="P2" s="10">
        <v>0</v>
      </c>
      <c r="Q2" s="11">
        <f t="shared" ref="Q2:Q12" si="2">N2/M2</f>
        <v>1</v>
      </c>
      <c r="R2" s="12">
        <v>6</v>
      </c>
      <c r="S2" s="12">
        <v>0</v>
      </c>
      <c r="T2" s="12">
        <v>0</v>
      </c>
      <c r="U2" s="13">
        <f t="shared" ref="U2:U12" si="3">R2/SUM(R2:T2)</f>
        <v>1</v>
      </c>
      <c r="V2" s="12">
        <v>0</v>
      </c>
      <c r="W2" s="15" t="s">
        <v>81</v>
      </c>
      <c r="X2" s="14">
        <f t="shared" ref="X2:X12" ca="1" si="4">COUNTA(AG2:AU2)</f>
        <v>6</v>
      </c>
      <c r="Y2" s="12">
        <f t="shared" ref="Y2:Y12" ca="1" si="5">SUM(COUNTIFS($B$2:$B$16,"Offense",$A$2:$A$16,AG2),COUNTIFS($B$2:$B$16,"Offense",$A$2:$A$16,AH2),COUNTIFS($B$2:$B$16,"Offense",$A$2:$A$16,AI2),COUNTIFS($B$2:$B$16,"Offense",$A$2:$A$16,AJ2),COUNTIFS($B$2:$B$16,"Offense",$A$2:$A$16,AK2),COUNTIFS($B$2:$B$16,"Offense",$A$2:$A$16,AL2),COUNTIFS($B$2:$B$16,"Offense",$A$2:$A$16,AM2),COUNTIFS($B$2:$B$16,"Offense",$A$2:$A$16,AN2),COUNTIFS($B$2:$B$16,"Offense",$A$2:$A$16,AO2),COUNTIFS($B$2:$B$16,"Offense",$A$2:$A$16,AP2),COUNTIFS($B$2:$B$16,"Offense",$A$2:$A$16,AQ2),COUNTIFS($B$2:$B$16,"Offense",$A$2:$A$16,AR2),COUNTIFS($B$2:$B$16,"Offense",$A$2:$A$16,AS2),COUNTIFS($B$2:$B$16,"Offense",$A$2:$A$16,AT2),COUNTIFS($B$2:$B$16,"Offense",$A$2:$A$16,AU2))</f>
        <v>4</v>
      </c>
      <c r="Z2" s="16">
        <f t="shared" ref="Z2:Z12" ca="1" si="6">SUM(COUNTIFS($B$2:$B$16,"Offense",$A$2:$A$16,AG2,$J$2:$J$16,"&gt;0"),COUNTIFS($B$2:$B$16,"Offense",$A$2:$A$16,AH2,$J$2:$J$16,"&gt;0"),COUNTIFS($B$2:$B$16,"Offense",$A$2:$A$16,AI2,$J$2:$J$16,"&gt;0"),COUNTIFS($B$2:$B$16,"Offense",$A$2:$A$16,AJ2,$J$2:$J$16,"&gt;0"),COUNTIFS($B$2:$B$16,"Offense",$A$2:$A$16,AK2,$J$2:$J$16,"&gt;0"),COUNTIFS($B$2:$B$16,"Offense",$A$2:$A$16,AL2,$J$2:$J$16,"&gt;0"),COUNTIFS($B$2:$B$16,"Offense",$A$2:$A$16,AM2,$J$2:$J$16,"&gt;0"),COUNTIFS($B$2:$B$16,"Offense",$A$2:$A$16,AN2,$J$2:$J$16,"&gt;0"),COUNTIFS($B$2:$B$16,"Offense",$A$2:$A$16,AO2,$J$2:$J$16,"&gt;0"),COUNTIFS($B$2:$B$16,"Offense",$A$2:$A$16,AP2,$J$2:$J$16,"&gt;0"),COUNTIFS($B$2:$B$16,"Offense",$A$2:$A$16,AQ2,$J$2:$J$16,"&gt;0"),COUNTIFS($B$2:$B$16,"Offense",$A$2:$A$16,AR2,$J$2:$J$16,"&gt;0"),COUNTIFS($B$2:$B$16,"Offense",$A$2:$A$16,AS2,$J$2:$J$16,"&gt;0"),COUNTIFS($B$2:$B$16,"Offense",$A$2:$A$16,AT2,$J$2:$J$16,"&gt;0"),COUNTIFS($B$2:$B$16,"Offense",$A$2:$A$16,AU2,$J$2:$J$16,"&gt;0"))</f>
        <v>1</v>
      </c>
      <c r="AA2" s="13">
        <f t="shared" ref="AA2:AA12" ca="1" si="7">IFERROR(Z2/Y2, 0)</f>
        <v>0.25</v>
      </c>
      <c r="AB2" s="16">
        <f t="shared" ref="AB2:AB12" ca="1" si="8">SUM(COUNTIFS($B$2:$B$16,"Defense",$A$2:$A$16,AG2),COUNTIFS($B$2:$B$16,"Defense",$A$2:$A$16,AH2),COUNTIFS($B$2:$B$16,"Defense",$A$2:$A$16,AI2),COUNTIFS($B$2:$B$16,"Defense",$A$2:$A$16,AJ2),COUNTIFS($B$2:$B$16,"Defense",$A$2:$A$16,AK2),COUNTIFS($B$2:$B$16,"Defense",$A$2:$A$16,AL2),COUNTIFS($B$2:$B$16,"Defense",$A$2:$A$16,AM2),COUNTIFS($B$2:$B$16,"Defense",$A$2:$A$16,AN2),COUNTIFS($B$2:$B$16,"Defense",$A$2:$A$16,AO2),COUNTIFS($B$2:$B$16,"Defense",$A$2:$A$16,AP2),COUNTIFS($B$2:$B$16,"Defense",$A$2:$A$16,AQ2),COUNTIFS($B$2:$B$16,"Defense",$A$2:$A$16,AR2),COUNTIFS($B$2:$B$16,"Defense",$A$2:$A$16,AS2),COUNTIFS($B$2:$B$16,"Defense",$A$2:$A$16,AT2),COUNTIFS($B$2:$B$16,"Defense",$A$2:$A$16,AU2))</f>
        <v>2</v>
      </c>
      <c r="AC2" s="17">
        <f t="shared" ref="AC2:AC12" ca="1" si="9">SUM(COUNTIFS($B$2:$B$16,"Defense",$A$2:$A$16,AG2,$J$2:$J$16,"&gt;0"),COUNTIFS($B$2:$B$16,"Defense",$A$2:$A$16,AH2,$J$2:$J$16,"&gt;0"),COUNTIFS($B$2:$B$16,"Defense",$A$2:$A$16,AI2,$J$2:$J$16,"&gt;0"),COUNTIFS($B$2:$B$16,"Defense",$A$2:$A$16,AJ2,$J$2:$J$16,"&gt;0"),COUNTIFS($B$2:$B$16,"Defense",$A$2:$A$16,AK2,$J$2:$J$16,"&gt;0"),COUNTIFS($B$2:$B$16,"Defense",$A$2:$A$16,AL2,$J$2:$J$16,"&gt;0"),COUNTIFS($B$2:$B$16,"Defense",$A$2:$A$16,AM2,$J$2:$J$16,"&gt;0"),COUNTIFS($B$2:$B$16,"Defense",$A$2:$A$16,AN2,$J$2:$J$16,"&gt;0"),COUNTIFS($B$2:$B$16,"Defense",$A$2:$A$16,AO2,$J$2:$J$16,"&gt;0"),COUNTIFS($B$2:$B$16,"Defense",$A$2:$A$16,AP2,$J$2:$J$16,"&gt;0"),COUNTIFS($B$2:$B$16,"Defense",$A$2:$A$16,AQ2,$J$2:$J$16,"&gt;0"),COUNTIFS($B$2:$B$16,"Defense",$A$2:$A$16,AR2,$J$2:$J$16,"&gt;0"),COUNTIFS($B$2:$B$16,"Defense",$A$2:$A$16,AS2,$J$2:$J$16,"&gt;0"),COUNTIFS($B$2:$B$16,"Defense",$A$2:$A$16,AT2,$J$2:$J$16,"&gt;0"),COUNTIFS($B$2:$B$16,"Defense",$A$2:$A$16,AU2,$J$2:$J$16,"&gt;0"))</f>
        <v>1</v>
      </c>
      <c r="AD2" s="13">
        <f t="shared" ref="AD2:AD12" ca="1" si="10">IFERROR(AC2/AB2, 0)</f>
        <v>0.5</v>
      </c>
      <c r="AE2" s="18">
        <v>4.5717592590000002E-3</v>
      </c>
      <c r="AF2" s="19">
        <f t="shared" ref="AF2:AF12" si="11">AE2/$I$17</f>
        <v>0.34110535403937836</v>
      </c>
      <c r="AG2" s="14">
        <f ca="1">IFERROR(__xludf.DUMMYFUNCTION("SPLIT(W2,"","",TRUE, TRUE)"),5)</f>
        <v>5</v>
      </c>
      <c r="AH2" s="14">
        <f ca="1">IFERROR(__xludf.DUMMYFUNCTION("""COMPUTED_VALUE"""),7)</f>
        <v>7</v>
      </c>
      <c r="AI2" s="14">
        <f ca="1">IFERROR(__xludf.DUMMYFUNCTION("""COMPUTED_VALUE"""),9)</f>
        <v>9</v>
      </c>
      <c r="AJ2" s="14">
        <f ca="1">IFERROR(__xludf.DUMMYFUNCTION("""COMPUTED_VALUE"""),13)</f>
        <v>13</v>
      </c>
      <c r="AK2" s="14">
        <f ca="1">IFERROR(__xludf.DUMMYFUNCTION("""COMPUTED_VALUE"""),14)</f>
        <v>14</v>
      </c>
      <c r="AL2" s="14">
        <f ca="1">IFERROR(__xludf.DUMMYFUNCTION("""COMPUTED_VALUE"""),15)</f>
        <v>15</v>
      </c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2.75" x14ac:dyDescent="0.2">
      <c r="A3" s="5">
        <v>2</v>
      </c>
      <c r="B3" s="6" t="s">
        <v>27</v>
      </c>
      <c r="C3" s="6">
        <v>0</v>
      </c>
      <c r="D3" s="6">
        <v>2</v>
      </c>
      <c r="E3" s="6">
        <v>1</v>
      </c>
      <c r="F3" s="6">
        <v>1</v>
      </c>
      <c r="G3" s="7">
        <v>5.0694444444444441E-3</v>
      </c>
      <c r="H3" s="7">
        <v>5.8101851851851856E-3</v>
      </c>
      <c r="I3" s="8">
        <f t="shared" si="0"/>
        <v>7.4074074074074146E-4</v>
      </c>
      <c r="J3" s="5">
        <f t="shared" ref="J3:J16" si="12">C3-C2</f>
        <v>0</v>
      </c>
      <c r="K3" s="5"/>
      <c r="L3" s="39" t="s">
        <v>129</v>
      </c>
      <c r="M3" s="10">
        <v>1</v>
      </c>
      <c r="N3" s="10">
        <f t="shared" si="1"/>
        <v>0</v>
      </c>
      <c r="O3" s="10">
        <v>1</v>
      </c>
      <c r="P3" s="10">
        <v>0</v>
      </c>
      <c r="Q3" s="11">
        <f t="shared" si="2"/>
        <v>0</v>
      </c>
      <c r="R3" s="12">
        <v>1</v>
      </c>
      <c r="S3" s="12">
        <v>1</v>
      </c>
      <c r="T3" s="12">
        <v>0</v>
      </c>
      <c r="U3" s="13">
        <f t="shared" si="3"/>
        <v>0.5</v>
      </c>
      <c r="V3" s="12">
        <v>0</v>
      </c>
      <c r="W3" s="15">
        <v>14</v>
      </c>
      <c r="X3" s="14">
        <f t="shared" ca="1" si="4"/>
        <v>1</v>
      </c>
      <c r="Y3" s="12">
        <f t="shared" ca="1" si="5"/>
        <v>1</v>
      </c>
      <c r="Z3" s="16">
        <f t="shared" ca="1" si="6"/>
        <v>0</v>
      </c>
      <c r="AA3" s="13">
        <f t="shared" ca="1" si="7"/>
        <v>0</v>
      </c>
      <c r="AB3" s="16">
        <f t="shared" ca="1" si="8"/>
        <v>0</v>
      </c>
      <c r="AC3" s="17">
        <f t="shared" ca="1" si="9"/>
        <v>0</v>
      </c>
      <c r="AD3" s="13">
        <f t="shared" ca="1" si="10"/>
        <v>0</v>
      </c>
      <c r="AE3" s="18">
        <v>1.8749999999999999E-3</v>
      </c>
      <c r="AF3" s="19">
        <f t="shared" si="11"/>
        <v>0.13989637305699484</v>
      </c>
      <c r="AG3" s="14">
        <f ca="1">IFERROR(__xludf.DUMMYFUNCTION("SPLIT(W3,"","",TRUE, TRUE)"),14)</f>
        <v>14</v>
      </c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15.75" customHeight="1" x14ac:dyDescent="0.2">
      <c r="A4" s="5">
        <v>3</v>
      </c>
      <c r="B4" s="6" t="s">
        <v>27</v>
      </c>
      <c r="C4" s="6">
        <v>0</v>
      </c>
      <c r="D4" s="6">
        <v>3</v>
      </c>
      <c r="E4" s="6">
        <v>1</v>
      </c>
      <c r="F4" s="6">
        <v>1</v>
      </c>
      <c r="G4" s="7">
        <v>6.2847222222222219E-3</v>
      </c>
      <c r="H4" s="7">
        <v>6.5509259259259262E-3</v>
      </c>
      <c r="I4" s="8">
        <f t="shared" si="0"/>
        <v>2.6620370370370426E-4</v>
      </c>
      <c r="J4" s="5">
        <f t="shared" si="12"/>
        <v>0</v>
      </c>
      <c r="K4" s="5"/>
      <c r="L4" s="39" t="s">
        <v>130</v>
      </c>
      <c r="M4" s="10">
        <v>2</v>
      </c>
      <c r="N4" s="10">
        <f t="shared" si="1"/>
        <v>2</v>
      </c>
      <c r="O4" s="10">
        <v>0</v>
      </c>
      <c r="P4" s="10">
        <v>0</v>
      </c>
      <c r="Q4" s="11">
        <f t="shared" si="2"/>
        <v>1</v>
      </c>
      <c r="R4" s="12">
        <v>2</v>
      </c>
      <c r="S4" s="12">
        <v>0</v>
      </c>
      <c r="T4" s="12">
        <v>0</v>
      </c>
      <c r="U4" s="13">
        <f t="shared" si="3"/>
        <v>1</v>
      </c>
      <c r="V4" s="12">
        <v>0</v>
      </c>
      <c r="W4" s="15" t="s">
        <v>82</v>
      </c>
      <c r="X4" s="14">
        <f t="shared" ca="1" si="4"/>
        <v>5</v>
      </c>
      <c r="Y4" s="12">
        <f t="shared" ca="1" si="5"/>
        <v>5</v>
      </c>
      <c r="Z4" s="16">
        <f t="shared" ca="1" si="6"/>
        <v>2</v>
      </c>
      <c r="AA4" s="13">
        <f t="shared" ca="1" si="7"/>
        <v>0.4</v>
      </c>
      <c r="AB4" s="16">
        <f t="shared" ca="1" si="8"/>
        <v>0</v>
      </c>
      <c r="AC4" s="17">
        <f t="shared" ca="1" si="9"/>
        <v>0</v>
      </c>
      <c r="AD4" s="13">
        <f t="shared" ca="1" si="10"/>
        <v>0</v>
      </c>
      <c r="AE4" s="18">
        <v>2.7083333329999998E-3</v>
      </c>
      <c r="AF4" s="19">
        <f t="shared" si="11"/>
        <v>0.20207253883523321</v>
      </c>
      <c r="AG4" s="14">
        <f ca="1">IFERROR(__xludf.DUMMYFUNCTION("SPLIT(W4,"","",TRUE, TRUE)"),3)</f>
        <v>3</v>
      </c>
      <c r="AH4" s="14">
        <f ca="1">IFERROR(__xludf.DUMMYFUNCTION("""COMPUTED_VALUE"""),4)</f>
        <v>4</v>
      </c>
      <c r="AI4" s="14">
        <f ca="1">IFERROR(__xludf.DUMMYFUNCTION("""COMPUTED_VALUE"""),7)</f>
        <v>7</v>
      </c>
      <c r="AJ4" s="14">
        <f ca="1">IFERROR(__xludf.DUMMYFUNCTION("""COMPUTED_VALUE"""),11)</f>
        <v>11</v>
      </c>
      <c r="AK4" s="14">
        <f ca="1">IFERROR(__xludf.DUMMYFUNCTION("""COMPUTED_VALUE"""),12)</f>
        <v>12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ht="12.75" x14ac:dyDescent="0.2">
      <c r="A5" s="5">
        <v>4</v>
      </c>
      <c r="B5" s="6" t="s">
        <v>27</v>
      </c>
      <c r="C5" s="6">
        <v>1</v>
      </c>
      <c r="D5" s="6">
        <v>3</v>
      </c>
      <c r="E5" s="5"/>
      <c r="F5" s="5"/>
      <c r="G5" s="7">
        <v>7.0023148148148145E-3</v>
      </c>
      <c r="H5" s="7">
        <v>7.3958333333333333E-3</v>
      </c>
      <c r="I5" s="8">
        <f t="shared" si="0"/>
        <v>3.9351851851851874E-4</v>
      </c>
      <c r="J5" s="5">
        <f t="shared" si="12"/>
        <v>1</v>
      </c>
      <c r="K5" s="5"/>
      <c r="L5" s="39" t="s">
        <v>131</v>
      </c>
      <c r="M5" s="10">
        <v>10</v>
      </c>
      <c r="N5" s="10">
        <f t="shared" si="1"/>
        <v>9</v>
      </c>
      <c r="O5" s="10">
        <v>1</v>
      </c>
      <c r="P5" s="10">
        <v>0</v>
      </c>
      <c r="Q5" s="11">
        <f t="shared" si="2"/>
        <v>0.9</v>
      </c>
      <c r="R5" s="12">
        <v>10</v>
      </c>
      <c r="S5" s="12">
        <v>0</v>
      </c>
      <c r="T5" s="12">
        <v>0</v>
      </c>
      <c r="U5" s="13">
        <f t="shared" si="3"/>
        <v>1</v>
      </c>
      <c r="V5" s="12">
        <v>0</v>
      </c>
      <c r="W5" s="15" t="s">
        <v>83</v>
      </c>
      <c r="X5" s="14">
        <f t="shared" ca="1" si="4"/>
        <v>8</v>
      </c>
      <c r="Y5" s="12">
        <f t="shared" ca="1" si="5"/>
        <v>7</v>
      </c>
      <c r="Z5" s="16">
        <f t="shared" ca="1" si="6"/>
        <v>2</v>
      </c>
      <c r="AA5" s="13">
        <f t="shared" ca="1" si="7"/>
        <v>0.2857142857142857</v>
      </c>
      <c r="AB5" s="16">
        <f t="shared" ca="1" si="8"/>
        <v>1</v>
      </c>
      <c r="AC5" s="17">
        <f t="shared" ca="1" si="9"/>
        <v>1</v>
      </c>
      <c r="AD5" s="13">
        <f t="shared" ca="1" si="10"/>
        <v>1</v>
      </c>
      <c r="AE5" s="18">
        <v>8.80787037E-3</v>
      </c>
      <c r="AF5" s="19">
        <f t="shared" si="11"/>
        <v>0.65716753019689134</v>
      </c>
      <c r="AG5" s="14">
        <f ca="1">IFERROR(__xludf.DUMMYFUNCTION("SPLIT(W5,"","",TRUE, TRUE)"),2)</f>
        <v>2</v>
      </c>
      <c r="AH5" s="14">
        <f ca="1">IFERROR(__xludf.DUMMYFUNCTION("""COMPUTED_VALUE"""),3)</f>
        <v>3</v>
      </c>
      <c r="AI5" s="14">
        <f ca="1">IFERROR(__xludf.DUMMYFUNCTION("""COMPUTED_VALUE"""),4)</f>
        <v>4</v>
      </c>
      <c r="AJ5" s="14">
        <f ca="1">IFERROR(__xludf.DUMMYFUNCTION("""COMPUTED_VALUE"""),7)</f>
        <v>7</v>
      </c>
      <c r="AK5" s="14">
        <f ca="1">IFERROR(__xludf.DUMMYFUNCTION("""COMPUTED_VALUE"""),8)</f>
        <v>8</v>
      </c>
      <c r="AL5" s="14">
        <f ca="1">IFERROR(__xludf.DUMMYFUNCTION("""COMPUTED_VALUE"""),10)</f>
        <v>10</v>
      </c>
      <c r="AM5" s="14">
        <f ca="1">IFERROR(__xludf.DUMMYFUNCTION("""COMPUTED_VALUE"""),12)</f>
        <v>12</v>
      </c>
      <c r="AN5" s="14">
        <f ca="1">IFERROR(__xludf.DUMMYFUNCTION("""COMPUTED_VALUE"""),15)</f>
        <v>15</v>
      </c>
      <c r="AO5" s="14"/>
      <c r="AP5" s="14"/>
      <c r="AQ5" s="14"/>
      <c r="AR5" s="14"/>
      <c r="AS5" s="14"/>
      <c r="AT5" s="14"/>
      <c r="AU5" s="14"/>
    </row>
    <row r="6" spans="1:47" ht="12.75" x14ac:dyDescent="0.2">
      <c r="A6" s="5">
        <v>5</v>
      </c>
      <c r="B6" s="6" t="s">
        <v>29</v>
      </c>
      <c r="C6" s="6">
        <v>2</v>
      </c>
      <c r="D6" s="6">
        <v>3</v>
      </c>
      <c r="E6" s="6">
        <v>1</v>
      </c>
      <c r="F6" s="6">
        <v>1</v>
      </c>
      <c r="G6" s="7">
        <v>7.8240740740740736E-3</v>
      </c>
      <c r="H6" s="7">
        <v>8.3449074074074068E-3</v>
      </c>
      <c r="I6" s="8">
        <f t="shared" si="0"/>
        <v>5.2083333333333322E-4</v>
      </c>
      <c r="J6" s="5">
        <f t="shared" si="12"/>
        <v>1</v>
      </c>
      <c r="K6" s="5"/>
      <c r="L6" s="39" t="s">
        <v>132</v>
      </c>
      <c r="M6" s="10">
        <v>23</v>
      </c>
      <c r="N6" s="10">
        <f t="shared" si="1"/>
        <v>18</v>
      </c>
      <c r="O6" s="10">
        <v>5</v>
      </c>
      <c r="P6" s="10">
        <v>0</v>
      </c>
      <c r="Q6" s="11">
        <f t="shared" si="2"/>
        <v>0.78260869565217395</v>
      </c>
      <c r="R6" s="12">
        <v>11</v>
      </c>
      <c r="S6" s="12">
        <v>0</v>
      </c>
      <c r="T6" s="12">
        <v>0</v>
      </c>
      <c r="U6" s="13">
        <f t="shared" si="3"/>
        <v>1</v>
      </c>
      <c r="V6" s="12">
        <v>0</v>
      </c>
      <c r="W6" s="15" t="s">
        <v>84</v>
      </c>
      <c r="X6" s="14">
        <f t="shared" ca="1" si="4"/>
        <v>10</v>
      </c>
      <c r="Y6" s="12">
        <f t="shared" ca="1" si="5"/>
        <v>7</v>
      </c>
      <c r="Z6" s="16">
        <f t="shared" ca="1" si="6"/>
        <v>1</v>
      </c>
      <c r="AA6" s="13">
        <f t="shared" ca="1" si="7"/>
        <v>0.14285714285714285</v>
      </c>
      <c r="AB6" s="16">
        <f t="shared" ca="1" si="8"/>
        <v>3</v>
      </c>
      <c r="AC6" s="17">
        <f t="shared" ca="1" si="9"/>
        <v>1</v>
      </c>
      <c r="AD6" s="13">
        <f t="shared" ca="1" si="10"/>
        <v>0.33333333333333331</v>
      </c>
      <c r="AE6" s="18">
        <v>9.7685185189999996E-3</v>
      </c>
      <c r="AF6" s="19">
        <f t="shared" si="11"/>
        <v>0.7288428325056997</v>
      </c>
      <c r="AG6" s="14">
        <f ca="1">IFERROR(__xludf.DUMMYFUNCTION("SPLIT(W6,"","",TRUE, TRUE)"),1)</f>
        <v>1</v>
      </c>
      <c r="AH6" s="14">
        <f ca="1">IFERROR(__xludf.DUMMYFUNCTION("""COMPUTED_VALUE"""),2)</f>
        <v>2</v>
      </c>
      <c r="AI6" s="14">
        <f ca="1">IFERROR(__xludf.DUMMYFUNCTION("""COMPUTED_VALUE"""),3)</f>
        <v>3</v>
      </c>
      <c r="AJ6" s="14">
        <f ca="1">IFERROR(__xludf.DUMMYFUNCTION("""COMPUTED_VALUE"""),4)</f>
        <v>4</v>
      </c>
      <c r="AK6" s="14">
        <f ca="1">IFERROR(__xludf.DUMMYFUNCTION("""COMPUTED_VALUE"""),6)</f>
        <v>6</v>
      </c>
      <c r="AL6" s="14">
        <f ca="1">IFERROR(__xludf.DUMMYFUNCTION("""COMPUTED_VALUE"""),8)</f>
        <v>8</v>
      </c>
      <c r="AM6" s="14">
        <f ca="1">IFERROR(__xludf.DUMMYFUNCTION("""COMPUTED_VALUE"""),10)</f>
        <v>10</v>
      </c>
      <c r="AN6" s="14">
        <f ca="1">IFERROR(__xludf.DUMMYFUNCTION("""COMPUTED_VALUE"""),11)</f>
        <v>11</v>
      </c>
      <c r="AO6" s="14">
        <f ca="1">IFERROR(__xludf.DUMMYFUNCTION("""COMPUTED_VALUE"""),13)</f>
        <v>13</v>
      </c>
      <c r="AP6" s="14">
        <f ca="1">IFERROR(__xludf.DUMMYFUNCTION("""COMPUTED_VALUE"""),14)</f>
        <v>14</v>
      </c>
      <c r="AQ6" s="14"/>
      <c r="AR6" s="14"/>
      <c r="AS6" s="14"/>
      <c r="AT6" s="14"/>
      <c r="AU6" s="14"/>
    </row>
    <row r="7" spans="1:47" ht="12.75" x14ac:dyDescent="0.2">
      <c r="A7" s="5">
        <v>6</v>
      </c>
      <c r="B7" s="6" t="s">
        <v>29</v>
      </c>
      <c r="C7" s="6">
        <v>2</v>
      </c>
      <c r="D7" s="6">
        <v>4</v>
      </c>
      <c r="E7" s="6">
        <v>2</v>
      </c>
      <c r="F7" s="6"/>
      <c r="G7" s="7">
        <v>8.9467592592592585E-3</v>
      </c>
      <c r="H7" s="7">
        <v>9.525462962962963E-3</v>
      </c>
      <c r="I7" s="8">
        <f t="shared" si="0"/>
        <v>5.7870370370370454E-4</v>
      </c>
      <c r="J7" s="5">
        <f t="shared" si="12"/>
        <v>0</v>
      </c>
      <c r="K7" s="5"/>
      <c r="L7" s="39" t="s">
        <v>133</v>
      </c>
      <c r="M7" s="10">
        <v>6</v>
      </c>
      <c r="N7" s="10">
        <f t="shared" si="1"/>
        <v>5</v>
      </c>
      <c r="O7" s="10">
        <v>1</v>
      </c>
      <c r="P7" s="10">
        <v>0</v>
      </c>
      <c r="Q7" s="11">
        <f t="shared" si="2"/>
        <v>0.83333333333333337</v>
      </c>
      <c r="R7" s="12">
        <v>5</v>
      </c>
      <c r="S7" s="12">
        <v>1</v>
      </c>
      <c r="T7" s="12">
        <v>0</v>
      </c>
      <c r="U7" s="13">
        <f t="shared" si="3"/>
        <v>0.83333333333333337</v>
      </c>
      <c r="V7" s="15">
        <v>1</v>
      </c>
      <c r="W7" s="15" t="s">
        <v>85</v>
      </c>
      <c r="X7" s="14">
        <f t="shared" ca="1" si="4"/>
        <v>10</v>
      </c>
      <c r="Y7" s="12">
        <f t="shared" ca="1" si="5"/>
        <v>6</v>
      </c>
      <c r="Z7" s="16">
        <f t="shared" ca="1" si="6"/>
        <v>1</v>
      </c>
      <c r="AA7" s="13">
        <f t="shared" ca="1" si="7"/>
        <v>0.16666666666666666</v>
      </c>
      <c r="AB7" s="16">
        <f t="shared" ca="1" si="8"/>
        <v>4</v>
      </c>
      <c r="AC7" s="17">
        <f t="shared" ca="1" si="9"/>
        <v>1</v>
      </c>
      <c r="AD7" s="13">
        <f t="shared" ca="1" si="10"/>
        <v>0.25</v>
      </c>
      <c r="AE7" s="18">
        <v>6.2384259260000003E-3</v>
      </c>
      <c r="AF7" s="19">
        <f t="shared" si="11"/>
        <v>0.46545768567046647</v>
      </c>
      <c r="AG7" s="14">
        <f ca="1">IFERROR(__xludf.DUMMYFUNCTION("SPLIT(W7,"","",TRUE, TRUE)"),1)</f>
        <v>1</v>
      </c>
      <c r="AH7" s="14">
        <f ca="1">IFERROR(__xludf.DUMMYFUNCTION("""COMPUTED_VALUE"""),2)</f>
        <v>2</v>
      </c>
      <c r="AI7" s="14">
        <f ca="1">IFERROR(__xludf.DUMMYFUNCTION("""COMPUTED_VALUE"""),5)</f>
        <v>5</v>
      </c>
      <c r="AJ7" s="14">
        <f ca="1">IFERROR(__xludf.DUMMYFUNCTION("""COMPUTED_VALUE"""),6)</f>
        <v>6</v>
      </c>
      <c r="AK7" s="14">
        <f ca="1">IFERROR(__xludf.DUMMYFUNCTION("""COMPUTED_VALUE"""),7)</f>
        <v>7</v>
      </c>
      <c r="AL7" s="14">
        <f ca="1">IFERROR(__xludf.DUMMYFUNCTION("""COMPUTED_VALUE"""),9)</f>
        <v>9</v>
      </c>
      <c r="AM7" s="14">
        <f ca="1">IFERROR(__xludf.DUMMYFUNCTION("""COMPUTED_VALUE"""),11)</f>
        <v>11</v>
      </c>
      <c r="AN7" s="14">
        <f ca="1">IFERROR(__xludf.DUMMYFUNCTION("""COMPUTED_VALUE"""),12)</f>
        <v>12</v>
      </c>
      <c r="AO7" s="14">
        <f ca="1">IFERROR(__xludf.DUMMYFUNCTION("""COMPUTED_VALUE"""),13)</f>
        <v>13</v>
      </c>
      <c r="AP7" s="14">
        <f ca="1">IFERROR(__xludf.DUMMYFUNCTION("""COMPUTED_VALUE"""),15)</f>
        <v>15</v>
      </c>
      <c r="AQ7" s="14"/>
      <c r="AR7" s="14"/>
      <c r="AS7" s="14"/>
      <c r="AT7" s="14"/>
      <c r="AU7" s="14"/>
    </row>
    <row r="8" spans="1:47" ht="12.75" x14ac:dyDescent="0.2">
      <c r="A8" s="5">
        <v>7</v>
      </c>
      <c r="B8" s="6" t="s">
        <v>27</v>
      </c>
      <c r="C8" s="6">
        <v>3</v>
      </c>
      <c r="D8" s="6">
        <v>4</v>
      </c>
      <c r="E8" s="5"/>
      <c r="F8" s="5"/>
      <c r="G8" s="7">
        <v>1.0034722222222223E-2</v>
      </c>
      <c r="H8" s="7">
        <v>1.0266203703703704E-2</v>
      </c>
      <c r="I8" s="8">
        <f t="shared" si="0"/>
        <v>2.3148148148148182E-4</v>
      </c>
      <c r="J8" s="5">
        <f t="shared" si="12"/>
        <v>1</v>
      </c>
      <c r="K8" s="5"/>
      <c r="L8" s="39" t="s">
        <v>134</v>
      </c>
      <c r="M8" s="10">
        <v>8</v>
      </c>
      <c r="N8" s="10">
        <f t="shared" si="1"/>
        <v>8</v>
      </c>
      <c r="O8" s="10">
        <v>0</v>
      </c>
      <c r="P8" s="10">
        <v>0</v>
      </c>
      <c r="Q8" s="11">
        <f t="shared" si="2"/>
        <v>1</v>
      </c>
      <c r="R8" s="12">
        <v>8</v>
      </c>
      <c r="S8" s="12">
        <v>1</v>
      </c>
      <c r="T8" s="12">
        <v>0</v>
      </c>
      <c r="U8" s="13">
        <f t="shared" si="3"/>
        <v>0.88888888888888884</v>
      </c>
      <c r="V8" s="12">
        <v>0</v>
      </c>
      <c r="W8" s="15" t="s">
        <v>86</v>
      </c>
      <c r="X8" s="14">
        <f t="shared" ca="1" si="4"/>
        <v>8</v>
      </c>
      <c r="Y8" s="12">
        <f t="shared" ca="1" si="5"/>
        <v>7</v>
      </c>
      <c r="Z8" s="16">
        <f t="shared" ca="1" si="6"/>
        <v>2</v>
      </c>
      <c r="AA8" s="13">
        <f t="shared" ca="1" si="7"/>
        <v>0.2857142857142857</v>
      </c>
      <c r="AB8" s="16">
        <f t="shared" ca="1" si="8"/>
        <v>1</v>
      </c>
      <c r="AC8" s="17">
        <f t="shared" ca="1" si="9"/>
        <v>0</v>
      </c>
      <c r="AD8" s="13">
        <f t="shared" ca="1" si="10"/>
        <v>0</v>
      </c>
      <c r="AE8" s="18">
        <v>6.7824074070000004E-3</v>
      </c>
      <c r="AF8" s="19">
        <f t="shared" si="11"/>
        <v>0.50604490497823851</v>
      </c>
      <c r="AG8" s="14">
        <f ca="1">IFERROR(__xludf.DUMMYFUNCTION("SPLIT(W8,"","",TRUE, TRUE)"),2)</f>
        <v>2</v>
      </c>
      <c r="AH8" s="14">
        <f ca="1">IFERROR(__xludf.DUMMYFUNCTION("""COMPUTED_VALUE"""),3)</f>
        <v>3</v>
      </c>
      <c r="AI8" s="14">
        <f ca="1">IFERROR(__xludf.DUMMYFUNCTION("""COMPUTED_VALUE"""),4)</f>
        <v>4</v>
      </c>
      <c r="AJ8" s="14">
        <f ca="1">IFERROR(__xludf.DUMMYFUNCTION("""COMPUTED_VALUE"""),7)</f>
        <v>7</v>
      </c>
      <c r="AK8" s="14">
        <f ca="1">IFERROR(__xludf.DUMMYFUNCTION("""COMPUTED_VALUE"""),9)</f>
        <v>9</v>
      </c>
      <c r="AL8" s="14">
        <f ca="1">IFERROR(__xludf.DUMMYFUNCTION("""COMPUTED_VALUE"""),10)</f>
        <v>10</v>
      </c>
      <c r="AM8" s="14">
        <f ca="1">IFERROR(__xludf.DUMMYFUNCTION("""COMPUTED_VALUE"""),11)</f>
        <v>11</v>
      </c>
      <c r="AN8" s="14">
        <f ca="1">IFERROR(__xludf.DUMMYFUNCTION("""COMPUTED_VALUE"""),13)</f>
        <v>13</v>
      </c>
      <c r="AO8" s="14"/>
      <c r="AP8" s="14"/>
      <c r="AQ8" s="14"/>
      <c r="AR8" s="14"/>
      <c r="AS8" s="14"/>
      <c r="AT8" s="14"/>
      <c r="AU8" s="14"/>
    </row>
    <row r="9" spans="1:47" ht="12.75" x14ac:dyDescent="0.2">
      <c r="A9" s="5">
        <v>8</v>
      </c>
      <c r="B9" s="6" t="s">
        <v>29</v>
      </c>
      <c r="C9" s="6">
        <v>4</v>
      </c>
      <c r="D9" s="6">
        <v>4</v>
      </c>
      <c r="E9" s="6">
        <v>1</v>
      </c>
      <c r="F9" s="6">
        <v>1</v>
      </c>
      <c r="G9" s="7">
        <v>1.074074074074074E-2</v>
      </c>
      <c r="H9" s="7">
        <v>1.1435185185185185E-2</v>
      </c>
      <c r="I9" s="8">
        <f t="shared" si="0"/>
        <v>6.9444444444444545E-4</v>
      </c>
      <c r="J9" s="5">
        <f t="shared" si="12"/>
        <v>1</v>
      </c>
      <c r="K9" s="5"/>
      <c r="L9" s="39" t="s">
        <v>135</v>
      </c>
      <c r="M9" s="10">
        <v>1</v>
      </c>
      <c r="N9" s="10">
        <f t="shared" si="1"/>
        <v>1</v>
      </c>
      <c r="O9" s="10">
        <v>0</v>
      </c>
      <c r="P9" s="10">
        <v>0</v>
      </c>
      <c r="Q9" s="11">
        <f t="shared" si="2"/>
        <v>1</v>
      </c>
      <c r="R9" s="12">
        <v>1</v>
      </c>
      <c r="S9" s="12">
        <v>0</v>
      </c>
      <c r="T9" s="12">
        <v>0</v>
      </c>
      <c r="U9" s="13">
        <f t="shared" si="3"/>
        <v>1</v>
      </c>
      <c r="V9" s="12">
        <v>0</v>
      </c>
      <c r="W9" s="15" t="s">
        <v>87</v>
      </c>
      <c r="X9" s="14">
        <f t="shared" ca="1" si="4"/>
        <v>6</v>
      </c>
      <c r="Y9" s="12">
        <f t="shared" ca="1" si="5"/>
        <v>2</v>
      </c>
      <c r="Z9" s="16">
        <f t="shared" ca="1" si="6"/>
        <v>0</v>
      </c>
      <c r="AA9" s="13">
        <f t="shared" ca="1" si="7"/>
        <v>0</v>
      </c>
      <c r="AB9" s="16">
        <f t="shared" ca="1" si="8"/>
        <v>4</v>
      </c>
      <c r="AC9" s="17">
        <f t="shared" ca="1" si="9"/>
        <v>2</v>
      </c>
      <c r="AD9" s="13">
        <f t="shared" ca="1" si="10"/>
        <v>0.5</v>
      </c>
      <c r="AE9" s="18">
        <v>3.5648148150000001E-3</v>
      </c>
      <c r="AF9" s="19">
        <f t="shared" si="11"/>
        <v>0.26597582039378248</v>
      </c>
      <c r="AG9" s="14">
        <f ca="1">IFERROR(__xludf.DUMMYFUNCTION("SPLIT(W9,"","",TRUE, TRUE)"),1)</f>
        <v>1</v>
      </c>
      <c r="AH9" s="14">
        <f ca="1">IFERROR(__xludf.DUMMYFUNCTION("""COMPUTED_VALUE"""),5)</f>
        <v>5</v>
      </c>
      <c r="AI9" s="14">
        <f ca="1">IFERROR(__xludf.DUMMYFUNCTION("""COMPUTED_VALUE"""),8)</f>
        <v>8</v>
      </c>
      <c r="AJ9" s="14">
        <f ca="1">IFERROR(__xludf.DUMMYFUNCTION("""COMPUTED_VALUE"""),9)</f>
        <v>9</v>
      </c>
      <c r="AK9" s="14">
        <f ca="1">IFERROR(__xludf.DUMMYFUNCTION("""COMPUTED_VALUE"""),13)</f>
        <v>13</v>
      </c>
      <c r="AL9" s="14">
        <f ca="1">IFERROR(__xludf.DUMMYFUNCTION("""COMPUTED_VALUE"""),15)</f>
        <v>15</v>
      </c>
      <c r="AM9" s="14"/>
      <c r="AN9" s="14"/>
      <c r="AO9" s="14"/>
      <c r="AP9" s="14"/>
      <c r="AQ9" s="14"/>
      <c r="AR9" s="14"/>
      <c r="AS9" s="14"/>
      <c r="AT9" s="14"/>
      <c r="AU9" s="14"/>
    </row>
    <row r="10" spans="1:47" ht="12.75" x14ac:dyDescent="0.2">
      <c r="A10" s="5">
        <v>9</v>
      </c>
      <c r="B10" s="6" t="s">
        <v>29</v>
      </c>
      <c r="C10" s="6">
        <v>4</v>
      </c>
      <c r="D10" s="6">
        <v>5</v>
      </c>
      <c r="E10" s="5"/>
      <c r="F10" s="5"/>
      <c r="G10" s="7">
        <v>1.1909722222222223E-2</v>
      </c>
      <c r="H10" s="7">
        <v>1.224537037037037E-2</v>
      </c>
      <c r="I10" s="8">
        <f t="shared" si="0"/>
        <v>3.3564814814814742E-4</v>
      </c>
      <c r="J10" s="5">
        <f t="shared" si="12"/>
        <v>0</v>
      </c>
      <c r="K10" s="5"/>
      <c r="L10" s="39" t="s">
        <v>136</v>
      </c>
      <c r="M10" s="10">
        <v>8</v>
      </c>
      <c r="N10" s="10">
        <f t="shared" si="1"/>
        <v>7</v>
      </c>
      <c r="O10" s="10">
        <v>1</v>
      </c>
      <c r="P10" s="10">
        <v>0</v>
      </c>
      <c r="Q10" s="11">
        <f t="shared" si="2"/>
        <v>0.875</v>
      </c>
      <c r="R10" s="12">
        <v>8</v>
      </c>
      <c r="S10" s="12">
        <v>0</v>
      </c>
      <c r="T10" s="12">
        <v>0</v>
      </c>
      <c r="U10" s="13">
        <f t="shared" si="3"/>
        <v>1</v>
      </c>
      <c r="V10" s="12">
        <v>0</v>
      </c>
      <c r="W10" s="15" t="s">
        <v>88</v>
      </c>
      <c r="X10" s="14">
        <f t="shared" ca="1" si="4"/>
        <v>10</v>
      </c>
      <c r="Y10" s="12">
        <f t="shared" ca="1" si="5"/>
        <v>5</v>
      </c>
      <c r="Z10" s="16">
        <f t="shared" ca="1" si="6"/>
        <v>0</v>
      </c>
      <c r="AA10" s="13">
        <f t="shared" ca="1" si="7"/>
        <v>0</v>
      </c>
      <c r="AB10" s="16">
        <f t="shared" ca="1" si="8"/>
        <v>5</v>
      </c>
      <c r="AC10" s="17">
        <f t="shared" ca="1" si="9"/>
        <v>2</v>
      </c>
      <c r="AD10" s="13">
        <f t="shared" ca="1" si="10"/>
        <v>0.4</v>
      </c>
      <c r="AE10" s="18">
        <v>8.0439814810000006E-3</v>
      </c>
      <c r="AF10" s="19">
        <f t="shared" si="11"/>
        <v>0.60017271153575147</v>
      </c>
      <c r="AG10" s="14">
        <f ca="1">IFERROR(__xludf.DUMMYFUNCTION("SPLIT(W10,"","",TRUE, TRUE)"),1)</f>
        <v>1</v>
      </c>
      <c r="AH10" s="14">
        <f ca="1">IFERROR(__xludf.DUMMYFUNCTION("""COMPUTED_VALUE"""),2)</f>
        <v>2</v>
      </c>
      <c r="AI10" s="14">
        <f ca="1">IFERROR(__xludf.DUMMYFUNCTION("""COMPUTED_VALUE"""),5)</f>
        <v>5</v>
      </c>
      <c r="AJ10" s="14">
        <f ca="1">IFERROR(__xludf.DUMMYFUNCTION("""COMPUTED_VALUE"""),6)</f>
        <v>6</v>
      </c>
      <c r="AK10" s="14">
        <f ca="1">IFERROR(__xludf.DUMMYFUNCTION("""COMPUTED_VALUE"""),8)</f>
        <v>8</v>
      </c>
      <c r="AL10" s="14">
        <f ca="1">IFERROR(__xludf.DUMMYFUNCTION("""COMPUTED_VALUE"""),9)</f>
        <v>9</v>
      </c>
      <c r="AM10" s="14">
        <f ca="1">IFERROR(__xludf.DUMMYFUNCTION("""COMPUTED_VALUE"""),11)</f>
        <v>11</v>
      </c>
      <c r="AN10" s="14">
        <f ca="1">IFERROR(__xludf.DUMMYFUNCTION("""COMPUTED_VALUE"""),12)</f>
        <v>12</v>
      </c>
      <c r="AO10" s="14">
        <f ca="1">IFERROR(__xludf.DUMMYFUNCTION("""COMPUTED_VALUE"""),14)</f>
        <v>14</v>
      </c>
      <c r="AP10" s="14">
        <f ca="1">IFERROR(__xludf.DUMMYFUNCTION("""COMPUTED_VALUE"""),15)</f>
        <v>15</v>
      </c>
      <c r="AQ10" s="14"/>
      <c r="AR10" s="14"/>
      <c r="AS10" s="14"/>
      <c r="AT10" s="14"/>
      <c r="AU10" s="14"/>
    </row>
    <row r="11" spans="1:47" ht="12.75" x14ac:dyDescent="0.2">
      <c r="A11" s="5">
        <v>10</v>
      </c>
      <c r="B11" s="6" t="s">
        <v>27</v>
      </c>
      <c r="C11" s="6">
        <v>4</v>
      </c>
      <c r="D11" s="6">
        <v>6</v>
      </c>
      <c r="E11" s="6">
        <v>5</v>
      </c>
      <c r="F11" s="5"/>
      <c r="G11" s="7">
        <v>1.2997685185185185E-2</v>
      </c>
      <c r="H11" s="7">
        <v>1.6932870370370369E-2</v>
      </c>
      <c r="I11" s="8">
        <f t="shared" si="0"/>
        <v>3.9351851851851839E-3</v>
      </c>
      <c r="J11" s="5">
        <f t="shared" si="12"/>
        <v>0</v>
      </c>
      <c r="K11" s="5"/>
      <c r="L11" s="39" t="s">
        <v>137</v>
      </c>
      <c r="M11" s="10">
        <v>3</v>
      </c>
      <c r="N11" s="10">
        <f t="shared" si="1"/>
        <v>2</v>
      </c>
      <c r="O11" s="10">
        <v>1</v>
      </c>
      <c r="P11" s="10">
        <v>0</v>
      </c>
      <c r="Q11" s="11">
        <f t="shared" si="2"/>
        <v>0.66666666666666663</v>
      </c>
      <c r="R11" s="12">
        <v>3</v>
      </c>
      <c r="S11" s="12">
        <v>1</v>
      </c>
      <c r="T11" s="12">
        <v>0</v>
      </c>
      <c r="U11" s="13">
        <f t="shared" si="3"/>
        <v>0.75</v>
      </c>
      <c r="V11" s="12">
        <v>0</v>
      </c>
      <c r="W11" s="15" t="s">
        <v>89</v>
      </c>
      <c r="X11" s="14">
        <f t="shared" ca="1" si="4"/>
        <v>4</v>
      </c>
      <c r="Y11" s="12">
        <f t="shared" ca="1" si="5"/>
        <v>2</v>
      </c>
      <c r="Z11" s="16">
        <f t="shared" ca="1" si="6"/>
        <v>0</v>
      </c>
      <c r="AA11" s="13">
        <f t="shared" ca="1" si="7"/>
        <v>0</v>
      </c>
      <c r="AB11" s="16">
        <f t="shared" ca="1" si="8"/>
        <v>2</v>
      </c>
      <c r="AC11" s="17">
        <f t="shared" ca="1" si="9"/>
        <v>1</v>
      </c>
      <c r="AD11" s="13">
        <f t="shared" ca="1" si="10"/>
        <v>0.5</v>
      </c>
      <c r="AE11" s="18">
        <v>6.9097222220000001E-3</v>
      </c>
      <c r="AF11" s="19">
        <f t="shared" si="11"/>
        <v>0.51554404143419708</v>
      </c>
      <c r="AG11" s="14">
        <f ca="1">IFERROR(__xludf.DUMMYFUNCTION("SPLIT(W11,"","",TRUE, TRUE)"),5)</f>
        <v>5</v>
      </c>
      <c r="AH11" s="14">
        <f ca="1">IFERROR(__xludf.DUMMYFUNCTION("""COMPUTED_VALUE"""),6)</f>
        <v>6</v>
      </c>
      <c r="AI11" s="14">
        <f ca="1">IFERROR(__xludf.DUMMYFUNCTION("""COMPUTED_VALUE"""),10)</f>
        <v>10</v>
      </c>
      <c r="AJ11" s="14">
        <f ca="1">IFERROR(__xludf.DUMMYFUNCTION("""COMPUTED_VALUE"""),14)</f>
        <v>14</v>
      </c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ht="12.75" x14ac:dyDescent="0.2">
      <c r="A12" s="5">
        <v>11</v>
      </c>
      <c r="B12" s="6" t="s">
        <v>27</v>
      </c>
      <c r="C12" s="6">
        <v>4</v>
      </c>
      <c r="D12" s="6">
        <v>7</v>
      </c>
      <c r="E12" s="6">
        <v>1</v>
      </c>
      <c r="F12" s="6">
        <v>1</v>
      </c>
      <c r="G12" s="7">
        <v>1.7500000000000002E-2</v>
      </c>
      <c r="H12" s="7">
        <v>1.7847222222222223E-2</v>
      </c>
      <c r="I12" s="8">
        <f t="shared" si="0"/>
        <v>3.4722222222222099E-4</v>
      </c>
      <c r="J12" s="5">
        <f t="shared" si="12"/>
        <v>0</v>
      </c>
      <c r="K12" s="5"/>
      <c r="L12" s="39" t="s">
        <v>138</v>
      </c>
      <c r="M12" s="6">
        <v>11</v>
      </c>
      <c r="N12" s="10">
        <f t="shared" si="1"/>
        <v>9</v>
      </c>
      <c r="O12" s="10">
        <v>2</v>
      </c>
      <c r="P12" s="10">
        <v>0</v>
      </c>
      <c r="Q12" s="11">
        <f t="shared" si="2"/>
        <v>0.81818181818181823</v>
      </c>
      <c r="R12" s="15">
        <v>10</v>
      </c>
      <c r="S12" s="12">
        <v>0</v>
      </c>
      <c r="T12" s="12">
        <v>0</v>
      </c>
      <c r="U12" s="13">
        <f t="shared" si="3"/>
        <v>1</v>
      </c>
      <c r="V12" s="12">
        <v>0</v>
      </c>
      <c r="W12" s="15" t="s">
        <v>90</v>
      </c>
      <c r="X12" s="14">
        <f t="shared" ca="1" si="4"/>
        <v>7</v>
      </c>
      <c r="Y12" s="12">
        <f t="shared" ca="1" si="5"/>
        <v>4</v>
      </c>
      <c r="Z12" s="16">
        <f t="shared" ca="1" si="6"/>
        <v>1</v>
      </c>
      <c r="AA12" s="13">
        <f t="shared" ca="1" si="7"/>
        <v>0.25</v>
      </c>
      <c r="AB12" s="16">
        <f t="shared" ca="1" si="8"/>
        <v>3</v>
      </c>
      <c r="AC12" s="17">
        <f t="shared" ca="1" si="9"/>
        <v>1</v>
      </c>
      <c r="AD12" s="13">
        <f t="shared" ca="1" si="10"/>
        <v>0.33333333333333331</v>
      </c>
      <c r="AE12" s="18">
        <v>7.7430555559999999E-3</v>
      </c>
      <c r="AF12" s="19">
        <f t="shared" si="11"/>
        <v>0.57772020728704676</v>
      </c>
      <c r="AG12" s="14">
        <f ca="1">IFERROR(__xludf.DUMMYFUNCTION("SPLIT(W12,"","",TRUE, TRUE)"),1)</f>
        <v>1</v>
      </c>
      <c r="AH12" s="14">
        <f ca="1">IFERROR(__xludf.DUMMYFUNCTION("""COMPUTED_VALUE"""),3)</f>
        <v>3</v>
      </c>
      <c r="AI12" s="14">
        <f ca="1">IFERROR(__xludf.DUMMYFUNCTION("""COMPUTED_VALUE"""),4)</f>
        <v>4</v>
      </c>
      <c r="AJ12" s="14">
        <f ca="1">IFERROR(__xludf.DUMMYFUNCTION("""COMPUTED_VALUE"""),6)</f>
        <v>6</v>
      </c>
      <c r="AK12" s="14">
        <f ca="1">IFERROR(__xludf.DUMMYFUNCTION("""COMPUTED_VALUE"""),8)</f>
        <v>8</v>
      </c>
      <c r="AL12" s="14">
        <f ca="1">IFERROR(__xludf.DUMMYFUNCTION("""COMPUTED_VALUE"""),10)</f>
        <v>10</v>
      </c>
      <c r="AM12" s="14">
        <f ca="1">IFERROR(__xludf.DUMMYFUNCTION("""COMPUTED_VALUE"""),12)</f>
        <v>12</v>
      </c>
      <c r="AN12" s="14"/>
      <c r="AO12" s="14"/>
      <c r="AP12" s="14"/>
      <c r="AQ12" s="14"/>
      <c r="AR12" s="14"/>
      <c r="AS12" s="14"/>
      <c r="AT12" s="14"/>
      <c r="AU12" s="14"/>
    </row>
    <row r="13" spans="1:47" ht="12.75" x14ac:dyDescent="0.2">
      <c r="A13" s="5">
        <v>12</v>
      </c>
      <c r="B13" s="6" t="s">
        <v>27</v>
      </c>
      <c r="C13" s="6">
        <v>4</v>
      </c>
      <c r="D13" s="6">
        <v>8</v>
      </c>
      <c r="E13" s="6">
        <v>3</v>
      </c>
      <c r="F13" s="6">
        <v>1</v>
      </c>
      <c r="G13" s="7">
        <v>1.8379629629629631E-2</v>
      </c>
      <c r="H13" s="7">
        <v>1.9849537037037037E-2</v>
      </c>
      <c r="I13" s="8">
        <f t="shared" si="0"/>
        <v>1.4699074074074059E-3</v>
      </c>
      <c r="J13" s="5">
        <f t="shared" si="12"/>
        <v>0</v>
      </c>
      <c r="K13" s="5"/>
      <c r="L13" s="33" t="s">
        <v>39</v>
      </c>
      <c r="M13" s="37">
        <v>7.0909090910000003</v>
      </c>
      <c r="N13" s="37">
        <v>6</v>
      </c>
      <c r="O13" s="37">
        <v>1.0909090910000001</v>
      </c>
      <c r="P13" s="37">
        <v>0</v>
      </c>
      <c r="Q13" s="13">
        <v>0.80689004669999997</v>
      </c>
      <c r="R13" s="37">
        <v>5.9090909089999997</v>
      </c>
      <c r="S13" s="38">
        <v>0.36363636360000001</v>
      </c>
      <c r="T13" s="37">
        <v>0</v>
      </c>
      <c r="U13" s="37">
        <v>0.90656565659999999</v>
      </c>
      <c r="V13" s="38">
        <v>9.0909090910000004E-2</v>
      </c>
      <c r="W13" s="37"/>
      <c r="X13" s="37">
        <v>6.8181818180000002</v>
      </c>
      <c r="Y13" s="37">
        <v>4.5454545450000001</v>
      </c>
      <c r="Z13" s="37">
        <v>0.90909090910000001</v>
      </c>
      <c r="AA13" s="13">
        <v>0.1619047619</v>
      </c>
      <c r="AB13" s="37">
        <v>2.2727272730000001</v>
      </c>
      <c r="AC13" s="37">
        <v>0.90909090910000001</v>
      </c>
      <c r="AD13" s="37">
        <v>0.34696969700000002</v>
      </c>
      <c r="AE13" s="37">
        <v>6.0921717169999997E-3</v>
      </c>
      <c r="AF13" s="19">
        <v>0.4545454545</v>
      </c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ht="12.75" x14ac:dyDescent="0.2">
      <c r="A14" s="5">
        <v>13</v>
      </c>
      <c r="B14" s="6" t="s">
        <v>27</v>
      </c>
      <c r="C14" s="6">
        <v>4</v>
      </c>
      <c r="D14" s="6">
        <v>9</v>
      </c>
      <c r="E14" s="6">
        <v>1</v>
      </c>
      <c r="F14" s="6">
        <v>1</v>
      </c>
      <c r="G14" s="7">
        <v>2.042824074074074E-2</v>
      </c>
      <c r="H14" s="7">
        <v>2.0960648148148148E-2</v>
      </c>
      <c r="I14" s="8">
        <f t="shared" si="0"/>
        <v>5.3240740740740852E-4</v>
      </c>
      <c r="J14" s="5">
        <f t="shared" si="12"/>
        <v>0</v>
      </c>
      <c r="K14" s="5"/>
      <c r="L14" s="20"/>
      <c r="M14" s="20"/>
      <c r="N14" s="20"/>
      <c r="O14" s="20"/>
      <c r="P14" s="20"/>
      <c r="Q14" s="20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ht="12.75" x14ac:dyDescent="0.2">
      <c r="A15" s="5">
        <v>14</v>
      </c>
      <c r="B15" s="6" t="s">
        <v>27</v>
      </c>
      <c r="C15" s="6">
        <v>4</v>
      </c>
      <c r="D15" s="6">
        <v>10</v>
      </c>
      <c r="E15" s="6">
        <v>3</v>
      </c>
      <c r="F15" s="6">
        <v>1</v>
      </c>
      <c r="G15" s="7">
        <v>2.1585648148148149E-2</v>
      </c>
      <c r="H15" s="7">
        <v>2.3460648148148147E-2</v>
      </c>
      <c r="I15" s="8">
        <f t="shared" si="0"/>
        <v>1.8749999999999982E-3</v>
      </c>
      <c r="J15" s="5">
        <f t="shared" si="12"/>
        <v>0</v>
      </c>
      <c r="K15" s="5"/>
      <c r="L15" s="20"/>
      <c r="M15" s="20"/>
      <c r="N15" s="20"/>
      <c r="O15" s="20"/>
      <c r="P15" s="20"/>
      <c r="Q15" s="20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ht="12.75" x14ac:dyDescent="0.2">
      <c r="A16" s="5">
        <v>15</v>
      </c>
      <c r="B16" s="6" t="s">
        <v>27</v>
      </c>
      <c r="C16" s="6">
        <v>4</v>
      </c>
      <c r="D16" s="6">
        <v>11</v>
      </c>
      <c r="E16" s="6">
        <v>1</v>
      </c>
      <c r="F16" s="6">
        <v>1</v>
      </c>
      <c r="G16" s="7">
        <v>2.4131944444444445E-2</v>
      </c>
      <c r="H16" s="7">
        <v>2.5208333333333333E-2</v>
      </c>
      <c r="I16" s="8">
        <f t="shared" si="0"/>
        <v>1.0763888888888871E-3</v>
      </c>
      <c r="J16" s="5">
        <f t="shared" si="12"/>
        <v>0</v>
      </c>
      <c r="K16" s="5"/>
      <c r="L16" s="20"/>
      <c r="M16" s="20"/>
      <c r="N16" s="20"/>
      <c r="O16" s="20"/>
      <c r="P16" s="20"/>
      <c r="Q16" s="20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ht="12.75" x14ac:dyDescent="0.2">
      <c r="A17" s="20"/>
      <c r="B17" s="20"/>
      <c r="C17" s="20"/>
      <c r="D17" s="20"/>
      <c r="E17" s="20"/>
      <c r="F17" s="20"/>
      <c r="G17" s="20"/>
      <c r="H17" s="23" t="s">
        <v>40</v>
      </c>
      <c r="I17" s="24">
        <f>SUM(I2:I16)</f>
        <v>1.3402777777777774E-2</v>
      </c>
      <c r="J17" s="20"/>
      <c r="K17" s="20"/>
      <c r="L17" s="20"/>
      <c r="M17" s="20"/>
      <c r="N17" s="20"/>
      <c r="O17" s="20"/>
      <c r="P17" s="20"/>
      <c r="Q17" s="20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ht="12.75" x14ac:dyDescent="0.2">
      <c r="A18" s="20"/>
      <c r="B18" s="20"/>
      <c r="C18" s="20"/>
      <c r="D18" s="20"/>
      <c r="E18" s="20"/>
      <c r="F18" s="20"/>
      <c r="G18" s="20"/>
      <c r="H18" s="20"/>
      <c r="I18" s="5"/>
      <c r="J18" s="20"/>
      <c r="K18" s="20"/>
      <c r="L18" s="20"/>
      <c r="M18" s="20"/>
      <c r="N18" s="20"/>
      <c r="O18" s="20"/>
      <c r="P18" s="20"/>
      <c r="Q18" s="20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ht="12.75" x14ac:dyDescent="0.2">
      <c r="A19" s="20"/>
      <c r="B19" s="25" t="s">
        <v>40</v>
      </c>
      <c r="C19" s="25" t="s">
        <v>41</v>
      </c>
      <c r="D19" s="25" t="s">
        <v>42</v>
      </c>
      <c r="E19" s="20"/>
      <c r="F19" s="20"/>
      <c r="G19" s="20"/>
      <c r="H19" s="20"/>
      <c r="I19" s="5"/>
      <c r="J19" s="9"/>
      <c r="K19" s="9"/>
      <c r="L19" s="20"/>
      <c r="M19" s="20"/>
      <c r="N19" s="20"/>
      <c r="O19" s="20"/>
      <c r="P19" s="20"/>
      <c r="Q19" s="20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ht="12.75" x14ac:dyDescent="0.2">
      <c r="A20" s="25" t="s">
        <v>27</v>
      </c>
      <c r="B20" s="20">
        <f>COUNTIF(B2:B16,"Offense")</f>
        <v>10</v>
      </c>
      <c r="C20" s="20">
        <f>COUNTIFS(B2:B16,"Offense", F2:F16,"")</f>
        <v>3</v>
      </c>
      <c r="D20" s="11">
        <f t="shared" ref="D20:D21" si="13">C20/B20</f>
        <v>0.3</v>
      </c>
      <c r="E20" s="20"/>
      <c r="F20" s="20"/>
      <c r="G20" s="20"/>
      <c r="H20" s="20"/>
      <c r="I20" s="5"/>
      <c r="J20" s="26"/>
      <c r="K20" s="26"/>
      <c r="L20" s="20"/>
      <c r="M20" s="20"/>
      <c r="N20" s="20"/>
      <c r="O20" s="20"/>
      <c r="P20" s="20"/>
      <c r="Q20" s="20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ht="12.75" x14ac:dyDescent="0.2">
      <c r="A21" s="25" t="s">
        <v>29</v>
      </c>
      <c r="B21" s="20">
        <f>COUNTIF(B2:B16,"Defense")</f>
        <v>5</v>
      </c>
      <c r="C21" s="20">
        <f>COUNTIFS(B2:B16,"Defense", F2:F16,"1")</f>
        <v>2</v>
      </c>
      <c r="D21" s="11">
        <f t="shared" si="13"/>
        <v>0.4</v>
      </c>
      <c r="E21" s="20"/>
      <c r="F21" s="20"/>
      <c r="G21" s="20"/>
      <c r="H21" s="20"/>
      <c r="I21" s="5"/>
      <c r="J21" s="26"/>
      <c r="K21" s="26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ht="12.75" x14ac:dyDescent="0.2">
      <c r="I22" s="14"/>
      <c r="J22" s="9"/>
      <c r="K22" s="9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ht="12.75" x14ac:dyDescent="0.2">
      <c r="I23" s="14"/>
      <c r="J23" s="9"/>
      <c r="K23" s="9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ht="14.25" customHeight="1" x14ac:dyDescent="0.2">
      <c r="I24" s="14"/>
      <c r="J24" s="9"/>
      <c r="K24" s="9"/>
      <c r="Y24" s="48" t="s">
        <v>43</v>
      </c>
      <c r="Z24" s="47"/>
      <c r="AA24" s="28" t="str">
        <f>HYPERLINK("https://youtu.be/T9s04UYNM24?t=463","https://youtu.be/T9s04UYNM24?t=463")</f>
        <v>https://youtu.be/T9s04UYNM24?t=463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ht="12.75" x14ac:dyDescent="0.2">
      <c r="I25" s="14"/>
      <c r="J25" s="9"/>
      <c r="K25" s="9"/>
      <c r="Y25" s="33" t="s">
        <v>45</v>
      </c>
      <c r="AA25" s="28" t="str">
        <f>HYPERLINK("https://youtu.be/T9s04UYNM24?t=549","https://youtu.be/T9s04UYNM24?t=549")</f>
        <v>https://youtu.be/T9s04UYNM24?t=549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ht="12.75" x14ac:dyDescent="0.2">
      <c r="I26" s="14"/>
      <c r="J26" s="9"/>
      <c r="K26" s="9"/>
      <c r="Y26" s="33" t="s">
        <v>45</v>
      </c>
      <c r="AA26" s="28" t="str">
        <f>HYPERLINK("https://youtu.be/T9s04UYNM24?t=793","https://youtu.be/T9s04UYNM24?t=793")</f>
        <v>https://youtu.be/T9s04UYNM24?t=793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ht="12.75" x14ac:dyDescent="0.2">
      <c r="I27" s="14"/>
      <c r="J27" s="9"/>
      <c r="K27" s="9"/>
      <c r="Y27" s="33" t="s">
        <v>44</v>
      </c>
      <c r="AA27" s="28" t="str">
        <f>HYPERLINK("https://youtu.be/T9s04UYNM24?t=954","https://youtu.be/T9s04UYNM24?t=954")</f>
        <v>https://youtu.be/T9s04UYNM24?t=954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ht="12.75" x14ac:dyDescent="0.2">
      <c r="I28" s="14"/>
      <c r="J28" s="9"/>
      <c r="K28" s="9"/>
      <c r="Y28" s="33" t="s">
        <v>45</v>
      </c>
      <c r="AA28" s="28" t="str">
        <f>HYPERLINK("https://youtu.be/T9s04UYNM24?t=1149","https://youtu.be/T9s04UYNM24?t=1149")</f>
        <v>https://youtu.be/T9s04UYNM24?t=1149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ht="12.75" x14ac:dyDescent="0.2">
      <c r="I29" s="14"/>
      <c r="J29" s="9"/>
      <c r="K29" s="9"/>
      <c r="Y29" s="33" t="s">
        <v>45</v>
      </c>
      <c r="AA29" s="28" t="str">
        <f>HYPERLINK("https://youtu.be/T9s04UYNM24?t=1223","https://youtu.be/T9s04UYNM24?t=1223")</f>
        <v>https://youtu.be/T9s04UYNM24?t=1223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ht="12.75" x14ac:dyDescent="0.2">
      <c r="I30" s="14"/>
      <c r="J30" s="9"/>
      <c r="K30" s="9"/>
      <c r="Y30" s="33" t="s">
        <v>45</v>
      </c>
      <c r="AA30" s="28" t="str">
        <f>HYPERLINK("https://youtu.be/T9s04UYNM24?t=1418","https://youtu.be/T9s04UYNM24?t=1418")</f>
        <v>https://youtu.be/T9s04UYNM24?t=1418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ht="12.75" x14ac:dyDescent="0.2">
      <c r="I31" s="14"/>
      <c r="J31" s="9"/>
      <c r="K31" s="9"/>
      <c r="Y31" s="48" t="s">
        <v>43</v>
      </c>
      <c r="Z31" s="47"/>
      <c r="AA31" s="28" t="str">
        <f>HYPERLINK("https://youtu.be/T9s04UYNM24?t=1520","https://youtu.be/T9s04UYNM24?t=1520")</f>
        <v>https://youtu.be/T9s04UYNM24?t=1520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ht="12.75" x14ac:dyDescent="0.2">
      <c r="I32" s="14"/>
      <c r="J32" s="9"/>
      <c r="K32" s="9"/>
      <c r="Y32" s="48" t="s">
        <v>43</v>
      </c>
      <c r="Z32" s="47"/>
      <c r="AA32" s="28" t="str">
        <f>HYPERLINK("https://youtu.be/T9s04UYNM24?t=1636","https://youtu.be/T9s04UYNM24?t=1636")</f>
        <v>https://youtu.be/T9s04UYNM24?t=1636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9:47" ht="12.75" x14ac:dyDescent="0.2">
      <c r="I33" s="14"/>
      <c r="J33" s="9"/>
      <c r="K33" s="9"/>
      <c r="Y33" s="48" t="s">
        <v>43</v>
      </c>
      <c r="Z33" s="47"/>
      <c r="AA33" s="28" t="str">
        <f>HYPERLINK("https://youtu.be/T9s04UYNM24?t=1696","https://youtu.be/T9s04UYNM24?t=1696")</f>
        <v>https://youtu.be/T9s04UYNM24?t=1696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9:47" ht="12.75" x14ac:dyDescent="0.2">
      <c r="I34" s="14"/>
      <c r="Y34" s="33" t="s">
        <v>45</v>
      </c>
      <c r="AA34" s="28" t="str">
        <f>HYPERLINK("https://youtu.be/T9s04UYNM24?t=1783","https://youtu.be/T9s04UYNM24?t=1783")</f>
        <v>https://youtu.be/T9s04UYNM24?t=1783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9:47" ht="12.75" x14ac:dyDescent="0.2">
      <c r="I35" s="14"/>
      <c r="Y35" s="33" t="s">
        <v>45</v>
      </c>
      <c r="AA35" s="28" t="str">
        <f>HYPERLINK("https://youtu.be/T9s04UYNM24?t=1886","https://youtu.be/T9s04UYNM24?t=1886")</f>
        <v>https://youtu.be/T9s04UYNM24?t=1886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9:47" ht="12.75" x14ac:dyDescent="0.2">
      <c r="I36" s="14"/>
      <c r="Y36" s="33" t="s">
        <v>45</v>
      </c>
      <c r="AA36" s="28" t="str">
        <f>HYPERLINK("https://youtu.be/T9s04UYNM24?t=2102","https://youtu.be/T9s04UYNM24?t=2102")</f>
        <v>https://youtu.be/T9s04UYNM24?t=2102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9:47" ht="12.75" x14ac:dyDescent="0.2">
      <c r="I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9:47" ht="12.75" x14ac:dyDescent="0.2">
      <c r="I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9:47" ht="12.75" x14ac:dyDescent="0.2">
      <c r="I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9:47" ht="12.75" x14ac:dyDescent="0.2">
      <c r="I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9:47" ht="12.75" x14ac:dyDescent="0.2">
      <c r="I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9:47" ht="12.75" x14ac:dyDescent="0.2">
      <c r="I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9:47" ht="12.75" x14ac:dyDescent="0.2">
      <c r="I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9:47" ht="12.75" x14ac:dyDescent="0.2">
      <c r="I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9:47" ht="12.75" x14ac:dyDescent="0.2">
      <c r="I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9:47" ht="12.75" x14ac:dyDescent="0.2">
      <c r="I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9:47" ht="12.75" x14ac:dyDescent="0.2">
      <c r="I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9:47" ht="12.75" x14ac:dyDescent="0.2">
      <c r="I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9:47" ht="12.75" x14ac:dyDescent="0.2">
      <c r="I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9:47" ht="12.75" x14ac:dyDescent="0.2">
      <c r="I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9:47" ht="12.75" x14ac:dyDescent="0.2">
      <c r="I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9:47" ht="12.75" x14ac:dyDescent="0.2">
      <c r="I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9:47" ht="12.75" x14ac:dyDescent="0.2">
      <c r="I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9:47" ht="12.75" x14ac:dyDescent="0.2">
      <c r="I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9:47" ht="12.75" x14ac:dyDescent="0.2">
      <c r="I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9:47" ht="12.75" x14ac:dyDescent="0.2">
      <c r="I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9:47" ht="12.75" x14ac:dyDescent="0.2">
      <c r="I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9:47" ht="12.75" x14ac:dyDescent="0.2">
      <c r="I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9:47" ht="12.75" x14ac:dyDescent="0.2">
      <c r="I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9:47" ht="12.75" x14ac:dyDescent="0.2">
      <c r="I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9:47" ht="12.75" x14ac:dyDescent="0.2">
      <c r="I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9:47" ht="12.75" x14ac:dyDescent="0.2">
      <c r="I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9:47" ht="12.75" x14ac:dyDescent="0.2">
      <c r="I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9:47" ht="12.75" x14ac:dyDescent="0.2">
      <c r="I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9:47" ht="12.75" x14ac:dyDescent="0.2">
      <c r="I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9:47" ht="12.75" x14ac:dyDescent="0.2">
      <c r="I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9:47" ht="12.75" x14ac:dyDescent="0.2">
      <c r="I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9:47" ht="12.75" x14ac:dyDescent="0.2">
      <c r="I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9:47" ht="12.75" x14ac:dyDescent="0.2">
      <c r="I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9:47" ht="12.75" x14ac:dyDescent="0.2">
      <c r="I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9:47" ht="12.75" x14ac:dyDescent="0.2">
      <c r="I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9:47" ht="12.75" x14ac:dyDescent="0.2">
      <c r="I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9:47" ht="12.75" x14ac:dyDescent="0.2">
      <c r="I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9:47" ht="12.75" x14ac:dyDescent="0.2">
      <c r="I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9:47" ht="12.75" x14ac:dyDescent="0.2">
      <c r="I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9:47" ht="12.75" x14ac:dyDescent="0.2">
      <c r="I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9:47" ht="12.75" x14ac:dyDescent="0.2">
      <c r="I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9:47" ht="12.75" x14ac:dyDescent="0.2">
      <c r="I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9:47" ht="12.75" x14ac:dyDescent="0.2">
      <c r="I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9:47" ht="12.75" x14ac:dyDescent="0.2">
      <c r="I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9:47" ht="12.75" x14ac:dyDescent="0.2">
      <c r="I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9:47" ht="12.75" x14ac:dyDescent="0.2">
      <c r="I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9:47" ht="12.75" x14ac:dyDescent="0.2">
      <c r="I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9:47" ht="12.75" x14ac:dyDescent="0.2">
      <c r="I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9:47" ht="12.75" x14ac:dyDescent="0.2">
      <c r="I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9:47" ht="12.75" x14ac:dyDescent="0.2">
      <c r="I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9:47" ht="12.75" x14ac:dyDescent="0.2">
      <c r="I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9:47" ht="12.75" x14ac:dyDescent="0.2">
      <c r="I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9:47" ht="12.75" x14ac:dyDescent="0.2">
      <c r="I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9:47" ht="12.75" x14ac:dyDescent="0.2">
      <c r="I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9:47" ht="12.75" x14ac:dyDescent="0.2">
      <c r="I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9:47" ht="12.75" x14ac:dyDescent="0.2">
      <c r="I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9:47" ht="12.75" x14ac:dyDescent="0.2">
      <c r="I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9:47" ht="12.75" x14ac:dyDescent="0.2">
      <c r="I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9:47" ht="12.75" x14ac:dyDescent="0.2">
      <c r="I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9:47" ht="12.75" x14ac:dyDescent="0.2">
      <c r="I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9:47" ht="12.75" x14ac:dyDescent="0.2">
      <c r="I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9:47" ht="12.75" x14ac:dyDescent="0.2">
      <c r="I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9:47" ht="12.75" x14ac:dyDescent="0.2">
      <c r="I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9:47" ht="12.75" x14ac:dyDescent="0.2">
      <c r="I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9:47" ht="12.75" x14ac:dyDescent="0.2">
      <c r="I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9:47" ht="12.75" x14ac:dyDescent="0.2">
      <c r="I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9:47" ht="12.75" x14ac:dyDescent="0.2">
      <c r="I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9:47" ht="12.75" x14ac:dyDescent="0.2">
      <c r="I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9:47" ht="12.75" x14ac:dyDescent="0.2">
      <c r="I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9:47" ht="12.75" x14ac:dyDescent="0.2">
      <c r="I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9:47" ht="12.75" x14ac:dyDescent="0.2">
      <c r="I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9:47" ht="12.75" x14ac:dyDescent="0.2">
      <c r="I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9:47" ht="12.75" x14ac:dyDescent="0.2">
      <c r="I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9:47" ht="12.75" x14ac:dyDescent="0.2">
      <c r="I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9:47" ht="12.75" x14ac:dyDescent="0.2">
      <c r="I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9:47" ht="12.75" x14ac:dyDescent="0.2">
      <c r="I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9:47" ht="12.75" x14ac:dyDescent="0.2">
      <c r="I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9:47" ht="12.75" x14ac:dyDescent="0.2">
      <c r="I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9:47" ht="12.75" x14ac:dyDescent="0.2">
      <c r="I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9:47" ht="12.75" x14ac:dyDescent="0.2">
      <c r="I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9:47" ht="12.75" x14ac:dyDescent="0.2">
      <c r="I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9:47" ht="12.75" x14ac:dyDescent="0.2">
      <c r="I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9:47" ht="12.75" x14ac:dyDescent="0.2">
      <c r="I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9:47" ht="12.75" x14ac:dyDescent="0.2">
      <c r="I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9:47" ht="12.75" x14ac:dyDescent="0.2">
      <c r="I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9:47" ht="12.75" x14ac:dyDescent="0.2">
      <c r="I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9:47" ht="12.75" x14ac:dyDescent="0.2">
      <c r="I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9:47" ht="12.75" x14ac:dyDescent="0.2">
      <c r="I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9:47" ht="12.75" x14ac:dyDescent="0.2">
      <c r="I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9:47" ht="12.75" x14ac:dyDescent="0.2">
      <c r="I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9:47" ht="12.75" x14ac:dyDescent="0.2">
      <c r="I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9:47" ht="12.75" x14ac:dyDescent="0.2">
      <c r="I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9:47" ht="12.75" x14ac:dyDescent="0.2">
      <c r="I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9:47" ht="12.75" x14ac:dyDescent="0.2">
      <c r="I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9:47" ht="12.75" x14ac:dyDescent="0.2">
      <c r="I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9:47" ht="12.75" x14ac:dyDescent="0.2">
      <c r="I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9:47" ht="12.75" x14ac:dyDescent="0.2">
      <c r="I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9:47" ht="12.75" x14ac:dyDescent="0.2">
      <c r="I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9:47" ht="12.75" x14ac:dyDescent="0.2">
      <c r="I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9:47" ht="12.75" x14ac:dyDescent="0.2">
      <c r="I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9:47" ht="12.75" x14ac:dyDescent="0.2">
      <c r="I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9:47" ht="12.75" x14ac:dyDescent="0.2">
      <c r="I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9:47" ht="12.75" x14ac:dyDescent="0.2">
      <c r="I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 spans="9:47" ht="12.75" x14ac:dyDescent="0.2">
      <c r="I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 spans="9:47" ht="12.75" x14ac:dyDescent="0.2">
      <c r="I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 spans="9:47" ht="12.75" x14ac:dyDescent="0.2">
      <c r="I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</row>
    <row r="143" spans="9:47" ht="12.75" x14ac:dyDescent="0.2">
      <c r="I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9:47" ht="12.75" x14ac:dyDescent="0.2">
      <c r="I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</row>
    <row r="145" spans="9:47" ht="12.75" x14ac:dyDescent="0.2">
      <c r="I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9:47" ht="12.75" x14ac:dyDescent="0.2">
      <c r="I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 spans="9:47" ht="12.75" x14ac:dyDescent="0.2">
      <c r="I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</row>
    <row r="148" spans="9:47" ht="12.75" x14ac:dyDescent="0.2">
      <c r="I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</row>
    <row r="149" spans="9:47" ht="12.75" x14ac:dyDescent="0.2">
      <c r="I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</row>
    <row r="150" spans="9:47" ht="12.75" x14ac:dyDescent="0.2">
      <c r="I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 spans="9:47" ht="12.75" x14ac:dyDescent="0.2">
      <c r="I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</row>
    <row r="152" spans="9:47" ht="12.75" x14ac:dyDescent="0.2">
      <c r="I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</row>
    <row r="153" spans="9:47" ht="12.75" x14ac:dyDescent="0.2">
      <c r="I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9:47" ht="12.75" x14ac:dyDescent="0.2">
      <c r="I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</row>
    <row r="155" spans="9:47" ht="12.75" x14ac:dyDescent="0.2">
      <c r="I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</row>
    <row r="156" spans="9:47" ht="12.75" x14ac:dyDescent="0.2">
      <c r="I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 spans="9:47" ht="12.75" x14ac:dyDescent="0.2">
      <c r="I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</row>
    <row r="158" spans="9:47" ht="12.75" x14ac:dyDescent="0.2">
      <c r="I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 spans="9:47" ht="12.75" x14ac:dyDescent="0.2">
      <c r="I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 spans="9:47" ht="12.75" x14ac:dyDescent="0.2">
      <c r="I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</row>
    <row r="161" spans="9:47" ht="12.75" x14ac:dyDescent="0.2">
      <c r="I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9:47" ht="12.75" x14ac:dyDescent="0.2">
      <c r="I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</row>
    <row r="163" spans="9:47" ht="12.75" x14ac:dyDescent="0.2">
      <c r="I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</row>
    <row r="164" spans="9:47" ht="12.75" x14ac:dyDescent="0.2">
      <c r="I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</row>
    <row r="165" spans="9:47" ht="12.75" x14ac:dyDescent="0.2">
      <c r="I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</row>
    <row r="166" spans="9:47" ht="12.75" x14ac:dyDescent="0.2">
      <c r="I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r="167" spans="9:47" ht="12.75" x14ac:dyDescent="0.2">
      <c r="I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  <row r="168" spans="9:47" ht="12.75" x14ac:dyDescent="0.2">
      <c r="I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</row>
    <row r="169" spans="9:47" ht="12.75" x14ac:dyDescent="0.2">
      <c r="I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9:47" ht="12.75" x14ac:dyDescent="0.2">
      <c r="I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</row>
    <row r="171" spans="9:47" ht="12.75" x14ac:dyDescent="0.2">
      <c r="I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9:47" ht="12.75" x14ac:dyDescent="0.2">
      <c r="I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</row>
    <row r="173" spans="9:47" ht="12.75" x14ac:dyDescent="0.2">
      <c r="I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</row>
    <row r="174" spans="9:47" ht="12.75" x14ac:dyDescent="0.2">
      <c r="I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</row>
    <row r="175" spans="9:47" ht="12.75" x14ac:dyDescent="0.2">
      <c r="I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spans="9:47" ht="12.75" x14ac:dyDescent="0.2">
      <c r="I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</row>
    <row r="177" spans="9:47" ht="12.75" x14ac:dyDescent="0.2">
      <c r="I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spans="9:47" ht="12.75" x14ac:dyDescent="0.2">
      <c r="I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</row>
    <row r="179" spans="9:47" ht="12.75" x14ac:dyDescent="0.2">
      <c r="I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spans="9:47" ht="12.75" x14ac:dyDescent="0.2">
      <c r="I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 spans="9:47" ht="12.75" x14ac:dyDescent="0.2">
      <c r="I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</row>
    <row r="182" spans="9:47" ht="12.75" x14ac:dyDescent="0.2">
      <c r="I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 spans="9:47" ht="12.75" x14ac:dyDescent="0.2">
      <c r="I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spans="9:47" ht="12.75" x14ac:dyDescent="0.2">
      <c r="I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spans="9:47" ht="12.75" x14ac:dyDescent="0.2">
      <c r="I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spans="9:47" ht="12.75" x14ac:dyDescent="0.2">
      <c r="I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</row>
    <row r="187" spans="9:47" ht="12.75" x14ac:dyDescent="0.2">
      <c r="I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</row>
    <row r="188" spans="9:47" ht="12.75" x14ac:dyDescent="0.2">
      <c r="I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</row>
    <row r="189" spans="9:47" ht="12.75" x14ac:dyDescent="0.2">
      <c r="I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</row>
    <row r="190" spans="9:47" ht="12.75" x14ac:dyDescent="0.2">
      <c r="I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</row>
    <row r="191" spans="9:47" ht="12.75" x14ac:dyDescent="0.2">
      <c r="I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</row>
    <row r="192" spans="9:47" ht="12.75" x14ac:dyDescent="0.2">
      <c r="I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9:47" ht="12.75" x14ac:dyDescent="0.2">
      <c r="I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spans="9:47" ht="12.75" x14ac:dyDescent="0.2">
      <c r="I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</row>
    <row r="195" spans="9:47" ht="12.75" x14ac:dyDescent="0.2">
      <c r="I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 spans="9:47" ht="12.75" x14ac:dyDescent="0.2">
      <c r="I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</row>
    <row r="197" spans="9:47" ht="12.75" x14ac:dyDescent="0.2">
      <c r="I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</row>
    <row r="198" spans="9:47" ht="12.75" x14ac:dyDescent="0.2">
      <c r="I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</row>
    <row r="199" spans="9:47" ht="12.75" x14ac:dyDescent="0.2">
      <c r="I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9:47" ht="12.75" x14ac:dyDescent="0.2">
      <c r="I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</row>
    <row r="201" spans="9:47" ht="12.75" x14ac:dyDescent="0.2">
      <c r="I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</row>
    <row r="202" spans="9:47" ht="12.75" x14ac:dyDescent="0.2">
      <c r="I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 spans="9:47" ht="12.75" x14ac:dyDescent="0.2">
      <c r="I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</row>
    <row r="204" spans="9:47" ht="12.75" x14ac:dyDescent="0.2">
      <c r="I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</row>
    <row r="205" spans="9:47" ht="12.75" x14ac:dyDescent="0.2">
      <c r="I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</row>
    <row r="206" spans="9:47" ht="12.75" x14ac:dyDescent="0.2">
      <c r="I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</row>
    <row r="207" spans="9:47" ht="12.75" x14ac:dyDescent="0.2">
      <c r="I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</row>
    <row r="208" spans="9:47" ht="12.75" x14ac:dyDescent="0.2">
      <c r="I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</row>
    <row r="209" spans="9:47" ht="12.75" x14ac:dyDescent="0.2">
      <c r="I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</row>
    <row r="210" spans="9:47" ht="12.75" x14ac:dyDescent="0.2">
      <c r="I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</row>
    <row r="211" spans="9:47" ht="12.75" x14ac:dyDescent="0.2">
      <c r="I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</row>
    <row r="212" spans="9:47" ht="12.75" x14ac:dyDescent="0.2">
      <c r="I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</row>
    <row r="213" spans="9:47" ht="12.75" x14ac:dyDescent="0.2">
      <c r="I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</row>
    <row r="214" spans="9:47" ht="12.75" x14ac:dyDescent="0.2">
      <c r="I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</row>
    <row r="215" spans="9:47" ht="12.75" x14ac:dyDescent="0.2">
      <c r="I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</row>
    <row r="216" spans="9:47" ht="12.75" x14ac:dyDescent="0.2">
      <c r="I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</row>
    <row r="217" spans="9:47" ht="12.75" x14ac:dyDescent="0.2">
      <c r="I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</row>
    <row r="218" spans="9:47" ht="12.75" x14ac:dyDescent="0.2">
      <c r="I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 spans="9:47" ht="12.75" x14ac:dyDescent="0.2">
      <c r="I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spans="9:47" ht="12.75" x14ac:dyDescent="0.2">
      <c r="I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</row>
    <row r="221" spans="9:47" ht="12.75" x14ac:dyDescent="0.2">
      <c r="I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spans="9:47" ht="12.75" x14ac:dyDescent="0.2">
      <c r="I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</row>
    <row r="223" spans="9:47" ht="12.75" x14ac:dyDescent="0.2">
      <c r="I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</row>
    <row r="224" spans="9:47" ht="12.75" x14ac:dyDescent="0.2">
      <c r="I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9:47" ht="12.75" x14ac:dyDescent="0.2">
      <c r="I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</row>
    <row r="226" spans="9:47" ht="12.75" x14ac:dyDescent="0.2">
      <c r="I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 spans="9:47" ht="12.75" x14ac:dyDescent="0.2">
      <c r="I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9:47" ht="12.75" x14ac:dyDescent="0.2">
      <c r="I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</row>
    <row r="229" spans="9:47" ht="12.75" x14ac:dyDescent="0.2">
      <c r="I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</row>
    <row r="230" spans="9:47" ht="12.75" x14ac:dyDescent="0.2">
      <c r="I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</row>
    <row r="231" spans="9:47" ht="12.75" x14ac:dyDescent="0.2">
      <c r="I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</row>
    <row r="232" spans="9:47" ht="12.75" x14ac:dyDescent="0.2">
      <c r="I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</row>
    <row r="233" spans="9:47" ht="12.75" x14ac:dyDescent="0.2">
      <c r="I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</row>
    <row r="234" spans="9:47" ht="12.75" x14ac:dyDescent="0.2">
      <c r="I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spans="9:47" ht="12.75" x14ac:dyDescent="0.2">
      <c r="I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spans="9:47" ht="12.75" x14ac:dyDescent="0.2">
      <c r="I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spans="9:47" ht="12.75" x14ac:dyDescent="0.2">
      <c r="I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spans="9:47" ht="12.75" x14ac:dyDescent="0.2">
      <c r="I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spans="9:47" ht="12.75" x14ac:dyDescent="0.2">
      <c r="I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spans="9:47" ht="12.75" x14ac:dyDescent="0.2">
      <c r="I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spans="9:47" ht="12.75" x14ac:dyDescent="0.2">
      <c r="I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spans="9:47" ht="12.75" x14ac:dyDescent="0.2">
      <c r="I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spans="9:47" ht="12.75" x14ac:dyDescent="0.2">
      <c r="I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spans="9:47" ht="12.75" x14ac:dyDescent="0.2">
      <c r="I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spans="9:47" ht="12.75" x14ac:dyDescent="0.2">
      <c r="I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spans="9:47" ht="12.75" x14ac:dyDescent="0.2">
      <c r="I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spans="9:47" ht="12.75" x14ac:dyDescent="0.2">
      <c r="I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spans="9:47" ht="12.75" x14ac:dyDescent="0.2">
      <c r="I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spans="9:47" ht="12.75" x14ac:dyDescent="0.2">
      <c r="I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spans="9:47" ht="12.75" x14ac:dyDescent="0.2">
      <c r="I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spans="9:47" ht="12.75" x14ac:dyDescent="0.2">
      <c r="I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spans="9:47" ht="12.75" x14ac:dyDescent="0.2">
      <c r="I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spans="9:47" ht="12.75" x14ac:dyDescent="0.2">
      <c r="I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spans="9:47" ht="12.75" x14ac:dyDescent="0.2">
      <c r="I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spans="9:47" ht="12.75" x14ac:dyDescent="0.2">
      <c r="I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9:47" ht="12.75" x14ac:dyDescent="0.2">
      <c r="I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9:47" ht="12.75" x14ac:dyDescent="0.2">
      <c r="I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spans="9:47" ht="12.75" x14ac:dyDescent="0.2">
      <c r="I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spans="9:47" ht="12.75" x14ac:dyDescent="0.2">
      <c r="I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spans="9:47" ht="12.75" x14ac:dyDescent="0.2">
      <c r="I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spans="9:47" ht="12.75" x14ac:dyDescent="0.2">
      <c r="I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spans="9:47" ht="12.75" x14ac:dyDescent="0.2">
      <c r="I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spans="9:47" ht="12.75" x14ac:dyDescent="0.2">
      <c r="I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spans="9:47" ht="12.75" x14ac:dyDescent="0.2">
      <c r="I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spans="9:47" ht="12.75" x14ac:dyDescent="0.2">
      <c r="I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spans="9:47" ht="12.75" x14ac:dyDescent="0.2">
      <c r="I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spans="9:47" ht="12.75" x14ac:dyDescent="0.2">
      <c r="I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spans="9:47" ht="12.75" x14ac:dyDescent="0.2">
      <c r="I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spans="9:47" ht="12.75" x14ac:dyDescent="0.2">
      <c r="I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spans="9:47" ht="12.75" x14ac:dyDescent="0.2">
      <c r="I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spans="9:47" ht="12.75" x14ac:dyDescent="0.2">
      <c r="I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spans="9:47" ht="12.75" x14ac:dyDescent="0.2">
      <c r="I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spans="9:47" ht="12.75" x14ac:dyDescent="0.2">
      <c r="I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spans="9:47" ht="12.75" x14ac:dyDescent="0.2">
      <c r="I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spans="9:47" ht="12.75" x14ac:dyDescent="0.2">
      <c r="I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spans="9:47" ht="12.75" x14ac:dyDescent="0.2">
      <c r="I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spans="9:47" ht="12.75" x14ac:dyDescent="0.2">
      <c r="I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spans="9:47" ht="12.75" x14ac:dyDescent="0.2">
      <c r="I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spans="9:47" ht="12.75" x14ac:dyDescent="0.2">
      <c r="I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spans="9:47" ht="12.75" x14ac:dyDescent="0.2">
      <c r="I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spans="9:47" ht="12.75" x14ac:dyDescent="0.2">
      <c r="I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spans="9:47" ht="12.75" x14ac:dyDescent="0.2">
      <c r="I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spans="9:47" ht="12.75" x14ac:dyDescent="0.2">
      <c r="I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9:47" ht="12.75" x14ac:dyDescent="0.2">
      <c r="I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spans="9:47" ht="12.75" x14ac:dyDescent="0.2">
      <c r="I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spans="9:47" ht="12.75" x14ac:dyDescent="0.2">
      <c r="I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spans="9:47" ht="12.75" x14ac:dyDescent="0.2">
      <c r="I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9:47" ht="12.75" x14ac:dyDescent="0.2">
      <c r="I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spans="9:47" ht="12.75" x14ac:dyDescent="0.2">
      <c r="I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spans="9:47" ht="12.75" x14ac:dyDescent="0.2">
      <c r="I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spans="9:47" ht="12.75" x14ac:dyDescent="0.2">
      <c r="I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spans="9:47" ht="12.75" x14ac:dyDescent="0.2">
      <c r="I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spans="9:47" ht="12.75" x14ac:dyDescent="0.2">
      <c r="I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spans="9:47" ht="12.75" x14ac:dyDescent="0.2">
      <c r="I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spans="9:47" ht="12.75" x14ac:dyDescent="0.2">
      <c r="I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spans="9:47" ht="12.75" x14ac:dyDescent="0.2">
      <c r="I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spans="9:47" ht="12.75" x14ac:dyDescent="0.2">
      <c r="I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spans="9:47" ht="12.75" x14ac:dyDescent="0.2">
      <c r="I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spans="9:47" ht="12.75" x14ac:dyDescent="0.2">
      <c r="I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spans="9:47" ht="12.75" x14ac:dyDescent="0.2">
      <c r="I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spans="9:47" ht="12.75" x14ac:dyDescent="0.2">
      <c r="I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spans="9:47" ht="12.75" x14ac:dyDescent="0.2">
      <c r="I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spans="9:47" ht="12.75" x14ac:dyDescent="0.2">
      <c r="I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spans="9:47" ht="12.75" x14ac:dyDescent="0.2">
      <c r="I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spans="9:47" ht="12.75" x14ac:dyDescent="0.2">
      <c r="I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spans="9:47" ht="12.75" x14ac:dyDescent="0.2">
      <c r="I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spans="9:47" ht="12.75" x14ac:dyDescent="0.2">
      <c r="I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spans="9:47" ht="12.75" x14ac:dyDescent="0.2">
      <c r="I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spans="9:47" ht="12.75" x14ac:dyDescent="0.2">
      <c r="I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spans="9:47" ht="12.75" x14ac:dyDescent="0.2">
      <c r="I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spans="9:47" ht="12.75" x14ac:dyDescent="0.2">
      <c r="I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9:47" ht="12.75" x14ac:dyDescent="0.2">
      <c r="I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spans="9:47" ht="12.75" x14ac:dyDescent="0.2">
      <c r="I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spans="9:47" ht="12.75" x14ac:dyDescent="0.2">
      <c r="I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spans="9:47" ht="12.75" x14ac:dyDescent="0.2">
      <c r="I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spans="9:47" ht="12.75" x14ac:dyDescent="0.2">
      <c r="I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spans="9:47" ht="12.75" x14ac:dyDescent="0.2">
      <c r="I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spans="9:47" ht="12.75" x14ac:dyDescent="0.2">
      <c r="I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spans="9:47" ht="12.75" x14ac:dyDescent="0.2">
      <c r="I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9:47" ht="12.75" x14ac:dyDescent="0.2">
      <c r="I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spans="9:47" ht="12.75" x14ac:dyDescent="0.2">
      <c r="I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spans="9:47" ht="12.75" x14ac:dyDescent="0.2">
      <c r="I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spans="9:47" ht="12.75" x14ac:dyDescent="0.2">
      <c r="I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spans="9:47" ht="12.75" x14ac:dyDescent="0.2">
      <c r="I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spans="9:47" ht="12.75" x14ac:dyDescent="0.2">
      <c r="I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spans="9:47" ht="12.75" x14ac:dyDescent="0.2">
      <c r="I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spans="9:47" ht="12.75" x14ac:dyDescent="0.2">
      <c r="I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spans="9:47" ht="12.75" x14ac:dyDescent="0.2">
      <c r="I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spans="9:47" ht="12.75" x14ac:dyDescent="0.2">
      <c r="I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spans="9:47" ht="12.75" x14ac:dyDescent="0.2">
      <c r="I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spans="9:47" ht="12.75" x14ac:dyDescent="0.2">
      <c r="I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spans="9:47" ht="12.75" x14ac:dyDescent="0.2">
      <c r="I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spans="9:47" ht="12.75" x14ac:dyDescent="0.2">
      <c r="I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spans="9:47" ht="12.75" x14ac:dyDescent="0.2">
      <c r="I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spans="9:47" ht="12.75" x14ac:dyDescent="0.2">
      <c r="I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spans="9:47" ht="12.75" x14ac:dyDescent="0.2">
      <c r="I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spans="9:47" ht="12.75" x14ac:dyDescent="0.2">
      <c r="I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spans="9:47" ht="12.75" x14ac:dyDescent="0.2">
      <c r="I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spans="9:47" ht="12.75" x14ac:dyDescent="0.2">
      <c r="I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9:47" ht="12.75" x14ac:dyDescent="0.2">
      <c r="I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spans="9:47" ht="12.75" x14ac:dyDescent="0.2">
      <c r="I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spans="9:47" ht="12.75" x14ac:dyDescent="0.2">
      <c r="I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spans="9:47" ht="12.75" x14ac:dyDescent="0.2">
      <c r="I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spans="9:47" ht="12.75" x14ac:dyDescent="0.2">
      <c r="I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spans="9:47" ht="12.75" x14ac:dyDescent="0.2">
      <c r="I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spans="9:47" ht="12.75" x14ac:dyDescent="0.2">
      <c r="I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spans="9:47" ht="12.75" x14ac:dyDescent="0.2">
      <c r="I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spans="9:47" ht="12.75" x14ac:dyDescent="0.2">
      <c r="I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spans="9:47" ht="12.75" x14ac:dyDescent="0.2">
      <c r="I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spans="9:47" ht="12.75" x14ac:dyDescent="0.2">
      <c r="I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9:47" ht="12.75" x14ac:dyDescent="0.2">
      <c r="I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spans="9:47" ht="12.75" x14ac:dyDescent="0.2">
      <c r="I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spans="9:47" ht="12.75" x14ac:dyDescent="0.2">
      <c r="I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spans="9:47" ht="12.75" x14ac:dyDescent="0.2">
      <c r="I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spans="9:47" ht="12.75" x14ac:dyDescent="0.2">
      <c r="I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spans="9:47" ht="12.75" x14ac:dyDescent="0.2">
      <c r="I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</row>
    <row r="357" spans="9:47" ht="12.75" x14ac:dyDescent="0.2">
      <c r="I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 spans="9:47" ht="12.75" x14ac:dyDescent="0.2">
      <c r="I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</row>
    <row r="359" spans="9:47" ht="12.75" x14ac:dyDescent="0.2">
      <c r="I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</row>
    <row r="360" spans="9:47" ht="12.75" x14ac:dyDescent="0.2">
      <c r="I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</row>
    <row r="361" spans="9:47" ht="12.75" x14ac:dyDescent="0.2">
      <c r="I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</row>
    <row r="362" spans="9:47" ht="12.75" x14ac:dyDescent="0.2">
      <c r="I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 spans="9:47" ht="12.75" x14ac:dyDescent="0.2">
      <c r="I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</row>
    <row r="364" spans="9:47" ht="12.75" x14ac:dyDescent="0.2">
      <c r="I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</row>
    <row r="365" spans="9:47" ht="12.75" x14ac:dyDescent="0.2">
      <c r="I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</row>
    <row r="366" spans="9:47" ht="12.75" x14ac:dyDescent="0.2">
      <c r="I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</row>
    <row r="367" spans="9:47" ht="12.75" x14ac:dyDescent="0.2">
      <c r="I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</row>
    <row r="368" spans="9:47" ht="12.75" x14ac:dyDescent="0.2">
      <c r="I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</row>
    <row r="369" spans="9:47" ht="12.75" x14ac:dyDescent="0.2">
      <c r="I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</row>
    <row r="370" spans="9:47" ht="12.75" x14ac:dyDescent="0.2">
      <c r="I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</row>
    <row r="371" spans="9:47" ht="12.75" x14ac:dyDescent="0.2">
      <c r="I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</row>
    <row r="372" spans="9:47" ht="12.75" x14ac:dyDescent="0.2">
      <c r="I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</row>
    <row r="373" spans="9:47" ht="12.75" x14ac:dyDescent="0.2">
      <c r="I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</row>
    <row r="374" spans="9:47" ht="12.75" x14ac:dyDescent="0.2">
      <c r="I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</row>
    <row r="375" spans="9:47" ht="12.75" x14ac:dyDescent="0.2">
      <c r="I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</row>
    <row r="376" spans="9:47" ht="12.75" x14ac:dyDescent="0.2">
      <c r="I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</row>
    <row r="377" spans="9:47" ht="12.75" x14ac:dyDescent="0.2">
      <c r="I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</row>
    <row r="378" spans="9:47" ht="12.75" x14ac:dyDescent="0.2">
      <c r="I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</row>
    <row r="379" spans="9:47" ht="12.75" x14ac:dyDescent="0.2">
      <c r="I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</row>
    <row r="380" spans="9:47" ht="12.75" x14ac:dyDescent="0.2">
      <c r="I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</row>
    <row r="381" spans="9:47" ht="12.75" x14ac:dyDescent="0.2">
      <c r="I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</row>
    <row r="382" spans="9:47" ht="12.75" x14ac:dyDescent="0.2">
      <c r="I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3" spans="9:47" ht="12.75" x14ac:dyDescent="0.2">
      <c r="I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</row>
    <row r="384" spans="9:47" ht="12.75" x14ac:dyDescent="0.2">
      <c r="I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</row>
    <row r="385" spans="9:47" ht="12.75" x14ac:dyDescent="0.2">
      <c r="I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</row>
    <row r="386" spans="9:47" ht="12.75" x14ac:dyDescent="0.2">
      <c r="I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</row>
    <row r="387" spans="9:47" ht="12.75" x14ac:dyDescent="0.2">
      <c r="I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 spans="9:47" ht="12.75" x14ac:dyDescent="0.2">
      <c r="I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</row>
    <row r="389" spans="9:47" ht="12.75" x14ac:dyDescent="0.2">
      <c r="I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</row>
    <row r="390" spans="9:47" ht="12.75" x14ac:dyDescent="0.2">
      <c r="I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</row>
    <row r="391" spans="9:47" ht="12.75" x14ac:dyDescent="0.2">
      <c r="I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</row>
    <row r="392" spans="9:47" ht="12.75" x14ac:dyDescent="0.2">
      <c r="I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</row>
    <row r="393" spans="9:47" ht="12.75" x14ac:dyDescent="0.2">
      <c r="I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</row>
    <row r="394" spans="9:47" ht="12.75" x14ac:dyDescent="0.2">
      <c r="I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</row>
    <row r="395" spans="9:47" ht="12.75" x14ac:dyDescent="0.2">
      <c r="I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spans="9:47" ht="12.75" x14ac:dyDescent="0.2">
      <c r="I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</row>
    <row r="397" spans="9:47" ht="12.75" x14ac:dyDescent="0.2">
      <c r="I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</row>
    <row r="398" spans="9:47" ht="12.75" x14ac:dyDescent="0.2">
      <c r="I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</row>
    <row r="399" spans="9:47" ht="12.75" x14ac:dyDescent="0.2">
      <c r="I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</row>
    <row r="400" spans="9:47" ht="12.75" x14ac:dyDescent="0.2">
      <c r="I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</row>
    <row r="401" spans="9:47" ht="12.75" x14ac:dyDescent="0.2">
      <c r="I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</row>
    <row r="402" spans="9:47" ht="12.75" x14ac:dyDescent="0.2">
      <c r="I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 spans="9:47" ht="12.75" x14ac:dyDescent="0.2">
      <c r="I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</row>
    <row r="404" spans="9:47" ht="12.75" x14ac:dyDescent="0.2">
      <c r="I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</row>
    <row r="405" spans="9:47" ht="12.75" x14ac:dyDescent="0.2">
      <c r="I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</row>
    <row r="406" spans="9:47" ht="12.75" x14ac:dyDescent="0.2">
      <c r="I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</row>
    <row r="407" spans="9:47" ht="12.75" x14ac:dyDescent="0.2">
      <c r="I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</row>
    <row r="408" spans="9:47" ht="12.75" x14ac:dyDescent="0.2">
      <c r="I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</row>
    <row r="409" spans="9:47" ht="12.75" x14ac:dyDescent="0.2">
      <c r="I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</row>
    <row r="410" spans="9:47" ht="12.75" x14ac:dyDescent="0.2">
      <c r="I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</row>
    <row r="411" spans="9:47" ht="12.75" x14ac:dyDescent="0.2">
      <c r="I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</row>
    <row r="412" spans="9:47" ht="12.75" x14ac:dyDescent="0.2">
      <c r="I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</row>
    <row r="413" spans="9:47" ht="12.75" x14ac:dyDescent="0.2">
      <c r="I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</row>
    <row r="414" spans="9:47" ht="12.75" x14ac:dyDescent="0.2">
      <c r="I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</row>
    <row r="415" spans="9:47" ht="12.75" x14ac:dyDescent="0.2">
      <c r="I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</row>
    <row r="416" spans="9:47" ht="12.75" x14ac:dyDescent="0.2">
      <c r="I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</row>
    <row r="417" spans="9:47" ht="12.75" x14ac:dyDescent="0.2">
      <c r="I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</row>
    <row r="418" spans="9:47" ht="12.75" x14ac:dyDescent="0.2">
      <c r="I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</row>
    <row r="419" spans="9:47" ht="12.75" x14ac:dyDescent="0.2">
      <c r="I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</row>
    <row r="420" spans="9:47" ht="12.75" x14ac:dyDescent="0.2">
      <c r="I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</row>
    <row r="421" spans="9:47" ht="12.75" x14ac:dyDescent="0.2">
      <c r="I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</row>
    <row r="422" spans="9:47" ht="12.75" x14ac:dyDescent="0.2">
      <c r="I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</row>
    <row r="423" spans="9:47" ht="12.75" x14ac:dyDescent="0.2">
      <c r="I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</row>
    <row r="424" spans="9:47" ht="12.75" x14ac:dyDescent="0.2">
      <c r="I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</row>
    <row r="425" spans="9:47" ht="12.75" x14ac:dyDescent="0.2">
      <c r="I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</row>
    <row r="426" spans="9:47" ht="12.75" x14ac:dyDescent="0.2">
      <c r="I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</row>
    <row r="427" spans="9:47" ht="12.75" x14ac:dyDescent="0.2">
      <c r="I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</row>
    <row r="428" spans="9:47" ht="12.75" x14ac:dyDescent="0.2">
      <c r="I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</row>
    <row r="429" spans="9:47" ht="12.75" x14ac:dyDescent="0.2">
      <c r="I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</row>
    <row r="430" spans="9:47" ht="12.75" x14ac:dyDescent="0.2">
      <c r="I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</row>
    <row r="431" spans="9:47" ht="12.75" x14ac:dyDescent="0.2">
      <c r="I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</row>
    <row r="432" spans="9:47" ht="12.75" x14ac:dyDescent="0.2">
      <c r="I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</row>
    <row r="433" spans="9:47" ht="12.75" x14ac:dyDescent="0.2">
      <c r="I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</row>
    <row r="434" spans="9:47" ht="12.75" x14ac:dyDescent="0.2">
      <c r="I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</row>
    <row r="435" spans="9:47" ht="12.75" x14ac:dyDescent="0.2">
      <c r="I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</row>
    <row r="436" spans="9:47" ht="12.75" x14ac:dyDescent="0.2">
      <c r="I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</row>
    <row r="437" spans="9:47" ht="12.75" x14ac:dyDescent="0.2">
      <c r="I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</row>
    <row r="438" spans="9:47" ht="12.75" x14ac:dyDescent="0.2">
      <c r="I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</row>
    <row r="439" spans="9:47" ht="12.75" x14ac:dyDescent="0.2">
      <c r="I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</row>
    <row r="440" spans="9:47" ht="12.75" x14ac:dyDescent="0.2">
      <c r="I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</row>
    <row r="441" spans="9:47" ht="12.75" x14ac:dyDescent="0.2">
      <c r="I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</row>
    <row r="442" spans="9:47" ht="12.75" x14ac:dyDescent="0.2">
      <c r="I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</row>
    <row r="443" spans="9:47" ht="12.75" x14ac:dyDescent="0.2">
      <c r="I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</row>
    <row r="444" spans="9:47" ht="12.75" x14ac:dyDescent="0.2">
      <c r="I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</row>
    <row r="445" spans="9:47" ht="12.75" x14ac:dyDescent="0.2">
      <c r="I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</row>
    <row r="446" spans="9:47" ht="12.75" x14ac:dyDescent="0.2">
      <c r="I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</row>
    <row r="447" spans="9:47" ht="12.75" x14ac:dyDescent="0.2">
      <c r="I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</row>
    <row r="448" spans="9:47" ht="12.75" x14ac:dyDescent="0.2">
      <c r="I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</row>
    <row r="449" spans="9:47" ht="12.75" x14ac:dyDescent="0.2">
      <c r="I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</row>
    <row r="450" spans="9:47" ht="12.75" x14ac:dyDescent="0.2">
      <c r="I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</row>
    <row r="451" spans="9:47" ht="12.75" x14ac:dyDescent="0.2">
      <c r="I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</row>
    <row r="452" spans="9:47" ht="12.75" x14ac:dyDescent="0.2">
      <c r="I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</row>
    <row r="453" spans="9:47" ht="12.75" x14ac:dyDescent="0.2">
      <c r="I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</row>
    <row r="454" spans="9:47" ht="12.75" x14ac:dyDescent="0.2">
      <c r="I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</row>
    <row r="455" spans="9:47" ht="12.75" x14ac:dyDescent="0.2">
      <c r="I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</row>
    <row r="456" spans="9:47" ht="12.75" x14ac:dyDescent="0.2">
      <c r="I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</row>
    <row r="457" spans="9:47" ht="12.75" x14ac:dyDescent="0.2">
      <c r="I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</row>
    <row r="458" spans="9:47" ht="12.75" x14ac:dyDescent="0.2">
      <c r="I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</row>
    <row r="459" spans="9:47" ht="12.75" x14ac:dyDescent="0.2">
      <c r="I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</row>
    <row r="460" spans="9:47" ht="12.75" x14ac:dyDescent="0.2">
      <c r="I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</row>
    <row r="461" spans="9:47" ht="12.75" x14ac:dyDescent="0.2">
      <c r="I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</row>
    <row r="462" spans="9:47" ht="12.75" x14ac:dyDescent="0.2">
      <c r="I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</row>
    <row r="463" spans="9:47" ht="12.75" x14ac:dyDescent="0.2">
      <c r="I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</row>
    <row r="464" spans="9:47" ht="12.75" x14ac:dyDescent="0.2">
      <c r="I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</row>
    <row r="465" spans="9:47" ht="12.75" x14ac:dyDescent="0.2">
      <c r="I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</row>
    <row r="466" spans="9:47" ht="12.75" x14ac:dyDescent="0.2">
      <c r="I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</row>
    <row r="467" spans="9:47" ht="12.75" x14ac:dyDescent="0.2">
      <c r="I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</row>
    <row r="468" spans="9:47" ht="12.75" x14ac:dyDescent="0.2">
      <c r="I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</row>
    <row r="469" spans="9:47" ht="12.75" x14ac:dyDescent="0.2">
      <c r="I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</row>
    <row r="470" spans="9:47" ht="12.75" x14ac:dyDescent="0.2">
      <c r="I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</row>
    <row r="471" spans="9:47" ht="12.75" x14ac:dyDescent="0.2">
      <c r="I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</row>
    <row r="472" spans="9:47" ht="12.75" x14ac:dyDescent="0.2">
      <c r="I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</row>
    <row r="473" spans="9:47" ht="12.75" x14ac:dyDescent="0.2">
      <c r="I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</row>
    <row r="474" spans="9:47" ht="12.75" x14ac:dyDescent="0.2">
      <c r="I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</row>
    <row r="475" spans="9:47" ht="12.75" x14ac:dyDescent="0.2">
      <c r="I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</row>
    <row r="476" spans="9:47" ht="12.75" x14ac:dyDescent="0.2">
      <c r="I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</row>
    <row r="477" spans="9:47" ht="12.75" x14ac:dyDescent="0.2">
      <c r="I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</row>
    <row r="478" spans="9:47" ht="12.75" x14ac:dyDescent="0.2">
      <c r="I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</row>
    <row r="479" spans="9:47" ht="12.75" x14ac:dyDescent="0.2">
      <c r="I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 spans="9:47" ht="12.75" x14ac:dyDescent="0.2">
      <c r="I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</row>
    <row r="481" spans="9:47" ht="12.75" x14ac:dyDescent="0.2">
      <c r="I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</row>
    <row r="482" spans="9:47" ht="12.75" x14ac:dyDescent="0.2">
      <c r="I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</row>
    <row r="483" spans="9:47" ht="12.75" x14ac:dyDescent="0.2">
      <c r="I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</row>
    <row r="484" spans="9:47" ht="12.75" x14ac:dyDescent="0.2">
      <c r="I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</row>
    <row r="485" spans="9:47" ht="12.75" x14ac:dyDescent="0.2">
      <c r="I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</row>
    <row r="486" spans="9:47" ht="12.75" x14ac:dyDescent="0.2">
      <c r="I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</row>
    <row r="487" spans="9:47" ht="12.75" x14ac:dyDescent="0.2">
      <c r="I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</row>
    <row r="488" spans="9:47" ht="12.75" x14ac:dyDescent="0.2">
      <c r="I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</row>
    <row r="489" spans="9:47" ht="12.75" x14ac:dyDescent="0.2">
      <c r="I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</row>
    <row r="490" spans="9:47" ht="12.75" x14ac:dyDescent="0.2">
      <c r="I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</row>
    <row r="491" spans="9:47" ht="12.75" x14ac:dyDescent="0.2">
      <c r="I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</row>
    <row r="492" spans="9:47" ht="12.75" x14ac:dyDescent="0.2">
      <c r="I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 spans="9:47" ht="12.75" x14ac:dyDescent="0.2">
      <c r="I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</row>
    <row r="494" spans="9:47" ht="12.75" x14ac:dyDescent="0.2">
      <c r="I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</row>
    <row r="495" spans="9:47" ht="12.75" x14ac:dyDescent="0.2">
      <c r="I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</row>
    <row r="496" spans="9:47" ht="12.75" x14ac:dyDescent="0.2">
      <c r="I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</row>
    <row r="497" spans="9:47" ht="12.75" x14ac:dyDescent="0.2">
      <c r="I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</row>
    <row r="498" spans="9:47" ht="12.75" x14ac:dyDescent="0.2">
      <c r="I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</row>
    <row r="499" spans="9:47" ht="12.75" x14ac:dyDescent="0.2">
      <c r="I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</row>
    <row r="500" spans="9:47" ht="12.75" x14ac:dyDescent="0.2">
      <c r="I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</row>
    <row r="501" spans="9:47" ht="12.75" x14ac:dyDescent="0.2">
      <c r="I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</row>
    <row r="502" spans="9:47" ht="12.75" x14ac:dyDescent="0.2">
      <c r="I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</row>
    <row r="503" spans="9:47" ht="12.75" x14ac:dyDescent="0.2">
      <c r="I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</row>
    <row r="504" spans="9:47" ht="12.75" x14ac:dyDescent="0.2">
      <c r="I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</row>
    <row r="505" spans="9:47" ht="12.75" x14ac:dyDescent="0.2">
      <c r="I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</row>
    <row r="506" spans="9:47" ht="12.75" x14ac:dyDescent="0.2">
      <c r="I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</row>
    <row r="507" spans="9:47" ht="12.75" x14ac:dyDescent="0.2">
      <c r="I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spans="9:47" ht="12.75" x14ac:dyDescent="0.2">
      <c r="I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</row>
    <row r="509" spans="9:47" ht="12.75" x14ac:dyDescent="0.2">
      <c r="I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</row>
    <row r="510" spans="9:47" ht="12.75" x14ac:dyDescent="0.2">
      <c r="I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</row>
    <row r="511" spans="9:47" ht="12.75" x14ac:dyDescent="0.2">
      <c r="I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</row>
    <row r="512" spans="9:47" ht="12.75" x14ac:dyDescent="0.2">
      <c r="I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</row>
    <row r="513" spans="9:47" ht="12.75" x14ac:dyDescent="0.2">
      <c r="I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</row>
    <row r="514" spans="9:47" ht="12.75" x14ac:dyDescent="0.2">
      <c r="I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</row>
    <row r="515" spans="9:47" ht="12.75" x14ac:dyDescent="0.2">
      <c r="I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</row>
    <row r="516" spans="9:47" ht="12.75" x14ac:dyDescent="0.2">
      <c r="I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</row>
    <row r="517" spans="9:47" ht="12.75" x14ac:dyDescent="0.2">
      <c r="I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</row>
    <row r="518" spans="9:47" ht="12.75" x14ac:dyDescent="0.2">
      <c r="I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</row>
    <row r="519" spans="9:47" ht="12.75" x14ac:dyDescent="0.2">
      <c r="I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</row>
    <row r="520" spans="9:47" ht="12.75" x14ac:dyDescent="0.2">
      <c r="I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</row>
    <row r="521" spans="9:47" ht="12.75" x14ac:dyDescent="0.2">
      <c r="I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</row>
    <row r="522" spans="9:47" ht="12.75" x14ac:dyDescent="0.2">
      <c r="I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</row>
    <row r="523" spans="9:47" ht="12.75" x14ac:dyDescent="0.2">
      <c r="I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</row>
    <row r="524" spans="9:47" ht="12.75" x14ac:dyDescent="0.2">
      <c r="I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</row>
    <row r="525" spans="9:47" ht="12.75" x14ac:dyDescent="0.2">
      <c r="I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</row>
    <row r="526" spans="9:47" ht="12.75" x14ac:dyDescent="0.2">
      <c r="I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</row>
    <row r="527" spans="9:47" ht="12.75" x14ac:dyDescent="0.2">
      <c r="I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</row>
    <row r="528" spans="9:47" ht="12.75" x14ac:dyDescent="0.2">
      <c r="I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</row>
    <row r="529" spans="9:47" ht="12.75" x14ac:dyDescent="0.2">
      <c r="I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</row>
    <row r="530" spans="9:47" ht="12.75" x14ac:dyDescent="0.2">
      <c r="I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</row>
    <row r="531" spans="9:47" ht="12.75" x14ac:dyDescent="0.2">
      <c r="I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</row>
    <row r="532" spans="9:47" ht="12.75" x14ac:dyDescent="0.2">
      <c r="I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</row>
    <row r="533" spans="9:47" ht="12.75" x14ac:dyDescent="0.2">
      <c r="I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</row>
    <row r="534" spans="9:47" ht="12.75" x14ac:dyDescent="0.2">
      <c r="I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</row>
    <row r="535" spans="9:47" ht="12.75" x14ac:dyDescent="0.2">
      <c r="I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</row>
    <row r="536" spans="9:47" ht="12.75" x14ac:dyDescent="0.2">
      <c r="I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</row>
    <row r="537" spans="9:47" ht="12.75" x14ac:dyDescent="0.2">
      <c r="I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</row>
    <row r="538" spans="9:47" ht="12.75" x14ac:dyDescent="0.2">
      <c r="I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</row>
    <row r="539" spans="9:47" ht="12.75" x14ac:dyDescent="0.2">
      <c r="I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</row>
    <row r="540" spans="9:47" ht="12.75" x14ac:dyDescent="0.2">
      <c r="I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</row>
    <row r="541" spans="9:47" ht="12.75" x14ac:dyDescent="0.2">
      <c r="I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</row>
    <row r="542" spans="9:47" ht="12.75" x14ac:dyDescent="0.2">
      <c r="I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</row>
    <row r="543" spans="9:47" ht="12.75" x14ac:dyDescent="0.2">
      <c r="I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</row>
    <row r="544" spans="9:47" ht="12.75" x14ac:dyDescent="0.2">
      <c r="I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</row>
    <row r="545" spans="9:47" ht="12.75" x14ac:dyDescent="0.2">
      <c r="I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</row>
    <row r="546" spans="9:47" ht="12.75" x14ac:dyDescent="0.2">
      <c r="I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</row>
    <row r="547" spans="9:47" ht="12.75" x14ac:dyDescent="0.2">
      <c r="I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</row>
    <row r="548" spans="9:47" ht="12.75" x14ac:dyDescent="0.2">
      <c r="I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</row>
    <row r="549" spans="9:47" ht="12.75" x14ac:dyDescent="0.2">
      <c r="I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</row>
    <row r="550" spans="9:47" ht="12.75" x14ac:dyDescent="0.2">
      <c r="I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</row>
    <row r="551" spans="9:47" ht="12.75" x14ac:dyDescent="0.2">
      <c r="I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</row>
    <row r="552" spans="9:47" ht="12.75" x14ac:dyDescent="0.2">
      <c r="I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</row>
    <row r="553" spans="9:47" ht="12.75" x14ac:dyDescent="0.2">
      <c r="I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</row>
    <row r="554" spans="9:47" ht="12.75" x14ac:dyDescent="0.2">
      <c r="I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</row>
    <row r="555" spans="9:47" ht="12.75" x14ac:dyDescent="0.2">
      <c r="I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</row>
    <row r="556" spans="9:47" ht="12.75" x14ac:dyDescent="0.2">
      <c r="I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</row>
    <row r="557" spans="9:47" ht="12.75" x14ac:dyDescent="0.2">
      <c r="I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</row>
    <row r="558" spans="9:47" ht="12.75" x14ac:dyDescent="0.2">
      <c r="I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</row>
    <row r="559" spans="9:47" ht="12.75" x14ac:dyDescent="0.2">
      <c r="I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</row>
    <row r="560" spans="9:47" ht="12.75" x14ac:dyDescent="0.2">
      <c r="I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</row>
    <row r="561" spans="9:47" ht="12.75" x14ac:dyDescent="0.2">
      <c r="I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</row>
    <row r="562" spans="9:47" ht="12.75" x14ac:dyDescent="0.2">
      <c r="I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</row>
    <row r="563" spans="9:47" ht="12.75" x14ac:dyDescent="0.2">
      <c r="I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</row>
    <row r="564" spans="9:47" ht="12.75" x14ac:dyDescent="0.2">
      <c r="I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</row>
    <row r="565" spans="9:47" ht="12.75" x14ac:dyDescent="0.2">
      <c r="I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 spans="9:47" ht="12.75" x14ac:dyDescent="0.2">
      <c r="I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</row>
    <row r="567" spans="9:47" ht="12.75" x14ac:dyDescent="0.2">
      <c r="I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</row>
    <row r="568" spans="9:47" ht="12.75" x14ac:dyDescent="0.2">
      <c r="I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</row>
    <row r="569" spans="9:47" ht="12.75" x14ac:dyDescent="0.2">
      <c r="I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</row>
    <row r="570" spans="9:47" ht="12.75" x14ac:dyDescent="0.2">
      <c r="I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</row>
    <row r="571" spans="9:47" ht="12.75" x14ac:dyDescent="0.2">
      <c r="I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</row>
    <row r="572" spans="9:47" ht="12.75" x14ac:dyDescent="0.2">
      <c r="I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</row>
    <row r="573" spans="9:47" ht="12.75" x14ac:dyDescent="0.2">
      <c r="I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</row>
    <row r="574" spans="9:47" ht="12.75" x14ac:dyDescent="0.2">
      <c r="I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</row>
    <row r="575" spans="9:47" ht="12.75" x14ac:dyDescent="0.2">
      <c r="I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</row>
    <row r="576" spans="9:47" ht="12.75" x14ac:dyDescent="0.2">
      <c r="I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</row>
    <row r="577" spans="9:47" ht="12.75" x14ac:dyDescent="0.2">
      <c r="I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</row>
    <row r="578" spans="9:47" ht="12.75" x14ac:dyDescent="0.2">
      <c r="I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</row>
    <row r="579" spans="9:47" ht="12.75" x14ac:dyDescent="0.2">
      <c r="I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</row>
    <row r="580" spans="9:47" ht="12.75" x14ac:dyDescent="0.2">
      <c r="I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</row>
    <row r="581" spans="9:47" ht="12.75" x14ac:dyDescent="0.2">
      <c r="I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</row>
    <row r="582" spans="9:47" ht="12.75" x14ac:dyDescent="0.2">
      <c r="I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</row>
    <row r="583" spans="9:47" ht="12.75" x14ac:dyDescent="0.2">
      <c r="I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</row>
    <row r="584" spans="9:47" ht="12.75" x14ac:dyDescent="0.2">
      <c r="I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</row>
    <row r="585" spans="9:47" ht="12.75" x14ac:dyDescent="0.2">
      <c r="I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</row>
    <row r="586" spans="9:47" ht="12.75" x14ac:dyDescent="0.2">
      <c r="I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</row>
    <row r="587" spans="9:47" ht="12.75" x14ac:dyDescent="0.2">
      <c r="I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</row>
    <row r="588" spans="9:47" ht="12.75" x14ac:dyDescent="0.2">
      <c r="I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</row>
    <row r="589" spans="9:47" ht="12.75" x14ac:dyDescent="0.2">
      <c r="I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</row>
    <row r="590" spans="9:47" ht="12.75" x14ac:dyDescent="0.2">
      <c r="I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</row>
    <row r="591" spans="9:47" ht="12.75" x14ac:dyDescent="0.2">
      <c r="I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</row>
    <row r="592" spans="9:47" ht="12.75" x14ac:dyDescent="0.2">
      <c r="I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</row>
    <row r="593" spans="9:47" ht="12.75" x14ac:dyDescent="0.2">
      <c r="I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</row>
    <row r="594" spans="9:47" ht="12.75" x14ac:dyDescent="0.2">
      <c r="I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</row>
    <row r="595" spans="9:47" ht="12.75" x14ac:dyDescent="0.2">
      <c r="I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</row>
    <row r="596" spans="9:47" ht="12.75" x14ac:dyDescent="0.2">
      <c r="I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</row>
    <row r="597" spans="9:47" ht="12.75" x14ac:dyDescent="0.2">
      <c r="I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 spans="9:47" ht="12.75" x14ac:dyDescent="0.2">
      <c r="I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</row>
    <row r="599" spans="9:47" ht="12.75" x14ac:dyDescent="0.2">
      <c r="I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</row>
    <row r="600" spans="9:47" ht="12.75" x14ac:dyDescent="0.2">
      <c r="I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</row>
    <row r="601" spans="9:47" ht="12.75" x14ac:dyDescent="0.2">
      <c r="I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</row>
    <row r="602" spans="9:47" ht="12.75" x14ac:dyDescent="0.2">
      <c r="I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</row>
    <row r="603" spans="9:47" ht="12.75" x14ac:dyDescent="0.2">
      <c r="I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</row>
    <row r="604" spans="9:47" ht="12.75" x14ac:dyDescent="0.2">
      <c r="I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 spans="9:47" ht="12.75" x14ac:dyDescent="0.2">
      <c r="I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</row>
    <row r="606" spans="9:47" ht="12.75" x14ac:dyDescent="0.2">
      <c r="I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</row>
    <row r="607" spans="9:47" ht="12.75" x14ac:dyDescent="0.2">
      <c r="I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</row>
    <row r="608" spans="9:47" ht="12.75" x14ac:dyDescent="0.2">
      <c r="I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</row>
    <row r="609" spans="9:47" ht="12.75" x14ac:dyDescent="0.2">
      <c r="I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</row>
    <row r="610" spans="9:47" ht="12.75" x14ac:dyDescent="0.2">
      <c r="I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</row>
    <row r="611" spans="9:47" ht="12.75" x14ac:dyDescent="0.2">
      <c r="I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</row>
    <row r="612" spans="9:47" ht="12.75" x14ac:dyDescent="0.2">
      <c r="I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</row>
    <row r="613" spans="9:47" ht="12.75" x14ac:dyDescent="0.2">
      <c r="I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 spans="9:47" ht="12.75" x14ac:dyDescent="0.2">
      <c r="I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</row>
    <row r="615" spans="9:47" ht="12.75" x14ac:dyDescent="0.2">
      <c r="I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</row>
    <row r="616" spans="9:47" ht="12.75" x14ac:dyDescent="0.2">
      <c r="I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</row>
    <row r="617" spans="9:47" ht="12.75" x14ac:dyDescent="0.2">
      <c r="I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</row>
    <row r="618" spans="9:47" ht="12.75" x14ac:dyDescent="0.2">
      <c r="I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</row>
    <row r="619" spans="9:47" ht="12.75" x14ac:dyDescent="0.2">
      <c r="I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</row>
    <row r="620" spans="9:47" ht="12.75" x14ac:dyDescent="0.2">
      <c r="I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</row>
    <row r="621" spans="9:47" ht="12.75" x14ac:dyDescent="0.2">
      <c r="I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</row>
    <row r="622" spans="9:47" ht="12.75" x14ac:dyDescent="0.2">
      <c r="I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</row>
    <row r="623" spans="9:47" ht="12.75" x14ac:dyDescent="0.2">
      <c r="I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</row>
    <row r="624" spans="9:47" ht="12.75" x14ac:dyDescent="0.2">
      <c r="I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</row>
    <row r="625" spans="9:47" ht="12.75" x14ac:dyDescent="0.2">
      <c r="I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</row>
    <row r="626" spans="9:47" ht="12.75" x14ac:dyDescent="0.2">
      <c r="I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</row>
    <row r="627" spans="9:47" ht="12.75" x14ac:dyDescent="0.2">
      <c r="I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</row>
    <row r="628" spans="9:47" ht="12.75" x14ac:dyDescent="0.2">
      <c r="I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</row>
    <row r="629" spans="9:47" ht="12.75" x14ac:dyDescent="0.2">
      <c r="I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</row>
    <row r="630" spans="9:47" ht="12.75" x14ac:dyDescent="0.2">
      <c r="I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</row>
    <row r="631" spans="9:47" ht="12.75" x14ac:dyDescent="0.2">
      <c r="I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</row>
    <row r="632" spans="9:47" ht="12.75" x14ac:dyDescent="0.2">
      <c r="I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</row>
    <row r="633" spans="9:47" ht="12.75" x14ac:dyDescent="0.2">
      <c r="I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</row>
    <row r="634" spans="9:47" ht="12.75" x14ac:dyDescent="0.2">
      <c r="I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</row>
    <row r="635" spans="9:47" ht="12.75" x14ac:dyDescent="0.2">
      <c r="I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</row>
    <row r="636" spans="9:47" ht="12.75" x14ac:dyDescent="0.2">
      <c r="I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</row>
    <row r="637" spans="9:47" ht="12.75" x14ac:dyDescent="0.2">
      <c r="I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</row>
    <row r="638" spans="9:47" ht="12.75" x14ac:dyDescent="0.2">
      <c r="I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</row>
    <row r="639" spans="9:47" ht="12.75" x14ac:dyDescent="0.2">
      <c r="I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</row>
    <row r="640" spans="9:47" ht="12.75" x14ac:dyDescent="0.2">
      <c r="I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</row>
    <row r="641" spans="9:47" ht="12.75" x14ac:dyDescent="0.2">
      <c r="I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</row>
    <row r="642" spans="9:47" ht="12.75" x14ac:dyDescent="0.2">
      <c r="I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</row>
    <row r="643" spans="9:47" ht="12.75" x14ac:dyDescent="0.2">
      <c r="I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</row>
    <row r="644" spans="9:47" ht="12.75" x14ac:dyDescent="0.2">
      <c r="I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</row>
    <row r="645" spans="9:47" ht="12.75" x14ac:dyDescent="0.2">
      <c r="I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</row>
    <row r="646" spans="9:47" ht="12.75" x14ac:dyDescent="0.2">
      <c r="I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</row>
    <row r="647" spans="9:47" ht="12.75" x14ac:dyDescent="0.2">
      <c r="I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</row>
    <row r="648" spans="9:47" ht="12.75" x14ac:dyDescent="0.2">
      <c r="I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</row>
    <row r="649" spans="9:47" ht="12.75" x14ac:dyDescent="0.2">
      <c r="I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</row>
    <row r="650" spans="9:47" ht="12.75" x14ac:dyDescent="0.2">
      <c r="I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</row>
    <row r="651" spans="9:47" ht="12.75" x14ac:dyDescent="0.2">
      <c r="I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</row>
    <row r="652" spans="9:47" ht="12.75" x14ac:dyDescent="0.2">
      <c r="I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</row>
    <row r="653" spans="9:47" ht="12.75" x14ac:dyDescent="0.2">
      <c r="I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</row>
    <row r="654" spans="9:47" ht="12.75" x14ac:dyDescent="0.2">
      <c r="I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</row>
    <row r="655" spans="9:47" ht="12.75" x14ac:dyDescent="0.2">
      <c r="I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</row>
    <row r="656" spans="9:47" ht="12.75" x14ac:dyDescent="0.2">
      <c r="I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</row>
    <row r="657" spans="9:47" ht="12.75" x14ac:dyDescent="0.2">
      <c r="I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</row>
    <row r="658" spans="9:47" ht="12.75" x14ac:dyDescent="0.2">
      <c r="I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</row>
    <row r="659" spans="9:47" ht="12.75" x14ac:dyDescent="0.2">
      <c r="I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</row>
    <row r="660" spans="9:47" ht="12.75" x14ac:dyDescent="0.2">
      <c r="I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</row>
    <row r="661" spans="9:47" ht="12.75" x14ac:dyDescent="0.2">
      <c r="I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</row>
    <row r="662" spans="9:47" ht="12.75" x14ac:dyDescent="0.2">
      <c r="I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</row>
    <row r="663" spans="9:47" ht="12.75" x14ac:dyDescent="0.2">
      <c r="I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</row>
    <row r="664" spans="9:47" ht="12.75" x14ac:dyDescent="0.2">
      <c r="I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</row>
    <row r="665" spans="9:47" ht="12.75" x14ac:dyDescent="0.2">
      <c r="I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</row>
    <row r="666" spans="9:47" ht="12.75" x14ac:dyDescent="0.2">
      <c r="I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</row>
    <row r="667" spans="9:47" ht="12.75" x14ac:dyDescent="0.2">
      <c r="I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</row>
    <row r="668" spans="9:47" ht="12.75" x14ac:dyDescent="0.2">
      <c r="I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</row>
    <row r="669" spans="9:47" ht="12.75" x14ac:dyDescent="0.2">
      <c r="I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</row>
    <row r="670" spans="9:47" ht="12.75" x14ac:dyDescent="0.2">
      <c r="I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spans="9:47" ht="12.75" x14ac:dyDescent="0.2">
      <c r="I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</row>
    <row r="672" spans="9:47" ht="12.75" x14ac:dyDescent="0.2">
      <c r="I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</row>
    <row r="673" spans="9:47" ht="12.75" x14ac:dyDescent="0.2">
      <c r="I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</row>
    <row r="674" spans="9:47" ht="12.75" x14ac:dyDescent="0.2">
      <c r="I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</row>
    <row r="675" spans="9:47" ht="12.75" x14ac:dyDescent="0.2">
      <c r="I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</row>
    <row r="676" spans="9:47" ht="12.75" x14ac:dyDescent="0.2">
      <c r="I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</row>
    <row r="677" spans="9:47" ht="12.75" x14ac:dyDescent="0.2">
      <c r="I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</row>
    <row r="678" spans="9:47" ht="12.75" x14ac:dyDescent="0.2">
      <c r="I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</row>
    <row r="679" spans="9:47" ht="12.75" x14ac:dyDescent="0.2">
      <c r="I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</row>
    <row r="680" spans="9:47" ht="12.75" x14ac:dyDescent="0.2">
      <c r="I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</row>
    <row r="681" spans="9:47" ht="12.75" x14ac:dyDescent="0.2">
      <c r="I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</row>
    <row r="682" spans="9:47" ht="12.75" x14ac:dyDescent="0.2">
      <c r="I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</row>
    <row r="683" spans="9:47" ht="12.75" x14ac:dyDescent="0.2">
      <c r="I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</row>
    <row r="684" spans="9:47" ht="12.75" x14ac:dyDescent="0.2">
      <c r="I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 spans="9:47" ht="12.75" x14ac:dyDescent="0.2">
      <c r="I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</row>
    <row r="686" spans="9:47" ht="12.75" x14ac:dyDescent="0.2">
      <c r="I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</row>
    <row r="687" spans="9:47" ht="12.75" x14ac:dyDescent="0.2">
      <c r="I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</row>
    <row r="688" spans="9:47" ht="12.75" x14ac:dyDescent="0.2">
      <c r="I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</row>
    <row r="689" spans="9:47" ht="12.75" x14ac:dyDescent="0.2">
      <c r="I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 spans="9:47" ht="12.75" x14ac:dyDescent="0.2">
      <c r="I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</row>
    <row r="691" spans="9:47" ht="12.75" x14ac:dyDescent="0.2">
      <c r="I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 spans="9:47" ht="12.75" x14ac:dyDescent="0.2">
      <c r="I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</row>
    <row r="693" spans="9:47" ht="12.75" x14ac:dyDescent="0.2">
      <c r="I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</row>
    <row r="694" spans="9:47" ht="12.75" x14ac:dyDescent="0.2">
      <c r="I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</row>
    <row r="695" spans="9:47" ht="12.75" x14ac:dyDescent="0.2">
      <c r="I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</row>
    <row r="696" spans="9:47" ht="12.75" x14ac:dyDescent="0.2">
      <c r="I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</row>
    <row r="697" spans="9:47" ht="12.75" x14ac:dyDescent="0.2">
      <c r="I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</row>
    <row r="698" spans="9:47" ht="12.75" x14ac:dyDescent="0.2">
      <c r="I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</row>
    <row r="699" spans="9:47" ht="12.75" x14ac:dyDescent="0.2">
      <c r="I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</row>
    <row r="700" spans="9:47" ht="12.75" x14ac:dyDescent="0.2">
      <c r="I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spans="9:47" ht="12.75" x14ac:dyDescent="0.2">
      <c r="I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</row>
    <row r="702" spans="9:47" ht="12.75" x14ac:dyDescent="0.2">
      <c r="I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</row>
    <row r="703" spans="9:47" ht="12.75" x14ac:dyDescent="0.2">
      <c r="I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</row>
    <row r="704" spans="9:47" ht="12.75" x14ac:dyDescent="0.2">
      <c r="I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</row>
    <row r="705" spans="9:47" ht="12.75" x14ac:dyDescent="0.2">
      <c r="I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</row>
    <row r="706" spans="9:47" ht="12.75" x14ac:dyDescent="0.2">
      <c r="I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</row>
    <row r="707" spans="9:47" ht="12.75" x14ac:dyDescent="0.2">
      <c r="I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</row>
    <row r="708" spans="9:47" ht="12.75" x14ac:dyDescent="0.2">
      <c r="I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</row>
    <row r="709" spans="9:47" ht="12.75" x14ac:dyDescent="0.2">
      <c r="I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</row>
    <row r="710" spans="9:47" ht="12.75" x14ac:dyDescent="0.2">
      <c r="I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</row>
    <row r="711" spans="9:47" ht="12.75" x14ac:dyDescent="0.2">
      <c r="I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</row>
    <row r="712" spans="9:47" ht="12.75" x14ac:dyDescent="0.2">
      <c r="I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</row>
    <row r="713" spans="9:47" ht="12.75" x14ac:dyDescent="0.2">
      <c r="I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</row>
    <row r="714" spans="9:47" ht="12.75" x14ac:dyDescent="0.2">
      <c r="I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</row>
    <row r="715" spans="9:47" ht="12.75" x14ac:dyDescent="0.2">
      <c r="I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</row>
    <row r="716" spans="9:47" ht="12.75" x14ac:dyDescent="0.2">
      <c r="I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</row>
    <row r="717" spans="9:47" ht="12.75" x14ac:dyDescent="0.2">
      <c r="I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</row>
    <row r="718" spans="9:47" ht="12.75" x14ac:dyDescent="0.2">
      <c r="I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</row>
    <row r="719" spans="9:47" ht="12.75" x14ac:dyDescent="0.2">
      <c r="I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</row>
    <row r="720" spans="9:47" ht="12.75" x14ac:dyDescent="0.2">
      <c r="I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</row>
    <row r="721" spans="9:47" ht="12.75" x14ac:dyDescent="0.2">
      <c r="I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</row>
    <row r="722" spans="9:47" ht="12.75" x14ac:dyDescent="0.2">
      <c r="I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</row>
    <row r="723" spans="9:47" ht="12.75" x14ac:dyDescent="0.2">
      <c r="I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</row>
    <row r="724" spans="9:47" ht="12.75" x14ac:dyDescent="0.2">
      <c r="I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</row>
    <row r="725" spans="9:47" ht="12.75" x14ac:dyDescent="0.2">
      <c r="I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</row>
    <row r="726" spans="9:47" ht="12.75" x14ac:dyDescent="0.2">
      <c r="I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</row>
    <row r="727" spans="9:47" ht="12.75" x14ac:dyDescent="0.2">
      <c r="I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</row>
    <row r="728" spans="9:47" ht="12.75" x14ac:dyDescent="0.2">
      <c r="I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</row>
    <row r="729" spans="9:47" ht="12.75" x14ac:dyDescent="0.2">
      <c r="I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</row>
    <row r="730" spans="9:47" ht="12.75" x14ac:dyDescent="0.2">
      <c r="I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</row>
    <row r="731" spans="9:47" ht="12.75" x14ac:dyDescent="0.2">
      <c r="I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</row>
    <row r="732" spans="9:47" ht="12.75" x14ac:dyDescent="0.2">
      <c r="I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</row>
    <row r="733" spans="9:47" ht="12.75" x14ac:dyDescent="0.2">
      <c r="I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</row>
    <row r="734" spans="9:47" ht="12.75" x14ac:dyDescent="0.2">
      <c r="I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</row>
    <row r="735" spans="9:47" ht="12.75" x14ac:dyDescent="0.2">
      <c r="I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</row>
    <row r="736" spans="9:47" ht="12.75" x14ac:dyDescent="0.2">
      <c r="I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</row>
    <row r="737" spans="9:47" ht="12.75" x14ac:dyDescent="0.2">
      <c r="I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</row>
    <row r="738" spans="9:47" ht="12.75" x14ac:dyDescent="0.2">
      <c r="I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</row>
    <row r="739" spans="9:47" ht="12.75" x14ac:dyDescent="0.2">
      <c r="I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</row>
    <row r="740" spans="9:47" ht="12.75" x14ac:dyDescent="0.2">
      <c r="I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</row>
    <row r="741" spans="9:47" ht="12.75" x14ac:dyDescent="0.2">
      <c r="I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</row>
    <row r="742" spans="9:47" ht="12.75" x14ac:dyDescent="0.2">
      <c r="I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</row>
    <row r="743" spans="9:47" ht="12.75" x14ac:dyDescent="0.2">
      <c r="I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</row>
    <row r="744" spans="9:47" ht="12.75" x14ac:dyDescent="0.2">
      <c r="I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</row>
    <row r="745" spans="9:47" ht="12.75" x14ac:dyDescent="0.2">
      <c r="I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</row>
    <row r="746" spans="9:47" ht="12.75" x14ac:dyDescent="0.2">
      <c r="I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</row>
    <row r="747" spans="9:47" ht="12.75" x14ac:dyDescent="0.2">
      <c r="I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</row>
    <row r="748" spans="9:47" ht="12.75" x14ac:dyDescent="0.2">
      <c r="I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</row>
    <row r="749" spans="9:47" ht="12.75" x14ac:dyDescent="0.2">
      <c r="I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</row>
    <row r="750" spans="9:47" ht="12.75" x14ac:dyDescent="0.2">
      <c r="I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</row>
    <row r="751" spans="9:47" ht="12.75" x14ac:dyDescent="0.2">
      <c r="I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</row>
    <row r="752" spans="9:47" ht="12.75" x14ac:dyDescent="0.2">
      <c r="I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</row>
    <row r="753" spans="9:47" ht="12.75" x14ac:dyDescent="0.2">
      <c r="I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</row>
    <row r="754" spans="9:47" ht="12.75" x14ac:dyDescent="0.2">
      <c r="I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</row>
    <row r="755" spans="9:47" ht="12.75" x14ac:dyDescent="0.2">
      <c r="I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</row>
    <row r="756" spans="9:47" ht="12.75" x14ac:dyDescent="0.2">
      <c r="I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</row>
    <row r="757" spans="9:47" ht="12.75" x14ac:dyDescent="0.2">
      <c r="I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</row>
    <row r="758" spans="9:47" ht="12.75" x14ac:dyDescent="0.2">
      <c r="I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</row>
    <row r="759" spans="9:47" ht="12.75" x14ac:dyDescent="0.2">
      <c r="I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</row>
    <row r="760" spans="9:47" ht="12.75" x14ac:dyDescent="0.2">
      <c r="I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</row>
    <row r="761" spans="9:47" ht="12.75" x14ac:dyDescent="0.2">
      <c r="I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</row>
    <row r="762" spans="9:47" ht="12.75" x14ac:dyDescent="0.2">
      <c r="I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 spans="9:47" ht="12.75" x14ac:dyDescent="0.2">
      <c r="I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</row>
    <row r="764" spans="9:47" ht="12.75" x14ac:dyDescent="0.2">
      <c r="I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</row>
    <row r="765" spans="9:47" ht="12.75" x14ac:dyDescent="0.2">
      <c r="I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</row>
    <row r="766" spans="9:47" ht="12.75" x14ac:dyDescent="0.2">
      <c r="I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</row>
    <row r="767" spans="9:47" ht="12.75" x14ac:dyDescent="0.2">
      <c r="I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</row>
    <row r="768" spans="9:47" ht="12.75" x14ac:dyDescent="0.2">
      <c r="I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</row>
    <row r="769" spans="9:47" ht="12.75" x14ac:dyDescent="0.2">
      <c r="I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</row>
    <row r="770" spans="9:47" ht="12.75" x14ac:dyDescent="0.2">
      <c r="I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</row>
    <row r="771" spans="9:47" ht="12.75" x14ac:dyDescent="0.2">
      <c r="I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</row>
    <row r="772" spans="9:47" ht="12.75" x14ac:dyDescent="0.2">
      <c r="I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</row>
    <row r="773" spans="9:47" ht="12.75" x14ac:dyDescent="0.2">
      <c r="I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</row>
    <row r="774" spans="9:47" ht="12.75" x14ac:dyDescent="0.2">
      <c r="I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</row>
    <row r="775" spans="9:47" ht="12.75" x14ac:dyDescent="0.2">
      <c r="I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</row>
    <row r="776" spans="9:47" ht="12.75" x14ac:dyDescent="0.2">
      <c r="I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</row>
    <row r="777" spans="9:47" ht="12.75" x14ac:dyDescent="0.2">
      <c r="I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</row>
    <row r="778" spans="9:47" ht="12.75" x14ac:dyDescent="0.2">
      <c r="I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</row>
    <row r="779" spans="9:47" ht="12.75" x14ac:dyDescent="0.2">
      <c r="I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</row>
    <row r="780" spans="9:47" ht="12.75" x14ac:dyDescent="0.2">
      <c r="I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</row>
    <row r="781" spans="9:47" ht="12.75" x14ac:dyDescent="0.2">
      <c r="I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</row>
    <row r="782" spans="9:47" ht="12.75" x14ac:dyDescent="0.2">
      <c r="I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</row>
    <row r="783" spans="9:47" ht="12.75" x14ac:dyDescent="0.2">
      <c r="I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</row>
    <row r="784" spans="9:47" ht="12.75" x14ac:dyDescent="0.2">
      <c r="I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</row>
    <row r="785" spans="9:47" ht="12.75" x14ac:dyDescent="0.2">
      <c r="I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</row>
    <row r="786" spans="9:47" ht="12.75" x14ac:dyDescent="0.2">
      <c r="I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</row>
    <row r="787" spans="9:47" ht="12.75" x14ac:dyDescent="0.2">
      <c r="I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</row>
    <row r="788" spans="9:47" ht="12.75" x14ac:dyDescent="0.2">
      <c r="I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</row>
    <row r="789" spans="9:47" ht="12.75" x14ac:dyDescent="0.2">
      <c r="I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</row>
    <row r="790" spans="9:47" ht="12.75" x14ac:dyDescent="0.2">
      <c r="I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</row>
    <row r="791" spans="9:47" ht="12.75" x14ac:dyDescent="0.2">
      <c r="I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</row>
    <row r="792" spans="9:47" ht="12.75" x14ac:dyDescent="0.2">
      <c r="I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</row>
    <row r="793" spans="9:47" ht="12.75" x14ac:dyDescent="0.2">
      <c r="I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</row>
    <row r="794" spans="9:47" ht="12.75" x14ac:dyDescent="0.2">
      <c r="I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</row>
    <row r="795" spans="9:47" ht="12.75" x14ac:dyDescent="0.2">
      <c r="I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</row>
    <row r="796" spans="9:47" ht="12.75" x14ac:dyDescent="0.2">
      <c r="I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</row>
    <row r="797" spans="9:47" ht="12.75" x14ac:dyDescent="0.2">
      <c r="I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</row>
    <row r="798" spans="9:47" ht="12.75" x14ac:dyDescent="0.2">
      <c r="I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</row>
    <row r="799" spans="9:47" ht="12.75" x14ac:dyDescent="0.2">
      <c r="I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</row>
    <row r="800" spans="9:47" ht="12.75" x14ac:dyDescent="0.2">
      <c r="I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</row>
    <row r="801" spans="9:47" ht="12.75" x14ac:dyDescent="0.2">
      <c r="I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</row>
    <row r="802" spans="9:47" ht="12.75" x14ac:dyDescent="0.2">
      <c r="I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</row>
    <row r="803" spans="9:47" ht="12.75" x14ac:dyDescent="0.2">
      <c r="I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</row>
    <row r="804" spans="9:47" ht="12.75" x14ac:dyDescent="0.2">
      <c r="I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</row>
    <row r="805" spans="9:47" ht="12.75" x14ac:dyDescent="0.2">
      <c r="I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</row>
    <row r="806" spans="9:47" ht="12.75" x14ac:dyDescent="0.2">
      <c r="I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</row>
    <row r="807" spans="9:47" ht="12.75" x14ac:dyDescent="0.2">
      <c r="I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</row>
    <row r="808" spans="9:47" ht="12.75" x14ac:dyDescent="0.2">
      <c r="I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</row>
    <row r="809" spans="9:47" ht="12.75" x14ac:dyDescent="0.2">
      <c r="I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</row>
    <row r="810" spans="9:47" ht="12.75" x14ac:dyDescent="0.2">
      <c r="I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</row>
    <row r="811" spans="9:47" ht="12.75" x14ac:dyDescent="0.2">
      <c r="I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</row>
    <row r="812" spans="9:47" ht="12.75" x14ac:dyDescent="0.2">
      <c r="I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</row>
    <row r="813" spans="9:47" ht="12.75" x14ac:dyDescent="0.2">
      <c r="I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 spans="9:47" ht="12.75" x14ac:dyDescent="0.2">
      <c r="I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 spans="9:47" ht="12.75" x14ac:dyDescent="0.2">
      <c r="I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spans="9:47" ht="12.75" x14ac:dyDescent="0.2">
      <c r="I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</row>
    <row r="817" spans="9:47" ht="12.75" x14ac:dyDescent="0.2">
      <c r="I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</row>
    <row r="818" spans="9:47" ht="12.75" x14ac:dyDescent="0.2">
      <c r="I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</row>
    <row r="819" spans="9:47" ht="12.75" x14ac:dyDescent="0.2">
      <c r="I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</row>
    <row r="820" spans="9:47" ht="12.75" x14ac:dyDescent="0.2">
      <c r="I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</row>
    <row r="821" spans="9:47" ht="12.75" x14ac:dyDescent="0.2">
      <c r="I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</row>
    <row r="822" spans="9:47" ht="12.75" x14ac:dyDescent="0.2">
      <c r="I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</row>
    <row r="823" spans="9:47" ht="12.75" x14ac:dyDescent="0.2">
      <c r="I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</row>
    <row r="824" spans="9:47" ht="12.75" x14ac:dyDescent="0.2">
      <c r="I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</row>
    <row r="825" spans="9:47" ht="12.75" x14ac:dyDescent="0.2">
      <c r="I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</row>
    <row r="826" spans="9:47" ht="12.75" x14ac:dyDescent="0.2">
      <c r="I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</row>
    <row r="827" spans="9:47" ht="12.75" x14ac:dyDescent="0.2">
      <c r="I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</row>
    <row r="828" spans="9:47" ht="12.75" x14ac:dyDescent="0.2">
      <c r="I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</row>
    <row r="829" spans="9:47" ht="12.75" x14ac:dyDescent="0.2">
      <c r="I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</row>
    <row r="830" spans="9:47" ht="12.75" x14ac:dyDescent="0.2">
      <c r="I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</row>
    <row r="831" spans="9:47" ht="12.75" x14ac:dyDescent="0.2">
      <c r="I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</row>
    <row r="832" spans="9:47" ht="12.75" x14ac:dyDescent="0.2">
      <c r="I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</row>
    <row r="833" spans="9:47" ht="12.75" x14ac:dyDescent="0.2">
      <c r="I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</row>
    <row r="834" spans="9:47" ht="12.75" x14ac:dyDescent="0.2">
      <c r="I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</row>
    <row r="835" spans="9:47" ht="12.75" x14ac:dyDescent="0.2">
      <c r="I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</row>
    <row r="836" spans="9:47" ht="12.75" x14ac:dyDescent="0.2">
      <c r="I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</row>
    <row r="837" spans="9:47" ht="12.75" x14ac:dyDescent="0.2">
      <c r="I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</row>
    <row r="838" spans="9:47" ht="12.75" x14ac:dyDescent="0.2">
      <c r="I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</row>
    <row r="839" spans="9:47" ht="12.75" x14ac:dyDescent="0.2">
      <c r="I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</row>
    <row r="840" spans="9:47" ht="12.75" x14ac:dyDescent="0.2">
      <c r="I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</row>
    <row r="841" spans="9:47" ht="12.75" x14ac:dyDescent="0.2">
      <c r="I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</row>
    <row r="842" spans="9:47" ht="12.75" x14ac:dyDescent="0.2">
      <c r="I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</row>
    <row r="843" spans="9:47" ht="12.75" x14ac:dyDescent="0.2">
      <c r="I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</row>
    <row r="844" spans="9:47" ht="12.75" x14ac:dyDescent="0.2">
      <c r="I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</row>
    <row r="845" spans="9:47" ht="12.75" x14ac:dyDescent="0.2">
      <c r="I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</row>
    <row r="846" spans="9:47" ht="12.75" x14ac:dyDescent="0.2">
      <c r="I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</row>
    <row r="847" spans="9:47" ht="12.75" x14ac:dyDescent="0.2">
      <c r="I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</row>
    <row r="848" spans="9:47" ht="12.75" x14ac:dyDescent="0.2">
      <c r="I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</row>
    <row r="849" spans="9:47" ht="12.75" x14ac:dyDescent="0.2">
      <c r="I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</row>
    <row r="850" spans="9:47" ht="12.75" x14ac:dyDescent="0.2">
      <c r="I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</row>
    <row r="851" spans="9:47" ht="12.75" x14ac:dyDescent="0.2">
      <c r="I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</row>
    <row r="852" spans="9:47" ht="12.75" x14ac:dyDescent="0.2">
      <c r="I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</row>
    <row r="853" spans="9:47" ht="12.75" x14ac:dyDescent="0.2">
      <c r="I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</row>
    <row r="854" spans="9:47" ht="12.75" x14ac:dyDescent="0.2">
      <c r="I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</row>
    <row r="855" spans="9:47" ht="12.75" x14ac:dyDescent="0.2">
      <c r="I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</row>
    <row r="856" spans="9:47" ht="12.75" x14ac:dyDescent="0.2">
      <c r="I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</row>
    <row r="857" spans="9:47" ht="12.75" x14ac:dyDescent="0.2">
      <c r="I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</row>
    <row r="858" spans="9:47" ht="12.75" x14ac:dyDescent="0.2">
      <c r="I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</row>
    <row r="859" spans="9:47" ht="12.75" x14ac:dyDescent="0.2">
      <c r="I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</row>
    <row r="860" spans="9:47" ht="12.75" x14ac:dyDescent="0.2">
      <c r="I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</row>
    <row r="861" spans="9:47" ht="12.75" x14ac:dyDescent="0.2">
      <c r="I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</row>
    <row r="862" spans="9:47" ht="12.75" x14ac:dyDescent="0.2">
      <c r="I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</row>
    <row r="863" spans="9:47" ht="12.75" x14ac:dyDescent="0.2">
      <c r="I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</row>
    <row r="864" spans="9:47" ht="12.75" x14ac:dyDescent="0.2">
      <c r="I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</row>
    <row r="865" spans="9:47" ht="12.75" x14ac:dyDescent="0.2">
      <c r="I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</row>
    <row r="866" spans="9:47" ht="12.75" x14ac:dyDescent="0.2">
      <c r="I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</row>
    <row r="867" spans="9:47" ht="12.75" x14ac:dyDescent="0.2">
      <c r="I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</row>
    <row r="868" spans="9:47" ht="12.75" x14ac:dyDescent="0.2">
      <c r="I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</row>
    <row r="869" spans="9:47" ht="12.75" x14ac:dyDescent="0.2">
      <c r="I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</row>
    <row r="870" spans="9:47" ht="12.75" x14ac:dyDescent="0.2">
      <c r="I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</row>
    <row r="871" spans="9:47" ht="12.75" x14ac:dyDescent="0.2">
      <c r="I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 spans="9:47" ht="12.75" x14ac:dyDescent="0.2">
      <c r="I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</row>
    <row r="873" spans="9:47" ht="12.75" x14ac:dyDescent="0.2">
      <c r="I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</row>
    <row r="874" spans="9:47" ht="12.75" x14ac:dyDescent="0.2">
      <c r="I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</row>
    <row r="875" spans="9:47" ht="12.75" x14ac:dyDescent="0.2">
      <c r="I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</row>
    <row r="876" spans="9:47" ht="12.75" x14ac:dyDescent="0.2">
      <c r="I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</row>
    <row r="877" spans="9:47" ht="12.75" x14ac:dyDescent="0.2">
      <c r="I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</row>
    <row r="878" spans="9:47" ht="12.75" x14ac:dyDescent="0.2">
      <c r="I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</row>
    <row r="879" spans="9:47" ht="12.75" x14ac:dyDescent="0.2">
      <c r="I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</row>
    <row r="880" spans="9:47" ht="12.75" x14ac:dyDescent="0.2">
      <c r="I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</row>
    <row r="881" spans="9:47" ht="12.75" x14ac:dyDescent="0.2">
      <c r="I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</row>
    <row r="882" spans="9:47" ht="12.75" x14ac:dyDescent="0.2">
      <c r="I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</row>
    <row r="883" spans="9:47" ht="12.75" x14ac:dyDescent="0.2">
      <c r="I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</row>
    <row r="884" spans="9:47" ht="12.75" x14ac:dyDescent="0.2">
      <c r="I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</row>
    <row r="885" spans="9:47" ht="12.75" x14ac:dyDescent="0.2">
      <c r="I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</row>
    <row r="886" spans="9:47" ht="12.75" x14ac:dyDescent="0.2">
      <c r="I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</row>
    <row r="887" spans="9:47" ht="12.75" x14ac:dyDescent="0.2">
      <c r="I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</row>
    <row r="888" spans="9:47" ht="12.75" x14ac:dyDescent="0.2">
      <c r="I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</row>
    <row r="889" spans="9:47" ht="12.75" x14ac:dyDescent="0.2">
      <c r="I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</row>
    <row r="890" spans="9:47" ht="12.75" x14ac:dyDescent="0.2">
      <c r="I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</row>
    <row r="891" spans="9:47" ht="12.75" x14ac:dyDescent="0.2">
      <c r="I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</row>
    <row r="892" spans="9:47" ht="12.75" x14ac:dyDescent="0.2">
      <c r="I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</row>
    <row r="893" spans="9:47" ht="12.75" x14ac:dyDescent="0.2">
      <c r="I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</row>
    <row r="894" spans="9:47" ht="12.75" x14ac:dyDescent="0.2">
      <c r="I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 spans="9:47" ht="12.75" x14ac:dyDescent="0.2">
      <c r="I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</row>
    <row r="896" spans="9:47" ht="12.75" x14ac:dyDescent="0.2">
      <c r="I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</row>
    <row r="897" spans="9:47" ht="12.75" x14ac:dyDescent="0.2">
      <c r="I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</row>
    <row r="898" spans="9:47" ht="12.75" x14ac:dyDescent="0.2">
      <c r="I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</row>
    <row r="899" spans="9:47" ht="12.75" x14ac:dyDescent="0.2">
      <c r="I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</row>
    <row r="900" spans="9:47" ht="12.75" x14ac:dyDescent="0.2">
      <c r="I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</row>
    <row r="901" spans="9:47" ht="12.75" x14ac:dyDescent="0.2">
      <c r="I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</row>
    <row r="902" spans="9:47" ht="12.75" x14ac:dyDescent="0.2">
      <c r="I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</row>
    <row r="903" spans="9:47" ht="12.75" x14ac:dyDescent="0.2">
      <c r="I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</row>
    <row r="904" spans="9:47" ht="12.75" x14ac:dyDescent="0.2">
      <c r="I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</row>
    <row r="905" spans="9:47" ht="12.75" x14ac:dyDescent="0.2">
      <c r="I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</row>
    <row r="906" spans="9:47" ht="12.75" x14ac:dyDescent="0.2">
      <c r="I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</row>
    <row r="907" spans="9:47" ht="12.75" x14ac:dyDescent="0.2">
      <c r="I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</row>
    <row r="908" spans="9:47" ht="12.75" x14ac:dyDescent="0.2">
      <c r="I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</row>
    <row r="909" spans="9:47" ht="12.75" x14ac:dyDescent="0.2">
      <c r="I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</row>
    <row r="910" spans="9:47" ht="12.75" x14ac:dyDescent="0.2">
      <c r="I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</row>
    <row r="911" spans="9:47" ht="12.75" x14ac:dyDescent="0.2">
      <c r="I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</row>
    <row r="912" spans="9:47" ht="12.75" x14ac:dyDescent="0.2">
      <c r="I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 spans="9:47" ht="12.75" x14ac:dyDescent="0.2">
      <c r="I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</row>
    <row r="914" spans="9:47" ht="12.75" x14ac:dyDescent="0.2">
      <c r="I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</row>
    <row r="915" spans="9:47" ht="12.75" x14ac:dyDescent="0.2">
      <c r="I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</row>
    <row r="916" spans="9:47" ht="12.75" x14ac:dyDescent="0.2">
      <c r="I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</row>
    <row r="917" spans="9:47" ht="12.75" x14ac:dyDescent="0.2">
      <c r="I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</row>
    <row r="918" spans="9:47" ht="12.75" x14ac:dyDescent="0.2">
      <c r="I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spans="9:47" ht="12.75" x14ac:dyDescent="0.2">
      <c r="I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 spans="9:47" ht="12.75" x14ac:dyDescent="0.2">
      <c r="I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</row>
    <row r="921" spans="9:47" ht="12.75" x14ac:dyDescent="0.2">
      <c r="I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</row>
    <row r="922" spans="9:47" ht="12.75" x14ac:dyDescent="0.2">
      <c r="I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</row>
    <row r="923" spans="9:47" ht="12.75" x14ac:dyDescent="0.2">
      <c r="I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</row>
    <row r="924" spans="9:47" ht="12.75" x14ac:dyDescent="0.2">
      <c r="I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</row>
    <row r="925" spans="9:47" ht="12.75" x14ac:dyDescent="0.2">
      <c r="I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</row>
    <row r="926" spans="9:47" ht="12.75" x14ac:dyDescent="0.2">
      <c r="I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</row>
    <row r="927" spans="9:47" ht="12.75" x14ac:dyDescent="0.2">
      <c r="I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</row>
    <row r="928" spans="9:47" ht="12.75" x14ac:dyDescent="0.2">
      <c r="I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 spans="9:47" ht="12.75" x14ac:dyDescent="0.2">
      <c r="I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</row>
    <row r="930" spans="9:47" ht="12.75" x14ac:dyDescent="0.2">
      <c r="I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</row>
    <row r="931" spans="9:47" ht="12.75" x14ac:dyDescent="0.2">
      <c r="I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</row>
    <row r="932" spans="9:47" ht="12.75" x14ac:dyDescent="0.2">
      <c r="I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</row>
    <row r="933" spans="9:47" ht="12.75" x14ac:dyDescent="0.2">
      <c r="I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</row>
    <row r="934" spans="9:47" ht="12.75" x14ac:dyDescent="0.2">
      <c r="I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</row>
    <row r="935" spans="9:47" ht="12.75" x14ac:dyDescent="0.2">
      <c r="I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</row>
    <row r="936" spans="9:47" ht="12.75" x14ac:dyDescent="0.2">
      <c r="I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</row>
    <row r="937" spans="9:47" ht="12.75" x14ac:dyDescent="0.2">
      <c r="I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</row>
    <row r="938" spans="9:47" ht="12.75" x14ac:dyDescent="0.2">
      <c r="I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</row>
    <row r="939" spans="9:47" ht="12.75" x14ac:dyDescent="0.2">
      <c r="I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</row>
    <row r="940" spans="9:47" ht="12.75" x14ac:dyDescent="0.2">
      <c r="I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</row>
    <row r="941" spans="9:47" ht="12.75" x14ac:dyDescent="0.2">
      <c r="I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</row>
    <row r="942" spans="9:47" ht="12.75" x14ac:dyDescent="0.2">
      <c r="I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</row>
    <row r="943" spans="9:47" ht="12.75" x14ac:dyDescent="0.2">
      <c r="I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</row>
    <row r="944" spans="9:47" ht="12.75" x14ac:dyDescent="0.2">
      <c r="I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</row>
    <row r="945" spans="9:47" ht="12.75" x14ac:dyDescent="0.2">
      <c r="I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</row>
    <row r="946" spans="9:47" ht="12.75" x14ac:dyDescent="0.2">
      <c r="I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</row>
    <row r="947" spans="9:47" ht="12.75" x14ac:dyDescent="0.2">
      <c r="I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</row>
    <row r="948" spans="9:47" ht="12.75" x14ac:dyDescent="0.2">
      <c r="I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</row>
    <row r="949" spans="9:47" ht="12.75" x14ac:dyDescent="0.2">
      <c r="I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</row>
    <row r="950" spans="9:47" ht="12.75" x14ac:dyDescent="0.2">
      <c r="I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</row>
    <row r="951" spans="9:47" ht="12.75" x14ac:dyDescent="0.2">
      <c r="I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</row>
    <row r="952" spans="9:47" ht="12.75" x14ac:dyDescent="0.2">
      <c r="I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</row>
    <row r="953" spans="9:47" ht="12.75" x14ac:dyDescent="0.2">
      <c r="I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</row>
    <row r="954" spans="9:47" ht="12.75" x14ac:dyDescent="0.2">
      <c r="I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</row>
    <row r="955" spans="9:47" ht="12.75" x14ac:dyDescent="0.2">
      <c r="I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</row>
    <row r="956" spans="9:47" ht="12.75" x14ac:dyDescent="0.2">
      <c r="I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</row>
    <row r="957" spans="9:47" ht="12.75" x14ac:dyDescent="0.2">
      <c r="I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</row>
    <row r="958" spans="9:47" ht="12.75" x14ac:dyDescent="0.2">
      <c r="I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</row>
    <row r="959" spans="9:47" ht="12.75" x14ac:dyDescent="0.2">
      <c r="I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</row>
    <row r="960" spans="9:47" ht="12.75" x14ac:dyDescent="0.2">
      <c r="I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</row>
    <row r="961" spans="9:47" ht="12.75" x14ac:dyDescent="0.2">
      <c r="I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</row>
    <row r="962" spans="9:47" ht="12.75" x14ac:dyDescent="0.2">
      <c r="I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</row>
    <row r="963" spans="9:47" ht="12.75" x14ac:dyDescent="0.2">
      <c r="I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</row>
    <row r="964" spans="9:47" ht="12.75" x14ac:dyDescent="0.2">
      <c r="I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</row>
    <row r="965" spans="9:47" ht="12.75" x14ac:dyDescent="0.2">
      <c r="I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</row>
    <row r="966" spans="9:47" ht="12.75" x14ac:dyDescent="0.2">
      <c r="I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</row>
    <row r="967" spans="9:47" ht="12.75" x14ac:dyDescent="0.2">
      <c r="I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</row>
    <row r="968" spans="9:47" ht="12.75" x14ac:dyDescent="0.2">
      <c r="I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</row>
    <row r="969" spans="9:47" ht="12.75" x14ac:dyDescent="0.2">
      <c r="I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</row>
    <row r="970" spans="9:47" ht="12.75" x14ac:dyDescent="0.2">
      <c r="I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</row>
    <row r="971" spans="9:47" ht="12.75" x14ac:dyDescent="0.2">
      <c r="I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</row>
    <row r="972" spans="9:47" ht="12.75" x14ac:dyDescent="0.2">
      <c r="I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</row>
    <row r="973" spans="9:47" ht="12.75" x14ac:dyDescent="0.2">
      <c r="I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</row>
    <row r="974" spans="9:47" ht="12.75" x14ac:dyDescent="0.2">
      <c r="I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</row>
    <row r="975" spans="9:47" ht="12.75" x14ac:dyDescent="0.2">
      <c r="I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</row>
    <row r="976" spans="9:47" ht="12.75" x14ac:dyDescent="0.2">
      <c r="I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</row>
    <row r="977" spans="9:47" ht="12.75" x14ac:dyDescent="0.2">
      <c r="I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</row>
    <row r="978" spans="9:47" ht="12.75" x14ac:dyDescent="0.2">
      <c r="I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</row>
    <row r="979" spans="9:47" ht="12.75" x14ac:dyDescent="0.2">
      <c r="I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</row>
    <row r="980" spans="9:47" ht="12.75" x14ac:dyDescent="0.2">
      <c r="I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</row>
    <row r="981" spans="9:47" ht="12.75" x14ac:dyDescent="0.2">
      <c r="I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</row>
    <row r="982" spans="9:47" ht="12.75" x14ac:dyDescent="0.2">
      <c r="I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</row>
    <row r="983" spans="9:47" ht="12.75" x14ac:dyDescent="0.2">
      <c r="I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</row>
    <row r="984" spans="9:47" ht="12.75" x14ac:dyDescent="0.2">
      <c r="I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</row>
    <row r="985" spans="9:47" ht="12.75" x14ac:dyDescent="0.2">
      <c r="I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</row>
    <row r="986" spans="9:47" ht="12.75" x14ac:dyDescent="0.2">
      <c r="I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</row>
    <row r="987" spans="9:47" ht="12.75" x14ac:dyDescent="0.2">
      <c r="I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</row>
    <row r="988" spans="9:47" ht="12.75" x14ac:dyDescent="0.2">
      <c r="I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</row>
    <row r="989" spans="9:47" ht="12.75" x14ac:dyDescent="0.2">
      <c r="I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</row>
    <row r="990" spans="9:47" ht="12.75" x14ac:dyDescent="0.2">
      <c r="I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</row>
    <row r="991" spans="9:47" ht="12.75" x14ac:dyDescent="0.2">
      <c r="I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</row>
    <row r="992" spans="9:47" ht="12.75" x14ac:dyDescent="0.2">
      <c r="I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</row>
    <row r="993" spans="9:47" ht="12.75" x14ac:dyDescent="0.2">
      <c r="I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</row>
    <row r="994" spans="9:47" ht="12.75" x14ac:dyDescent="0.2">
      <c r="I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</row>
    <row r="995" spans="9:47" ht="12.75" x14ac:dyDescent="0.2">
      <c r="I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</row>
    <row r="996" spans="9:47" ht="12.75" x14ac:dyDescent="0.2">
      <c r="I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</row>
    <row r="997" spans="9:47" ht="12.75" x14ac:dyDescent="0.2">
      <c r="I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</row>
    <row r="998" spans="9:47" ht="12.75" x14ac:dyDescent="0.2">
      <c r="I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</row>
    <row r="999" spans="9:47" ht="12.75" x14ac:dyDescent="0.2">
      <c r="I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</row>
    <row r="1000" spans="9:47" ht="12.75" x14ac:dyDescent="0.2">
      <c r="I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</row>
  </sheetData>
  <mergeCells count="5">
    <mergeCell ref="AG1:AU1"/>
    <mergeCell ref="Y24:Z24"/>
    <mergeCell ref="Y31:Z31"/>
    <mergeCell ref="Y32:Z32"/>
    <mergeCell ref="Y33:Z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1004"/>
  <sheetViews>
    <sheetView workbookViewId="0">
      <selection activeCell="L2" sqref="L2:L12"/>
    </sheetView>
  </sheetViews>
  <sheetFormatPr defaultColWidth="14.42578125" defaultRowHeight="15.75" customHeight="1" x14ac:dyDescent="0.2"/>
  <cols>
    <col min="1" max="1" width="8.42578125" customWidth="1"/>
    <col min="2" max="2" width="15.85546875" customWidth="1"/>
    <col min="3" max="3" width="11" customWidth="1"/>
    <col min="4" max="4" width="9.85546875" customWidth="1"/>
    <col min="5" max="5" width="10" customWidth="1"/>
    <col min="6" max="6" width="6.42578125" customWidth="1"/>
    <col min="7" max="7" width="7.28515625" customWidth="1"/>
    <col min="8" max="8" width="5.85546875" customWidth="1"/>
    <col min="9" max="9" width="8.85546875" customWidth="1"/>
    <col min="10" max="11" width="5.85546875" customWidth="1"/>
    <col min="12" max="12" width="19.85546875" customWidth="1"/>
    <col min="13" max="13" width="7.28515625" customWidth="1"/>
    <col min="14" max="14" width="11" customWidth="1"/>
    <col min="15" max="15" width="6.28515625" customWidth="1"/>
    <col min="16" max="16" width="9.7109375" customWidth="1"/>
    <col min="17" max="17" width="9.85546875" customWidth="1"/>
    <col min="18" max="18" width="9.5703125" customWidth="1"/>
    <col min="19" max="19" width="7.28515625" customWidth="1"/>
    <col min="20" max="20" width="9.7109375" customWidth="1"/>
    <col min="21" max="21" width="10.140625" customWidth="1"/>
    <col min="22" max="22" width="7" customWidth="1"/>
    <col min="23" max="23" width="32" customWidth="1"/>
    <col min="24" max="24" width="7.42578125" customWidth="1"/>
    <col min="25" max="25" width="8" customWidth="1"/>
    <col min="26" max="26" width="8.42578125" customWidth="1"/>
    <col min="27" max="27" width="10.28515625" customWidth="1"/>
    <col min="28" max="28" width="8.42578125" customWidth="1"/>
    <col min="29" max="29" width="9" customWidth="1"/>
    <col min="30" max="30" width="10.42578125" customWidth="1"/>
    <col min="31" max="32" width="7.42578125" customWidth="1"/>
    <col min="33" max="35" width="2.140625" customWidth="1"/>
    <col min="36" max="43" width="3.140625" customWidth="1"/>
    <col min="44" max="44" width="3.42578125" customWidth="1"/>
    <col min="45" max="45" width="3.5703125" customWidth="1"/>
    <col min="46" max="47" width="3.140625" customWidth="1"/>
    <col min="50" max="50" width="13.85546875" customWidth="1"/>
  </cols>
  <sheetData>
    <row r="1" spans="1:47" ht="25.5" x14ac:dyDescent="0.2">
      <c r="A1" s="1" t="s">
        <v>0</v>
      </c>
      <c r="B1" s="1" t="s">
        <v>1</v>
      </c>
      <c r="C1" s="1" t="s">
        <v>2</v>
      </c>
      <c r="D1" s="2" t="s">
        <v>91</v>
      </c>
      <c r="E1" s="1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1"/>
      <c r="K1" s="1"/>
      <c r="L1" s="1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13</v>
      </c>
      <c r="U1" s="4" t="s">
        <v>17</v>
      </c>
      <c r="V1" s="4" t="s">
        <v>18</v>
      </c>
      <c r="W1" s="4" t="s">
        <v>19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26</v>
      </c>
      <c r="AG1" s="46" t="s">
        <v>19</v>
      </c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ht="12.75" x14ac:dyDescent="0.2">
      <c r="A2" s="5">
        <v>1</v>
      </c>
      <c r="B2" s="6" t="s">
        <v>27</v>
      </c>
      <c r="C2" s="6">
        <v>1</v>
      </c>
      <c r="D2" s="6">
        <v>0</v>
      </c>
      <c r="E2" s="6"/>
      <c r="F2" s="5"/>
      <c r="G2" s="7">
        <v>4.0509259259259258E-4</v>
      </c>
      <c r="H2" s="7">
        <v>8.2175925925925927E-4</v>
      </c>
      <c r="I2" s="8">
        <f t="shared" ref="I2:I20" si="0">H2-G2</f>
        <v>4.1666666666666669E-4</v>
      </c>
      <c r="J2" s="5">
        <f>C2-D2</f>
        <v>1</v>
      </c>
      <c r="K2" s="5"/>
      <c r="L2" s="39" t="s">
        <v>128</v>
      </c>
      <c r="M2" s="10">
        <v>3</v>
      </c>
      <c r="N2" s="10">
        <f t="shared" ref="N2:N12" si="1">M2-O2-P2</f>
        <v>3</v>
      </c>
      <c r="O2" s="10">
        <v>0</v>
      </c>
      <c r="P2" s="10">
        <v>0</v>
      </c>
      <c r="Q2" s="11">
        <f t="shared" ref="Q2:Q10" si="2">N2/M2</f>
        <v>1</v>
      </c>
      <c r="R2" s="12">
        <v>4</v>
      </c>
      <c r="S2" s="12">
        <v>0</v>
      </c>
      <c r="T2" s="12">
        <v>0</v>
      </c>
      <c r="U2" s="13">
        <f t="shared" ref="U2:U12" si="3">R2/SUM(R2:T2)</f>
        <v>1</v>
      </c>
      <c r="V2" s="15">
        <v>0</v>
      </c>
      <c r="W2" s="15" t="s">
        <v>92</v>
      </c>
      <c r="X2" s="14">
        <f t="shared" ref="X2:X12" ca="1" si="4">COUNTA(AG2:AU2)</f>
        <v>4</v>
      </c>
      <c r="Y2" s="12">
        <f t="shared" ref="Y2:Y12" ca="1" si="5">SUM(COUNTIFS($B$2:$B$20,"Offense",$A$2:$A$20,AG2),COUNTIFS($B$2:$B$20,"Offense",$A$2:$A$20,AH2),COUNTIFS($B$2:$B$20,"Offense",$A$2:$A$20,AI2),COUNTIFS($B$2:$B$20,"Offense",$A$2:$A$20,AJ2),COUNTIFS($B$2:$B$20,"Offense",$A$2:$A$20,AK2),COUNTIFS($B$2:$B$20,"Offense",$A$2:$A$20,AL2),COUNTIFS($B$2:$B$20,"Offense",$A$2:$A$20,AM2),COUNTIFS($B$2:$B$20,"Offense",$A$2:$A$20,AN2),COUNTIFS($B$2:$B$20,"Offense",$A$2:$A$20,AO2),COUNTIFS($B$2:$B$20,"Offense",$A$2:$A$20,AP2),COUNTIFS($B$2:$B$20,"Offense",$A$2:$A$20,AQ2),COUNTIFS($B$2:$B$20,"Offense",$A$2:$A$20,AR2),COUNTIFS($B$2:$B$20,"Offense",$A$2:$A$20,AS2),COUNTIFS($B$2:$B$20,"Offense",$A$2:$A$20,AT2),COUNTIFS($B$2:$B$20,"Offense",$A$2:$A$20,AU2))</f>
        <v>2</v>
      </c>
      <c r="Z2" s="16">
        <f t="shared" ref="Z2:Z12" ca="1" si="6">SUM(COUNTIFS($B$2:$B$20,"Offense",$A$2:$A$20,AG2,$J$2:$J$20,"&gt;0"),COUNTIFS($B$2:$B$20,"Offense",$A$2:$A$20,AH2,$J$2:$J$20,"&gt;0"),COUNTIFS($B$2:$B$20,"Offense",$A$2:$A$20,AI2,$J$2:$J$20,"&gt;0"),COUNTIFS($B$2:$B$20,"Offense",$A$2:$A$20,AJ2,$J$2:$J$20,"&gt;0"),COUNTIFS($B$2:$B$20,"Offense",$A$2:$A$20,AK2,$J$2:$J$20,"&gt;0"),COUNTIFS($B$2:$B$20,"Offense",$A$2:$A$20,AL2,$J$2:$J$20,"&gt;0"),COUNTIFS($B$2:$B$20,"Offense",$A$2:$A$20,AM2,$J$2:$J$20,"&gt;0"),COUNTIFS($B$2:$B$20,"Offense",$A$2:$A$20,AN2,$J$2:$J$20,"&gt;0"),COUNTIFS($B$2:$B$20,"Offense",$A$2:$A$20,AO2,$J$2:$J$20,"&gt;0"),COUNTIFS($B$2:$B$20,"Offense",$A$2:$A$20,AP2,$J$2:$J$20,"&gt;0"),COUNTIFS($B$2:$B$20,"Offense",$A$2:$A$20,AQ2,$J$2:$J$20,"&gt;0"),COUNTIFS($B$2:$B$20,"Offense",$A$2:$A$20,AR2,$J$2:$J$20,"&gt;0"),COUNTIFS($B$2:$B$20,"Offense",$A$2:$A$20,AS2,$J$2:$J$20,"&gt;0"),COUNTIFS($B$2:$B$20,"Offense",$A$2:$A$20,AT2,$J$2:$J$20,"&gt;0"),COUNTIFS($B$2:$B$20,"Offense",$A$2:$A$20,AU2,$J$2:$J$20,"&gt;0"))</f>
        <v>2</v>
      </c>
      <c r="AA2" s="13">
        <f t="shared" ref="AA2:AA12" ca="1" si="7">IFERROR(Z2/Y2, 0)</f>
        <v>1</v>
      </c>
      <c r="AB2" s="16">
        <f t="shared" ref="AB2:AB12" ca="1" si="8">SUM(COUNTIFS($B$2:$B$20,"Defense",$A$2:$A$20,AG2),COUNTIFS($B$2:$B$20,"Defense",$A$2:$A$20,AH2),COUNTIFS($B$2:$B$20,"Defense",$A$2:$A$20,AI2),COUNTIFS($B$2:$B$20,"Defense",$A$2:$A$20,AJ2),COUNTIFS($B$2:$B$20,"Defense",$A$2:$A$20,AK2),COUNTIFS($B$2:$B$20,"Defense",$A$2:$A$20,AL2),COUNTIFS($B$2:$B$20,"Defense",$A$2:$A$20,AM2),COUNTIFS($B$2:$B$20,"Defense",$A$2:$A$20,AN2),COUNTIFS($B$2:$B$20,"Defense",$A$2:$A$20,AO2),COUNTIFS($B$2:$B$20,"Defense",$A$2:$A$20,AP2),COUNTIFS($B$2:$B$20,"Defense",$A$2:$A$20,AQ2),COUNTIFS($B$2:$B$20,"Defense",$A$2:$A$20,AR2),COUNTIFS($B$2:$B$20,"Defense",$A$2:$A$20,AS2),COUNTIFS($B$2:$B$20,"Defense",$A$2:$A$20,AT2),COUNTIFS($B$2:$B$20,"Defense",$A$2:$A$20,AU2))</f>
        <v>2</v>
      </c>
      <c r="AC2" s="17">
        <f t="shared" ref="AC2:AC12" ca="1" si="9">SUM(COUNTIFS($B$2:$B$20,"Defense",$A$2:$A$20,AG2,$J$2:$J$20,"&gt;0"),COUNTIFS($B$2:$B$20,"Defense",$A$2:$A$20,AH2,$J$2:$J$20,"&gt;0"),COUNTIFS($B$2:$B$20,"Defense",$A$2:$A$20,AI2,$J$2:$J$20,"&gt;0"),COUNTIFS($B$2:$B$20,"Defense",$A$2:$A$20,AJ2,$J$2:$J$20,"&gt;0"),COUNTIFS($B$2:$B$20,"Defense",$A$2:$A$20,AK2,$J$2:$J$20,"&gt;0"),COUNTIFS($B$2:$B$20,"Defense",$A$2:$A$20,AL2,$J$2:$J$20,"&gt;0"),COUNTIFS($B$2:$B$20,"Defense",$A$2:$A$20,AM2,$J$2:$J$20,"&gt;0"),COUNTIFS($B$2:$B$20,"Defense",$A$2:$A$20,AN2,$J$2:$J$20,"&gt;0"),COUNTIFS($B$2:$B$20,"Defense",$A$2:$A$20,AO2,$J$2:$J$20,"&gt;0"),COUNTIFS($B$2:$B$20,"Defense",$A$2:$A$20,AP2,$J$2:$J$20,"&gt;0"),COUNTIFS($B$2:$B$20,"Defense",$A$2:$A$20,AQ2,$J$2:$J$20,"&gt;0"),COUNTIFS($B$2:$B$20,"Defense",$A$2:$A$20,AR2,$J$2:$J$20,"&gt;0"),COUNTIFS($B$2:$B$20,"Defense",$A$2:$A$20,AS2,$J$2:$J$20,"&gt;0"),COUNTIFS($B$2:$B$20,"Defense",$A$2:$A$20,AT2,$J$2:$J$20,"&gt;0"),COUNTIFS($B$2:$B$20,"Defense",$A$2:$A$20,AU2,$J$2:$J$20,"&gt;0"))</f>
        <v>0</v>
      </c>
      <c r="AD2" s="13">
        <f t="shared" ref="AD2:AD12" ca="1" si="10">IFERROR(AC2/AB2, 0)</f>
        <v>0</v>
      </c>
      <c r="AE2" s="18">
        <v>1.898148148E-3</v>
      </c>
      <c r="AF2" s="19">
        <f t="shared" ref="AF2:AF11" si="11">AE2/$I$21</f>
        <v>0.24810892585052949</v>
      </c>
      <c r="AG2" s="14">
        <f ca="1">IFERROR(__xludf.DUMMYFUNCTION("SPLIT(W2,"","",TRUE, TRUE)"),4)</f>
        <v>4</v>
      </c>
      <c r="AH2" s="14">
        <f ca="1">IFERROR(__xludf.DUMMYFUNCTION("""COMPUTED_VALUE"""),5)</f>
        <v>5</v>
      </c>
      <c r="AI2" s="14">
        <f ca="1">IFERROR(__xludf.DUMMYFUNCTION("""COMPUTED_VALUE"""),11)</f>
        <v>11</v>
      </c>
      <c r="AJ2" s="14">
        <f ca="1">IFERROR(__xludf.DUMMYFUNCTION("""COMPUTED_VALUE"""),19)</f>
        <v>19</v>
      </c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2.75" x14ac:dyDescent="0.2">
      <c r="A3" s="5">
        <v>2</v>
      </c>
      <c r="B3" s="6" t="s">
        <v>29</v>
      </c>
      <c r="C3" s="6">
        <v>1</v>
      </c>
      <c r="D3" s="6">
        <v>1</v>
      </c>
      <c r="E3" s="6"/>
      <c r="F3" s="5"/>
      <c r="G3" s="7">
        <v>8.6805555555555551E-4</v>
      </c>
      <c r="H3" s="7">
        <v>1.5856481481481481E-3</v>
      </c>
      <c r="I3" s="8">
        <f t="shared" si="0"/>
        <v>7.1759259259259259E-4</v>
      </c>
      <c r="J3" s="5">
        <f t="shared" ref="J3:J20" si="12">C3-C2</f>
        <v>0</v>
      </c>
      <c r="K3" s="5"/>
      <c r="L3" s="39" t="s">
        <v>129</v>
      </c>
      <c r="M3" s="10">
        <v>1</v>
      </c>
      <c r="N3" s="10">
        <f t="shared" si="1"/>
        <v>1</v>
      </c>
      <c r="O3" s="10">
        <v>0</v>
      </c>
      <c r="P3" s="10">
        <v>0</v>
      </c>
      <c r="Q3" s="11">
        <f t="shared" si="2"/>
        <v>1</v>
      </c>
      <c r="R3" s="12">
        <v>1</v>
      </c>
      <c r="S3" s="12">
        <v>0</v>
      </c>
      <c r="T3" s="12">
        <v>0</v>
      </c>
      <c r="U3" s="13">
        <f t="shared" si="3"/>
        <v>1</v>
      </c>
      <c r="V3" s="15">
        <v>0</v>
      </c>
      <c r="W3" s="15" t="s">
        <v>93</v>
      </c>
      <c r="X3" s="14">
        <f t="shared" ca="1" si="4"/>
        <v>2</v>
      </c>
      <c r="Y3" s="12">
        <f t="shared" ca="1" si="5"/>
        <v>1</v>
      </c>
      <c r="Z3" s="16">
        <f t="shared" ca="1" si="6"/>
        <v>0</v>
      </c>
      <c r="AA3" s="13">
        <f t="shared" ca="1" si="7"/>
        <v>0</v>
      </c>
      <c r="AB3" s="16">
        <f t="shared" ca="1" si="8"/>
        <v>1</v>
      </c>
      <c r="AC3" s="17">
        <f t="shared" ca="1" si="9"/>
        <v>0</v>
      </c>
      <c r="AD3" s="13">
        <f t="shared" ca="1" si="10"/>
        <v>0</v>
      </c>
      <c r="AE3" s="18">
        <v>2.7662037039999999E-3</v>
      </c>
      <c r="AF3" s="19">
        <f t="shared" si="11"/>
        <v>0.36157337371497728</v>
      </c>
      <c r="AG3" s="14">
        <f ca="1">IFERROR(__xludf.DUMMYFUNCTION("SPLIT(W3,"","",TRUE, TRUE)"),12)</f>
        <v>12</v>
      </c>
      <c r="AH3" s="14">
        <f ca="1">IFERROR(__xludf.DUMMYFUNCTION("""COMPUTED_VALUE"""),15)</f>
        <v>15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15.75" customHeight="1" x14ac:dyDescent="0.2">
      <c r="A4" s="5">
        <v>3</v>
      </c>
      <c r="B4" s="6" t="s">
        <v>27</v>
      </c>
      <c r="C4" s="6">
        <v>2</v>
      </c>
      <c r="D4" s="6">
        <v>1</v>
      </c>
      <c r="E4" s="5"/>
      <c r="F4" s="5"/>
      <c r="G4" s="7">
        <v>2.0023148148148148E-3</v>
      </c>
      <c r="H4" s="7">
        <v>2.3726851851851851E-3</v>
      </c>
      <c r="I4" s="8">
        <f t="shared" si="0"/>
        <v>3.703703703703703E-4</v>
      </c>
      <c r="J4" s="5">
        <f t="shared" si="12"/>
        <v>1</v>
      </c>
      <c r="K4" s="5"/>
      <c r="L4" s="39" t="s">
        <v>130</v>
      </c>
      <c r="M4" s="10">
        <v>1</v>
      </c>
      <c r="N4" s="10">
        <f t="shared" si="1"/>
        <v>1</v>
      </c>
      <c r="O4" s="10">
        <v>0</v>
      </c>
      <c r="P4" s="10">
        <v>0</v>
      </c>
      <c r="Q4" s="11">
        <f t="shared" si="2"/>
        <v>1</v>
      </c>
      <c r="R4" s="12">
        <v>4</v>
      </c>
      <c r="S4" s="12">
        <v>1</v>
      </c>
      <c r="T4" s="12">
        <v>0</v>
      </c>
      <c r="U4" s="13">
        <f t="shared" si="3"/>
        <v>0.8</v>
      </c>
      <c r="V4" s="15">
        <v>0</v>
      </c>
      <c r="W4" s="15" t="s">
        <v>94</v>
      </c>
      <c r="X4" s="14">
        <f t="shared" ca="1" si="4"/>
        <v>8</v>
      </c>
      <c r="Y4" s="12">
        <f t="shared" ca="1" si="5"/>
        <v>5</v>
      </c>
      <c r="Z4" s="16">
        <f t="shared" ca="1" si="6"/>
        <v>3</v>
      </c>
      <c r="AA4" s="13">
        <f t="shared" ca="1" si="7"/>
        <v>0.6</v>
      </c>
      <c r="AB4" s="16">
        <f t="shared" ca="1" si="8"/>
        <v>3</v>
      </c>
      <c r="AC4" s="17">
        <f t="shared" ca="1" si="9"/>
        <v>0</v>
      </c>
      <c r="AD4" s="13">
        <f t="shared" ca="1" si="10"/>
        <v>0</v>
      </c>
      <c r="AE4" s="18">
        <v>5.3356481480000004E-3</v>
      </c>
      <c r="AF4" s="19">
        <f t="shared" si="11"/>
        <v>0.6974281391636914</v>
      </c>
      <c r="AG4" s="14">
        <f ca="1">IFERROR(__xludf.DUMMYFUNCTION("SPLIT(W4,"","",TRUE, TRUE)"),2)</f>
        <v>2</v>
      </c>
      <c r="AH4" s="14">
        <f ca="1">IFERROR(__xludf.DUMMYFUNCTION("""COMPUTED_VALUE"""),3)</f>
        <v>3</v>
      </c>
      <c r="AI4" s="14">
        <f ca="1">IFERROR(__xludf.DUMMYFUNCTION("""COMPUTED_VALUE"""),8)</f>
        <v>8</v>
      </c>
      <c r="AJ4" s="14">
        <f ca="1">IFERROR(__xludf.DUMMYFUNCTION("""COMPUTED_VALUE"""),10)</f>
        <v>10</v>
      </c>
      <c r="AK4" s="14">
        <f ca="1">IFERROR(__xludf.DUMMYFUNCTION("""COMPUTED_VALUE"""),13)</f>
        <v>13</v>
      </c>
      <c r="AL4" s="14">
        <f ca="1">IFERROR(__xludf.DUMMYFUNCTION("""COMPUTED_VALUE"""),14)</f>
        <v>14</v>
      </c>
      <c r="AM4" s="14">
        <f ca="1">IFERROR(__xludf.DUMMYFUNCTION("""COMPUTED_VALUE"""),15)</f>
        <v>15</v>
      </c>
      <c r="AN4" s="14">
        <f ca="1">IFERROR(__xludf.DUMMYFUNCTION("""COMPUTED_VALUE"""),16)</f>
        <v>16</v>
      </c>
      <c r="AO4" s="14"/>
      <c r="AP4" s="14"/>
      <c r="AQ4" s="14"/>
      <c r="AR4" s="14"/>
      <c r="AS4" s="14"/>
      <c r="AT4" s="14"/>
      <c r="AU4" s="14"/>
    </row>
    <row r="5" spans="1:47" ht="12.75" x14ac:dyDescent="0.2">
      <c r="A5" s="5">
        <v>4</v>
      </c>
      <c r="B5" s="6" t="s">
        <v>29</v>
      </c>
      <c r="C5" s="6">
        <v>2</v>
      </c>
      <c r="D5" s="6">
        <v>2</v>
      </c>
      <c r="E5" s="5"/>
      <c r="F5" s="5"/>
      <c r="G5" s="7">
        <v>2.8587962962962963E-3</v>
      </c>
      <c r="H5" s="7">
        <v>2.9629629629629628E-3</v>
      </c>
      <c r="I5" s="8">
        <f t="shared" si="0"/>
        <v>1.0416666666666647E-4</v>
      </c>
      <c r="J5" s="5">
        <f t="shared" si="12"/>
        <v>0</v>
      </c>
      <c r="K5" s="5"/>
      <c r="L5" s="39" t="s">
        <v>131</v>
      </c>
      <c r="M5" s="10">
        <v>11</v>
      </c>
      <c r="N5" s="10">
        <f t="shared" si="1"/>
        <v>10</v>
      </c>
      <c r="O5" s="10">
        <v>1</v>
      </c>
      <c r="P5" s="10">
        <v>0</v>
      </c>
      <c r="Q5" s="11">
        <f t="shared" si="2"/>
        <v>0.90909090909090906</v>
      </c>
      <c r="R5" s="12">
        <v>13</v>
      </c>
      <c r="S5" s="12">
        <v>0</v>
      </c>
      <c r="T5" s="12">
        <v>0</v>
      </c>
      <c r="U5" s="13">
        <f t="shared" si="3"/>
        <v>1</v>
      </c>
      <c r="V5" s="15">
        <v>0</v>
      </c>
      <c r="W5" s="15" t="s">
        <v>95</v>
      </c>
      <c r="X5" s="14">
        <f t="shared" ca="1" si="4"/>
        <v>15</v>
      </c>
      <c r="Y5" s="12">
        <f t="shared" ca="1" si="5"/>
        <v>9</v>
      </c>
      <c r="Z5" s="16">
        <f t="shared" ca="1" si="6"/>
        <v>7</v>
      </c>
      <c r="AA5" s="13">
        <f t="shared" ca="1" si="7"/>
        <v>0.77777777777777779</v>
      </c>
      <c r="AB5" s="16">
        <f t="shared" ca="1" si="8"/>
        <v>6</v>
      </c>
      <c r="AC5" s="17">
        <f t="shared" ca="1" si="9"/>
        <v>0</v>
      </c>
      <c r="AD5" s="13">
        <f t="shared" ca="1" si="10"/>
        <v>0</v>
      </c>
      <c r="AE5" s="18">
        <v>6.5162037039999997E-3</v>
      </c>
      <c r="AF5" s="19">
        <f t="shared" si="11"/>
        <v>0.85173978823842655</v>
      </c>
      <c r="AG5" s="14">
        <f ca="1">IFERROR(__xludf.DUMMYFUNCTION("SPLIT(W5,"","",TRUE, TRUE)"),1)</f>
        <v>1</v>
      </c>
      <c r="AH5" s="14">
        <f ca="1">IFERROR(__xludf.DUMMYFUNCTION("""COMPUTED_VALUE"""),2)</f>
        <v>2</v>
      </c>
      <c r="AI5" s="14">
        <f ca="1">IFERROR(__xludf.DUMMYFUNCTION("""COMPUTED_VALUE"""),4)</f>
        <v>4</v>
      </c>
      <c r="AJ5" s="14">
        <f ca="1">IFERROR(__xludf.DUMMYFUNCTION("""COMPUTED_VALUE"""),5)</f>
        <v>5</v>
      </c>
      <c r="AK5" s="14">
        <f ca="1">IFERROR(__xludf.DUMMYFUNCTION("""COMPUTED_VALUE"""),6)</f>
        <v>6</v>
      </c>
      <c r="AL5" s="14">
        <f ca="1">IFERROR(__xludf.DUMMYFUNCTION("""COMPUTED_VALUE"""),7)</f>
        <v>7</v>
      </c>
      <c r="AM5" s="14">
        <f ca="1">IFERROR(__xludf.DUMMYFUNCTION("""COMPUTED_VALUE"""),9)</f>
        <v>9</v>
      </c>
      <c r="AN5" s="14">
        <f ca="1">IFERROR(__xludf.DUMMYFUNCTION("""COMPUTED_VALUE"""),10)</f>
        <v>10</v>
      </c>
      <c r="AO5" s="14">
        <f ca="1">IFERROR(__xludf.DUMMYFUNCTION("""COMPUTED_VALUE"""),11)</f>
        <v>11</v>
      </c>
      <c r="AP5" s="14">
        <f ca="1">IFERROR(__xludf.DUMMYFUNCTION("""COMPUTED_VALUE"""),12)</f>
        <v>12</v>
      </c>
      <c r="AQ5" s="14">
        <f ca="1">IFERROR(__xludf.DUMMYFUNCTION("""COMPUTED_VALUE"""),13)</f>
        <v>13</v>
      </c>
      <c r="AR5" s="14">
        <f ca="1">IFERROR(__xludf.DUMMYFUNCTION("""COMPUTED_VALUE"""),14)</f>
        <v>14</v>
      </c>
      <c r="AS5" s="14">
        <f ca="1">IFERROR(__xludf.DUMMYFUNCTION("""COMPUTED_VALUE"""),16)</f>
        <v>16</v>
      </c>
      <c r="AT5" s="14">
        <f ca="1">IFERROR(__xludf.DUMMYFUNCTION("""COMPUTED_VALUE"""),17)</f>
        <v>17</v>
      </c>
      <c r="AU5" s="14">
        <f ca="1">IFERROR(__xludf.DUMMYFUNCTION("""COMPUTED_VALUE"""),18)</f>
        <v>18</v>
      </c>
    </row>
    <row r="6" spans="1:47" ht="12.75" x14ac:dyDescent="0.2">
      <c r="A6" s="5">
        <v>5</v>
      </c>
      <c r="B6" s="6" t="s">
        <v>27</v>
      </c>
      <c r="C6" s="6">
        <v>3</v>
      </c>
      <c r="D6" s="6">
        <v>2</v>
      </c>
      <c r="E6" s="5"/>
      <c r="F6" s="5"/>
      <c r="G6" s="7">
        <v>3.2986111111111111E-3</v>
      </c>
      <c r="H6" s="7">
        <v>3.9699074074074072E-3</v>
      </c>
      <c r="I6" s="8">
        <f t="shared" si="0"/>
        <v>6.7129629629629614E-4</v>
      </c>
      <c r="J6" s="5">
        <f t="shared" si="12"/>
        <v>1</v>
      </c>
      <c r="K6" s="5"/>
      <c r="L6" s="39" t="s">
        <v>132</v>
      </c>
      <c r="M6" s="10">
        <v>16</v>
      </c>
      <c r="N6" s="10">
        <f t="shared" si="1"/>
        <v>15</v>
      </c>
      <c r="O6" s="10">
        <v>1</v>
      </c>
      <c r="P6" s="10">
        <v>0</v>
      </c>
      <c r="Q6" s="11">
        <f t="shared" si="2"/>
        <v>0.9375</v>
      </c>
      <c r="R6" s="12">
        <v>13</v>
      </c>
      <c r="S6" s="12">
        <v>0</v>
      </c>
      <c r="T6" s="12">
        <v>0</v>
      </c>
      <c r="U6" s="13">
        <f t="shared" si="3"/>
        <v>1</v>
      </c>
      <c r="V6" s="15">
        <v>0</v>
      </c>
      <c r="W6" s="15" t="s">
        <v>96</v>
      </c>
      <c r="X6" s="14">
        <f t="shared" ca="1" si="4"/>
        <v>14</v>
      </c>
      <c r="Y6" s="12">
        <f t="shared" ca="1" si="5"/>
        <v>7</v>
      </c>
      <c r="Z6" s="16">
        <f t="shared" ca="1" si="6"/>
        <v>5</v>
      </c>
      <c r="AA6" s="13">
        <f t="shared" ca="1" si="7"/>
        <v>0.7142857142857143</v>
      </c>
      <c r="AB6" s="16">
        <f t="shared" ca="1" si="8"/>
        <v>7</v>
      </c>
      <c r="AC6" s="17">
        <f t="shared" ca="1" si="9"/>
        <v>0</v>
      </c>
      <c r="AD6" s="13">
        <f t="shared" ca="1" si="10"/>
        <v>0</v>
      </c>
      <c r="AE6" s="18">
        <v>9.8842592589999997E-3</v>
      </c>
      <c r="AF6" s="19">
        <f t="shared" si="11"/>
        <v>1.2919818456544629</v>
      </c>
      <c r="AG6" s="14">
        <f ca="1">IFERROR(__xludf.DUMMYFUNCTION("SPLIT(W6,"","",TRUE, TRUE)"),1)</f>
        <v>1</v>
      </c>
      <c r="AH6" s="14">
        <f ca="1">IFERROR(__xludf.DUMMYFUNCTION("""COMPUTED_VALUE"""),2)</f>
        <v>2</v>
      </c>
      <c r="AI6" s="14">
        <f ca="1">IFERROR(__xludf.DUMMYFUNCTION("""COMPUTED_VALUE"""),4)</f>
        <v>4</v>
      </c>
      <c r="AJ6" s="14">
        <f ca="1">IFERROR(__xludf.DUMMYFUNCTION("""COMPUTED_VALUE"""),5)</f>
        <v>5</v>
      </c>
      <c r="AK6" s="14">
        <f ca="1">IFERROR(__xludf.DUMMYFUNCTION("""COMPUTED_VALUE"""),6)</f>
        <v>6</v>
      </c>
      <c r="AL6" s="14">
        <f ca="1">IFERROR(__xludf.DUMMYFUNCTION("""COMPUTED_VALUE"""),7)</f>
        <v>7</v>
      </c>
      <c r="AM6" s="14">
        <f ca="1">IFERROR(__xludf.DUMMYFUNCTION("""COMPUTED_VALUE"""),8)</f>
        <v>8</v>
      </c>
      <c r="AN6" s="14">
        <f ca="1">IFERROR(__xludf.DUMMYFUNCTION("""COMPUTED_VALUE"""),10)</f>
        <v>10</v>
      </c>
      <c r="AO6" s="14">
        <f ca="1">IFERROR(__xludf.DUMMYFUNCTION("""COMPUTED_VALUE"""),12)</f>
        <v>12</v>
      </c>
      <c r="AP6" s="14">
        <f ca="1">IFERROR(__xludf.DUMMYFUNCTION("""COMPUTED_VALUE"""),13)</f>
        <v>13</v>
      </c>
      <c r="AQ6" s="14">
        <f ca="1">IFERROR(__xludf.DUMMYFUNCTION("""COMPUTED_VALUE"""),14)</f>
        <v>14</v>
      </c>
      <c r="AR6" s="14">
        <f ca="1">IFERROR(__xludf.DUMMYFUNCTION("""COMPUTED_VALUE"""),15)</f>
        <v>15</v>
      </c>
      <c r="AS6" s="14">
        <f ca="1">IFERROR(__xludf.DUMMYFUNCTION("""COMPUTED_VALUE"""),17)</f>
        <v>17</v>
      </c>
      <c r="AT6" s="14">
        <f ca="1">IFERROR(__xludf.DUMMYFUNCTION("""COMPUTED_VALUE"""),18)</f>
        <v>18</v>
      </c>
      <c r="AU6" s="14"/>
    </row>
    <row r="7" spans="1:47" ht="12.75" x14ac:dyDescent="0.2">
      <c r="A7" s="5">
        <v>6</v>
      </c>
      <c r="B7" s="6" t="s">
        <v>29</v>
      </c>
      <c r="C7" s="6">
        <v>3</v>
      </c>
      <c r="D7" s="6">
        <v>3</v>
      </c>
      <c r="E7" s="6"/>
      <c r="F7" s="6"/>
      <c r="G7" s="7">
        <v>4.4791666666666669E-3</v>
      </c>
      <c r="H7" s="7">
        <v>4.6412037037037038E-3</v>
      </c>
      <c r="I7" s="8">
        <f t="shared" si="0"/>
        <v>1.6203703703703692E-4</v>
      </c>
      <c r="J7" s="5">
        <f t="shared" si="12"/>
        <v>0</v>
      </c>
      <c r="K7" s="5"/>
      <c r="L7" s="39" t="s">
        <v>133</v>
      </c>
      <c r="M7" s="10">
        <v>8</v>
      </c>
      <c r="N7" s="10">
        <f t="shared" si="1"/>
        <v>7</v>
      </c>
      <c r="O7" s="10">
        <v>1</v>
      </c>
      <c r="P7" s="10">
        <v>0</v>
      </c>
      <c r="Q7" s="11">
        <f t="shared" si="2"/>
        <v>0.875</v>
      </c>
      <c r="R7" s="12">
        <v>9</v>
      </c>
      <c r="S7" s="12">
        <v>0</v>
      </c>
      <c r="T7" s="12">
        <v>0</v>
      </c>
      <c r="U7" s="13">
        <f t="shared" si="3"/>
        <v>1</v>
      </c>
      <c r="V7" s="15">
        <v>0</v>
      </c>
      <c r="W7" s="15" t="s">
        <v>97</v>
      </c>
      <c r="X7" s="14">
        <f t="shared" ca="1" si="4"/>
        <v>9</v>
      </c>
      <c r="Y7" s="12">
        <f t="shared" ca="1" si="5"/>
        <v>6</v>
      </c>
      <c r="Z7" s="16">
        <f t="shared" ca="1" si="6"/>
        <v>4</v>
      </c>
      <c r="AA7" s="13">
        <f t="shared" ca="1" si="7"/>
        <v>0.66666666666666663</v>
      </c>
      <c r="AB7" s="16">
        <f t="shared" ca="1" si="8"/>
        <v>3</v>
      </c>
      <c r="AC7" s="17">
        <f t="shared" ca="1" si="9"/>
        <v>0</v>
      </c>
      <c r="AD7" s="13">
        <f t="shared" ca="1" si="10"/>
        <v>0</v>
      </c>
      <c r="AE7" s="18">
        <v>5.1851851849999998E-3</v>
      </c>
      <c r="AF7" s="19">
        <f t="shared" si="11"/>
        <v>0.67776096820574883</v>
      </c>
      <c r="AG7" s="14">
        <f ca="1">IFERROR(__xludf.DUMMYFUNCTION("SPLIT(W7,"","",TRUE, TRUE)"),1)</f>
        <v>1</v>
      </c>
      <c r="AH7" s="14">
        <f ca="1">IFERROR(__xludf.DUMMYFUNCTION("""COMPUTED_VALUE"""),3)</f>
        <v>3</v>
      </c>
      <c r="AI7" s="14">
        <f ca="1">IFERROR(__xludf.DUMMYFUNCTION("""COMPUTED_VALUE"""),6)</f>
        <v>6</v>
      </c>
      <c r="AJ7" s="14">
        <f ca="1">IFERROR(__xludf.DUMMYFUNCTION("""COMPUTED_VALUE"""),7)</f>
        <v>7</v>
      </c>
      <c r="AK7" s="14">
        <f ca="1">IFERROR(__xludf.DUMMYFUNCTION("""COMPUTED_VALUE"""),8)</f>
        <v>8</v>
      </c>
      <c r="AL7" s="14">
        <f ca="1">IFERROR(__xludf.DUMMYFUNCTION("""COMPUTED_VALUE"""),9)</f>
        <v>9</v>
      </c>
      <c r="AM7" s="14">
        <f ca="1">IFERROR(__xludf.DUMMYFUNCTION("""COMPUTED_VALUE"""),11)</f>
        <v>11</v>
      </c>
      <c r="AN7" s="14">
        <f ca="1">IFERROR(__xludf.DUMMYFUNCTION("""COMPUTED_VALUE"""),15)</f>
        <v>15</v>
      </c>
      <c r="AO7" s="14">
        <f ca="1">IFERROR(__xludf.DUMMYFUNCTION("""COMPUTED_VALUE"""),19)</f>
        <v>19</v>
      </c>
      <c r="AP7" s="14"/>
      <c r="AQ7" s="14"/>
      <c r="AR7" s="14"/>
      <c r="AS7" s="14"/>
      <c r="AT7" s="14"/>
      <c r="AU7" s="14"/>
    </row>
    <row r="8" spans="1:47" ht="12.75" x14ac:dyDescent="0.2">
      <c r="A8" s="5">
        <v>7</v>
      </c>
      <c r="B8" s="6" t="s">
        <v>27</v>
      </c>
      <c r="C8" s="6">
        <v>4</v>
      </c>
      <c r="D8" s="6">
        <v>3</v>
      </c>
      <c r="E8" s="5"/>
      <c r="F8" s="5"/>
      <c r="G8" s="7">
        <v>5.1041666666666666E-3</v>
      </c>
      <c r="H8" s="7">
        <v>5.2546296296296299E-3</v>
      </c>
      <c r="I8" s="8">
        <f t="shared" si="0"/>
        <v>1.5046296296296335E-4</v>
      </c>
      <c r="J8" s="5">
        <f t="shared" si="12"/>
        <v>1</v>
      </c>
      <c r="K8" s="5"/>
      <c r="L8" s="39" t="s">
        <v>134</v>
      </c>
      <c r="M8" s="10">
        <v>17</v>
      </c>
      <c r="N8" s="10">
        <f t="shared" si="1"/>
        <v>17</v>
      </c>
      <c r="O8" s="10">
        <v>0</v>
      </c>
      <c r="P8" s="10">
        <v>0</v>
      </c>
      <c r="Q8" s="11">
        <f t="shared" si="2"/>
        <v>1</v>
      </c>
      <c r="R8" s="12">
        <v>12</v>
      </c>
      <c r="S8" s="12">
        <v>0</v>
      </c>
      <c r="T8" s="12">
        <v>0</v>
      </c>
      <c r="U8" s="13">
        <f t="shared" si="3"/>
        <v>1</v>
      </c>
      <c r="V8" s="15">
        <v>0</v>
      </c>
      <c r="W8" s="15" t="s">
        <v>98</v>
      </c>
      <c r="X8" s="14">
        <f t="shared" ca="1" si="4"/>
        <v>12</v>
      </c>
      <c r="Y8" s="12">
        <f t="shared" ca="1" si="5"/>
        <v>8</v>
      </c>
      <c r="Z8" s="16">
        <f t="shared" ca="1" si="6"/>
        <v>6</v>
      </c>
      <c r="AA8" s="13">
        <f t="shared" ca="1" si="7"/>
        <v>0.75</v>
      </c>
      <c r="AB8" s="16">
        <f t="shared" ca="1" si="8"/>
        <v>4</v>
      </c>
      <c r="AC8" s="17">
        <f t="shared" ca="1" si="9"/>
        <v>0</v>
      </c>
      <c r="AD8" s="13">
        <f t="shared" ca="1" si="10"/>
        <v>0</v>
      </c>
      <c r="AE8" s="18">
        <v>6.1342592589999998E-3</v>
      </c>
      <c r="AF8" s="19">
        <f t="shared" si="11"/>
        <v>0.80181543113101361</v>
      </c>
      <c r="AG8" s="14">
        <f ca="1">IFERROR(__xludf.DUMMYFUNCTION("SPLIT(W8,"","",TRUE, TRUE)"),1)</f>
        <v>1</v>
      </c>
      <c r="AH8" s="14">
        <f ca="1">IFERROR(__xludf.DUMMYFUNCTION("""COMPUTED_VALUE"""),5)</f>
        <v>5</v>
      </c>
      <c r="AI8" s="14">
        <f ca="1">IFERROR(__xludf.DUMMYFUNCTION("""COMPUTED_VALUE"""),7)</f>
        <v>7</v>
      </c>
      <c r="AJ8" s="14">
        <f ca="1">IFERROR(__xludf.DUMMYFUNCTION("""COMPUTED_VALUE"""),8)</f>
        <v>8</v>
      </c>
      <c r="AK8" s="14">
        <f ca="1">IFERROR(__xludf.DUMMYFUNCTION("""COMPUTED_VALUE"""),9)</f>
        <v>9</v>
      </c>
      <c r="AL8" s="14">
        <f ca="1">IFERROR(__xludf.DUMMYFUNCTION("""COMPUTED_VALUE"""),10)</f>
        <v>10</v>
      </c>
      <c r="AM8" s="14">
        <f ca="1">IFERROR(__xludf.DUMMYFUNCTION("""COMPUTED_VALUE"""),12)</f>
        <v>12</v>
      </c>
      <c r="AN8" s="14">
        <f ca="1">IFERROR(__xludf.DUMMYFUNCTION("""COMPUTED_VALUE"""),13)</f>
        <v>13</v>
      </c>
      <c r="AO8" s="14">
        <f ca="1">IFERROR(__xludf.DUMMYFUNCTION("""COMPUTED_VALUE"""),14)</f>
        <v>14</v>
      </c>
      <c r="AP8" s="14">
        <f ca="1">IFERROR(__xludf.DUMMYFUNCTION("""COMPUTED_VALUE"""),16)</f>
        <v>16</v>
      </c>
      <c r="AQ8" s="14">
        <f ca="1">IFERROR(__xludf.DUMMYFUNCTION("""COMPUTED_VALUE"""),17)</f>
        <v>17</v>
      </c>
      <c r="AR8" s="14">
        <f ca="1">IFERROR(__xludf.DUMMYFUNCTION("""COMPUTED_VALUE"""),18)</f>
        <v>18</v>
      </c>
      <c r="AS8" s="14"/>
      <c r="AT8" s="14"/>
      <c r="AU8" s="14"/>
    </row>
    <row r="9" spans="1:47" ht="12.75" x14ac:dyDescent="0.2">
      <c r="A9" s="5">
        <v>8</v>
      </c>
      <c r="B9" s="6" t="s">
        <v>29</v>
      </c>
      <c r="C9" s="6">
        <v>4</v>
      </c>
      <c r="D9" s="6">
        <v>4</v>
      </c>
      <c r="E9" s="6"/>
      <c r="F9" s="6"/>
      <c r="G9" s="7">
        <v>5.6828703703703702E-3</v>
      </c>
      <c r="H9" s="7">
        <v>5.9722222222222225E-3</v>
      </c>
      <c r="I9" s="8">
        <f t="shared" si="0"/>
        <v>2.8935185185185227E-4</v>
      </c>
      <c r="J9" s="5">
        <f t="shared" si="12"/>
        <v>0</v>
      </c>
      <c r="K9" s="5"/>
      <c r="L9" s="39" t="s">
        <v>135</v>
      </c>
      <c r="M9" s="10">
        <v>3</v>
      </c>
      <c r="N9" s="10">
        <f t="shared" si="1"/>
        <v>3</v>
      </c>
      <c r="O9" s="10">
        <v>0</v>
      </c>
      <c r="P9" s="10">
        <v>0</v>
      </c>
      <c r="Q9" s="11">
        <f t="shared" si="2"/>
        <v>1</v>
      </c>
      <c r="R9" s="12">
        <v>3</v>
      </c>
      <c r="S9" s="12">
        <v>1</v>
      </c>
      <c r="T9" s="12">
        <v>0</v>
      </c>
      <c r="U9" s="13">
        <f t="shared" si="3"/>
        <v>0.75</v>
      </c>
      <c r="V9" s="15">
        <v>0</v>
      </c>
      <c r="W9" s="15" t="s">
        <v>99</v>
      </c>
      <c r="X9" s="14">
        <f t="shared" ca="1" si="4"/>
        <v>6</v>
      </c>
      <c r="Y9" s="12">
        <f t="shared" ca="1" si="5"/>
        <v>3</v>
      </c>
      <c r="Z9" s="16">
        <f t="shared" ca="1" si="6"/>
        <v>1</v>
      </c>
      <c r="AA9" s="13">
        <f t="shared" ca="1" si="7"/>
        <v>0.33333333333333331</v>
      </c>
      <c r="AB9" s="16">
        <f t="shared" ca="1" si="8"/>
        <v>3</v>
      </c>
      <c r="AC9" s="17">
        <f t="shared" ca="1" si="9"/>
        <v>0</v>
      </c>
      <c r="AD9" s="13">
        <f t="shared" ca="1" si="10"/>
        <v>0</v>
      </c>
      <c r="AE9" s="18">
        <v>5.0000000000000001E-3</v>
      </c>
      <c r="AF9" s="19">
        <f t="shared" si="11"/>
        <v>0.65355521936459915</v>
      </c>
      <c r="AG9" s="14">
        <f ca="1">IFERROR(__xludf.DUMMYFUNCTION("SPLIT(W9,"","",TRUE, TRUE)"),2)</f>
        <v>2</v>
      </c>
      <c r="AH9" s="14">
        <f ca="1">IFERROR(__xludf.DUMMYFUNCTION("""COMPUTED_VALUE"""),4)</f>
        <v>4</v>
      </c>
      <c r="AI9" s="14">
        <f ca="1">IFERROR(__xludf.DUMMYFUNCTION("""COMPUTED_VALUE"""),10)</f>
        <v>10</v>
      </c>
      <c r="AJ9" s="14">
        <f ca="1">IFERROR(__xludf.DUMMYFUNCTION("""COMPUTED_VALUE"""),11)</f>
        <v>11</v>
      </c>
      <c r="AK9" s="14">
        <f ca="1">IFERROR(__xludf.DUMMYFUNCTION("""COMPUTED_VALUE"""),15)</f>
        <v>15</v>
      </c>
      <c r="AL9" s="14">
        <f ca="1">IFERROR(__xludf.DUMMYFUNCTION("""COMPUTED_VALUE"""),19)</f>
        <v>19</v>
      </c>
      <c r="AM9" s="14"/>
      <c r="AN9" s="14"/>
      <c r="AO9" s="14"/>
      <c r="AP9" s="14"/>
      <c r="AQ9" s="14"/>
      <c r="AR9" s="14"/>
      <c r="AS9" s="14"/>
      <c r="AT9" s="14"/>
      <c r="AU9" s="14"/>
    </row>
    <row r="10" spans="1:47" ht="12.75" x14ac:dyDescent="0.2">
      <c r="A10" s="5">
        <v>9</v>
      </c>
      <c r="B10" s="6" t="s">
        <v>27</v>
      </c>
      <c r="C10" s="6">
        <v>4</v>
      </c>
      <c r="D10" s="6">
        <v>5</v>
      </c>
      <c r="E10" s="6">
        <v>1</v>
      </c>
      <c r="F10" s="6">
        <v>1</v>
      </c>
      <c r="G10" s="7">
        <v>6.3773148148148148E-3</v>
      </c>
      <c r="H10" s="7">
        <v>6.7939814814814816E-3</v>
      </c>
      <c r="I10" s="8">
        <f t="shared" si="0"/>
        <v>4.1666666666666675E-4</v>
      </c>
      <c r="J10" s="5">
        <f t="shared" si="12"/>
        <v>0</v>
      </c>
      <c r="K10" s="5"/>
      <c r="L10" s="39" t="s">
        <v>136</v>
      </c>
      <c r="M10" s="10">
        <v>9</v>
      </c>
      <c r="N10" s="10">
        <f t="shared" si="1"/>
        <v>8</v>
      </c>
      <c r="O10" s="10">
        <v>1</v>
      </c>
      <c r="P10" s="10">
        <v>0</v>
      </c>
      <c r="Q10" s="11">
        <f t="shared" si="2"/>
        <v>0.88888888888888884</v>
      </c>
      <c r="R10" s="12">
        <v>7</v>
      </c>
      <c r="S10" s="12">
        <v>0</v>
      </c>
      <c r="T10" s="12">
        <v>0</v>
      </c>
      <c r="U10" s="13">
        <f t="shared" si="3"/>
        <v>1</v>
      </c>
      <c r="V10" s="15">
        <v>0</v>
      </c>
      <c r="W10" s="15" t="s">
        <v>100</v>
      </c>
      <c r="X10" s="14">
        <f t="shared" ca="1" si="4"/>
        <v>8</v>
      </c>
      <c r="Y10" s="12">
        <f t="shared" ca="1" si="5"/>
        <v>5</v>
      </c>
      <c r="Z10" s="16">
        <f t="shared" ca="1" si="6"/>
        <v>3</v>
      </c>
      <c r="AA10" s="13">
        <f t="shared" ca="1" si="7"/>
        <v>0.6</v>
      </c>
      <c r="AB10" s="16">
        <f t="shared" ca="1" si="8"/>
        <v>3</v>
      </c>
      <c r="AC10" s="17">
        <f t="shared" ca="1" si="9"/>
        <v>0</v>
      </c>
      <c r="AD10" s="13">
        <f t="shared" ca="1" si="10"/>
        <v>0</v>
      </c>
      <c r="AE10" s="18">
        <v>5.2777777780000003E-3</v>
      </c>
      <c r="AF10" s="19">
        <f t="shared" si="11"/>
        <v>0.68986384269167933</v>
      </c>
      <c r="AG10" s="14">
        <f ca="1">IFERROR(__xludf.DUMMYFUNCTION("SPLIT(W10,"","",TRUE, TRUE)"),2)</f>
        <v>2</v>
      </c>
      <c r="AH10" s="14">
        <f ca="1">IFERROR(__xludf.DUMMYFUNCTION("""COMPUTED_VALUE"""),6)</f>
        <v>6</v>
      </c>
      <c r="AI10" s="14">
        <f ca="1">IFERROR(__xludf.DUMMYFUNCTION("""COMPUTED_VALUE"""),7)</f>
        <v>7</v>
      </c>
      <c r="AJ10" s="14">
        <f ca="1">IFERROR(__xludf.DUMMYFUNCTION("""COMPUTED_VALUE"""),9)</f>
        <v>9</v>
      </c>
      <c r="AK10" s="14">
        <f ca="1">IFERROR(__xludf.DUMMYFUNCTION("""COMPUTED_VALUE"""),11)</f>
        <v>11</v>
      </c>
      <c r="AL10" s="14">
        <f ca="1">IFERROR(__xludf.DUMMYFUNCTION("""COMPUTED_VALUE"""),15)</f>
        <v>15</v>
      </c>
      <c r="AM10" s="14">
        <f ca="1">IFERROR(__xludf.DUMMYFUNCTION("""COMPUTED_VALUE"""),16)</f>
        <v>16</v>
      </c>
      <c r="AN10" s="14">
        <f ca="1">IFERROR(__xludf.DUMMYFUNCTION("""COMPUTED_VALUE"""),19)</f>
        <v>19</v>
      </c>
      <c r="AO10" s="14"/>
      <c r="AP10" s="14"/>
      <c r="AQ10" s="14"/>
      <c r="AR10" s="14"/>
      <c r="AS10" s="14"/>
      <c r="AT10" s="14"/>
      <c r="AU10" s="14"/>
    </row>
    <row r="11" spans="1:47" ht="12.75" x14ac:dyDescent="0.2">
      <c r="A11" s="5">
        <v>10</v>
      </c>
      <c r="B11" s="6" t="s">
        <v>27</v>
      </c>
      <c r="C11" s="6">
        <v>4</v>
      </c>
      <c r="D11" s="6">
        <v>6</v>
      </c>
      <c r="E11" s="6">
        <v>1</v>
      </c>
      <c r="F11" s="6">
        <v>1</v>
      </c>
      <c r="G11" s="7">
        <v>7.2106481481481483E-3</v>
      </c>
      <c r="H11" s="7">
        <v>8.0092592592592594E-3</v>
      </c>
      <c r="I11" s="8">
        <f t="shared" si="0"/>
        <v>7.9861111111111105E-4</v>
      </c>
      <c r="J11" s="5">
        <f t="shared" si="12"/>
        <v>0</v>
      </c>
      <c r="K11" s="5"/>
      <c r="L11" s="39" t="s">
        <v>137</v>
      </c>
      <c r="M11" s="10">
        <v>0</v>
      </c>
      <c r="N11" s="10">
        <f t="shared" si="1"/>
        <v>0</v>
      </c>
      <c r="O11" s="10">
        <v>0</v>
      </c>
      <c r="P11" s="10">
        <v>0</v>
      </c>
      <c r="Q11" s="21">
        <v>0</v>
      </c>
      <c r="R11" s="12">
        <v>0</v>
      </c>
      <c r="S11" s="12">
        <v>1</v>
      </c>
      <c r="T11" s="12">
        <v>0</v>
      </c>
      <c r="U11" s="13">
        <f t="shared" si="3"/>
        <v>0</v>
      </c>
      <c r="V11" s="15">
        <v>0</v>
      </c>
      <c r="W11" s="15" t="s">
        <v>101</v>
      </c>
      <c r="X11" s="14">
        <f t="shared" ca="1" si="4"/>
        <v>2</v>
      </c>
      <c r="Y11" s="12">
        <f t="shared" ca="1" si="5"/>
        <v>0</v>
      </c>
      <c r="Z11" s="16">
        <f t="shared" ca="1" si="6"/>
        <v>0</v>
      </c>
      <c r="AA11" s="13">
        <f t="shared" ca="1" si="7"/>
        <v>0</v>
      </c>
      <c r="AB11" s="16">
        <f t="shared" ca="1" si="8"/>
        <v>2</v>
      </c>
      <c r="AC11" s="17">
        <f t="shared" ca="1" si="9"/>
        <v>0</v>
      </c>
      <c r="AD11" s="13">
        <f t="shared" ca="1" si="10"/>
        <v>0</v>
      </c>
      <c r="AE11" s="18">
        <v>9.4907407409999995E-4</v>
      </c>
      <c r="AF11" s="19">
        <f t="shared" si="11"/>
        <v>0.12405446293833584</v>
      </c>
      <c r="AG11" s="14">
        <f ca="1">IFERROR(__xludf.DUMMYFUNCTION("SPLIT(W11,"","",TRUE, TRUE)"),6)</f>
        <v>6</v>
      </c>
      <c r="AH11" s="14">
        <f ca="1">IFERROR(__xludf.DUMMYFUNCTION("""COMPUTED_VALUE"""),19)</f>
        <v>19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ht="12.75" x14ac:dyDescent="0.2">
      <c r="A12" s="5">
        <v>11</v>
      </c>
      <c r="B12" s="6" t="s">
        <v>27</v>
      </c>
      <c r="C12" s="6">
        <v>5</v>
      </c>
      <c r="D12" s="6">
        <v>6</v>
      </c>
      <c r="E12" s="6"/>
      <c r="F12" s="6"/>
      <c r="G12" s="7">
        <v>8.4490740740740741E-3</v>
      </c>
      <c r="H12" s="7">
        <v>8.7847222222222215E-3</v>
      </c>
      <c r="I12" s="8">
        <f t="shared" si="0"/>
        <v>3.3564814814814742E-4</v>
      </c>
      <c r="J12" s="5">
        <f t="shared" si="12"/>
        <v>1</v>
      </c>
      <c r="K12" s="5"/>
      <c r="L12" s="39" t="s">
        <v>138</v>
      </c>
      <c r="M12" s="6">
        <v>12</v>
      </c>
      <c r="N12" s="10">
        <f t="shared" si="1"/>
        <v>12</v>
      </c>
      <c r="O12" s="10">
        <v>0</v>
      </c>
      <c r="P12" s="10">
        <v>0</v>
      </c>
      <c r="Q12" s="11">
        <f>N12/M12</f>
        <v>1</v>
      </c>
      <c r="R12" s="15">
        <v>10</v>
      </c>
      <c r="S12" s="12">
        <v>0</v>
      </c>
      <c r="T12" s="12">
        <v>0</v>
      </c>
      <c r="U12" s="13">
        <f t="shared" si="3"/>
        <v>1</v>
      </c>
      <c r="V12" s="15">
        <v>0</v>
      </c>
      <c r="W12" s="15" t="s">
        <v>102</v>
      </c>
      <c r="X12" s="14">
        <f t="shared" ca="1" si="4"/>
        <v>12</v>
      </c>
      <c r="Y12" s="12">
        <f t="shared" ca="1" si="5"/>
        <v>7</v>
      </c>
      <c r="Z12" s="16">
        <f t="shared" ca="1" si="6"/>
        <v>6</v>
      </c>
      <c r="AA12" s="13">
        <f t="shared" ca="1" si="7"/>
        <v>0.8571428571428571</v>
      </c>
      <c r="AB12" s="16">
        <f t="shared" ca="1" si="8"/>
        <v>5</v>
      </c>
      <c r="AC12" s="17">
        <f t="shared" ca="1" si="9"/>
        <v>0</v>
      </c>
      <c r="AD12" s="13">
        <f t="shared" ca="1" si="10"/>
        <v>0</v>
      </c>
      <c r="AE12" s="18">
        <v>5.6597222219999998E-3</v>
      </c>
      <c r="AF12" s="19">
        <f>AE12/$I$17</f>
        <v>12.538461537969246</v>
      </c>
      <c r="AG12" s="14">
        <f ca="1">IFERROR(__xludf.DUMMYFUNCTION("SPLIT(W12,"","",TRUE, TRUE)"),1)</f>
        <v>1</v>
      </c>
      <c r="AH12" s="14">
        <f ca="1">IFERROR(__xludf.DUMMYFUNCTION("""COMPUTED_VALUE"""),3)</f>
        <v>3</v>
      </c>
      <c r="AI12" s="14">
        <f ca="1">IFERROR(__xludf.DUMMYFUNCTION("""COMPUTED_VALUE"""),4)</f>
        <v>4</v>
      </c>
      <c r="AJ12" s="14">
        <f ca="1">IFERROR(__xludf.DUMMYFUNCTION("""COMPUTED_VALUE"""),5)</f>
        <v>5</v>
      </c>
      <c r="AK12" s="14">
        <f ca="1">IFERROR(__xludf.DUMMYFUNCTION("""COMPUTED_VALUE"""),8)</f>
        <v>8</v>
      </c>
      <c r="AL12" s="14">
        <f ca="1">IFERROR(__xludf.DUMMYFUNCTION("""COMPUTED_VALUE"""),9)</f>
        <v>9</v>
      </c>
      <c r="AM12" s="14">
        <f ca="1">IFERROR(__xludf.DUMMYFUNCTION("""COMPUTED_VALUE"""),12)</f>
        <v>12</v>
      </c>
      <c r="AN12" s="14">
        <f ca="1">IFERROR(__xludf.DUMMYFUNCTION("""COMPUTED_VALUE"""),13)</f>
        <v>13</v>
      </c>
      <c r="AO12" s="14">
        <f ca="1">IFERROR(__xludf.DUMMYFUNCTION("""COMPUTED_VALUE"""),14)</f>
        <v>14</v>
      </c>
      <c r="AP12" s="14">
        <f ca="1">IFERROR(__xludf.DUMMYFUNCTION("""COMPUTED_VALUE"""),16)</f>
        <v>16</v>
      </c>
      <c r="AQ12" s="14">
        <f ca="1">IFERROR(__xludf.DUMMYFUNCTION("""COMPUTED_VALUE"""),17)</f>
        <v>17</v>
      </c>
      <c r="AR12" s="14">
        <f ca="1">IFERROR(__xludf.DUMMYFUNCTION("""COMPUTED_VALUE"""),18)</f>
        <v>18</v>
      </c>
      <c r="AS12" s="14"/>
      <c r="AT12" s="14"/>
      <c r="AU12" s="14"/>
    </row>
    <row r="13" spans="1:47" ht="12.75" x14ac:dyDescent="0.2">
      <c r="A13" s="5">
        <v>12</v>
      </c>
      <c r="B13" s="6" t="s">
        <v>29</v>
      </c>
      <c r="C13" s="6">
        <v>5</v>
      </c>
      <c r="D13" s="6">
        <v>7</v>
      </c>
      <c r="E13" s="5"/>
      <c r="F13" s="5"/>
      <c r="G13" s="7">
        <v>9.2013888888888892E-3</v>
      </c>
      <c r="H13" s="7">
        <v>9.7106481481481488E-3</v>
      </c>
      <c r="I13" s="8">
        <f t="shared" si="0"/>
        <v>5.0925925925925965E-4</v>
      </c>
      <c r="J13" s="5">
        <f t="shared" si="12"/>
        <v>0</v>
      </c>
      <c r="K13" s="5"/>
      <c r="L13" s="33" t="s">
        <v>39</v>
      </c>
      <c r="M13" s="37">
        <v>7.3636363640000004</v>
      </c>
      <c r="N13" s="37">
        <v>7</v>
      </c>
      <c r="O13" s="37">
        <v>0.36363636360000001</v>
      </c>
      <c r="P13" s="37">
        <v>0</v>
      </c>
      <c r="Q13" s="13">
        <v>0.87367998160000004</v>
      </c>
      <c r="R13" s="37">
        <v>6.9090909089999997</v>
      </c>
      <c r="S13" s="38">
        <v>0.27272727270000002</v>
      </c>
      <c r="T13" s="37">
        <v>0</v>
      </c>
      <c r="U13" s="37">
        <v>0.86818181819999996</v>
      </c>
      <c r="V13" s="37">
        <v>0</v>
      </c>
      <c r="W13" s="37"/>
      <c r="X13" s="37">
        <v>8.3636363639999995</v>
      </c>
      <c r="Y13" s="37">
        <v>4.8181818180000002</v>
      </c>
      <c r="Z13" s="37">
        <v>3.363636364</v>
      </c>
      <c r="AA13" s="13">
        <v>0.57265512269999996</v>
      </c>
      <c r="AB13" s="37">
        <v>3.5454545450000001</v>
      </c>
      <c r="AC13" s="37">
        <v>0</v>
      </c>
      <c r="AD13" s="37">
        <v>0</v>
      </c>
      <c r="AE13" s="18">
        <v>4.9642255889999999E-3</v>
      </c>
      <c r="AF13" s="19">
        <v>1.721485776</v>
      </c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ht="12.75" x14ac:dyDescent="0.2">
      <c r="A14" s="5">
        <v>13</v>
      </c>
      <c r="B14" s="6" t="s">
        <v>27</v>
      </c>
      <c r="C14" s="6">
        <v>6</v>
      </c>
      <c r="D14" s="6">
        <v>7</v>
      </c>
      <c r="E14" s="5"/>
      <c r="F14" s="5"/>
      <c r="G14" s="7">
        <v>1.0092592592592592E-2</v>
      </c>
      <c r="H14" s="7">
        <v>1.03125E-2</v>
      </c>
      <c r="I14" s="8">
        <f t="shared" si="0"/>
        <v>2.1990740740740825E-4</v>
      </c>
      <c r="J14" s="5">
        <f t="shared" si="12"/>
        <v>1</v>
      </c>
      <c r="K14" s="5"/>
      <c r="L14" s="20"/>
      <c r="M14" s="20"/>
      <c r="N14" s="20"/>
      <c r="O14" s="20"/>
      <c r="P14" s="20"/>
      <c r="Q14" s="20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ht="12.75" x14ac:dyDescent="0.2">
      <c r="A15" s="5">
        <v>14</v>
      </c>
      <c r="B15" s="6" t="s">
        <v>29</v>
      </c>
      <c r="C15" s="6">
        <v>6</v>
      </c>
      <c r="D15" s="6">
        <v>8</v>
      </c>
      <c r="E15" s="6"/>
      <c r="F15" s="6"/>
      <c r="G15" s="7">
        <v>1.0706018518518519E-2</v>
      </c>
      <c r="H15" s="7">
        <v>1.0937499999999999E-2</v>
      </c>
      <c r="I15" s="8">
        <f t="shared" si="0"/>
        <v>2.3148148148148008E-4</v>
      </c>
      <c r="J15" s="5">
        <f t="shared" si="12"/>
        <v>0</v>
      </c>
      <c r="K15" s="5"/>
      <c r="L15" s="20"/>
      <c r="M15" s="20"/>
      <c r="N15" s="20"/>
      <c r="O15" s="20"/>
      <c r="P15" s="20"/>
      <c r="Q15" s="20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ht="12.75" x14ac:dyDescent="0.2">
      <c r="A16" s="5">
        <v>15</v>
      </c>
      <c r="B16" s="6" t="s">
        <v>27</v>
      </c>
      <c r="C16" s="6">
        <v>6</v>
      </c>
      <c r="D16" s="6">
        <v>9</v>
      </c>
      <c r="E16" s="6">
        <v>1</v>
      </c>
      <c r="F16" s="6">
        <v>1</v>
      </c>
      <c r="G16" s="7">
        <v>1.1458333333333333E-2</v>
      </c>
      <c r="H16" s="7">
        <v>1.3715277777777778E-2</v>
      </c>
      <c r="I16" s="8">
        <f t="shared" si="0"/>
        <v>2.2569444444444451E-3</v>
      </c>
      <c r="J16" s="5">
        <f t="shared" si="12"/>
        <v>0</v>
      </c>
      <c r="K16" s="5"/>
      <c r="L16" s="20"/>
      <c r="M16" s="20"/>
      <c r="N16" s="20"/>
      <c r="O16" s="20"/>
      <c r="P16" s="20"/>
      <c r="Q16" s="20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ht="12.75" x14ac:dyDescent="0.2">
      <c r="A17" s="5">
        <v>16</v>
      </c>
      <c r="B17" s="6" t="s">
        <v>27</v>
      </c>
      <c r="C17" s="6">
        <v>7</v>
      </c>
      <c r="D17" s="6">
        <v>9</v>
      </c>
      <c r="E17" s="5"/>
      <c r="F17" s="5"/>
      <c r="G17" s="7">
        <v>1.4131944444444445E-2</v>
      </c>
      <c r="H17" s="7">
        <v>1.4583333333333334E-2</v>
      </c>
      <c r="I17" s="8">
        <f t="shared" si="0"/>
        <v>4.5138888888888833E-4</v>
      </c>
      <c r="J17" s="5">
        <f t="shared" si="12"/>
        <v>1</v>
      </c>
      <c r="K17" s="20"/>
      <c r="L17" s="20"/>
      <c r="M17" s="20"/>
      <c r="N17" s="20"/>
      <c r="O17" s="20"/>
      <c r="P17" s="20"/>
      <c r="Q17" s="20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ht="12.75" x14ac:dyDescent="0.2">
      <c r="A18" s="5">
        <v>17</v>
      </c>
      <c r="B18" s="6" t="s">
        <v>29</v>
      </c>
      <c r="C18" s="6">
        <v>7</v>
      </c>
      <c r="D18" s="6">
        <v>10</v>
      </c>
      <c r="E18" s="5"/>
      <c r="F18" s="5"/>
      <c r="G18" s="7">
        <v>1.494212962962963E-2</v>
      </c>
      <c r="H18" s="7">
        <v>1.5162037037037036E-2</v>
      </c>
      <c r="I18" s="8">
        <f t="shared" si="0"/>
        <v>2.1990740740740651E-4</v>
      </c>
      <c r="J18" s="5">
        <f t="shared" si="12"/>
        <v>0</v>
      </c>
      <c r="K18" s="20"/>
      <c r="L18" s="20"/>
      <c r="M18" s="20"/>
      <c r="N18" s="20"/>
      <c r="O18" s="20"/>
      <c r="P18" s="20"/>
      <c r="Q18" s="20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ht="12.75" x14ac:dyDescent="0.2">
      <c r="A19" s="5">
        <v>18</v>
      </c>
      <c r="B19" s="6" t="s">
        <v>27</v>
      </c>
      <c r="C19" s="6">
        <v>8</v>
      </c>
      <c r="D19" s="6">
        <v>10</v>
      </c>
      <c r="E19" s="5"/>
      <c r="F19" s="5"/>
      <c r="G19" s="7">
        <v>1.5648148148148147E-2</v>
      </c>
      <c r="H19" s="7">
        <v>1.6527777777777777E-2</v>
      </c>
      <c r="I19" s="8">
        <f t="shared" si="0"/>
        <v>8.7962962962962951E-4</v>
      </c>
      <c r="J19" s="5">
        <f t="shared" si="12"/>
        <v>1</v>
      </c>
      <c r="K19" s="20"/>
      <c r="L19" s="20"/>
      <c r="M19" s="20"/>
      <c r="N19" s="20"/>
      <c r="O19" s="20"/>
      <c r="P19" s="20"/>
      <c r="Q19" s="20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ht="12.75" x14ac:dyDescent="0.2">
      <c r="A20" s="5">
        <v>19</v>
      </c>
      <c r="B20" s="6" t="s">
        <v>29</v>
      </c>
      <c r="C20" s="6">
        <v>8</v>
      </c>
      <c r="D20" s="6">
        <v>11</v>
      </c>
      <c r="E20" s="5"/>
      <c r="F20" s="5"/>
      <c r="G20" s="7">
        <v>1.695601851851852E-2</v>
      </c>
      <c r="H20" s="7">
        <v>1.7743055555555557E-2</v>
      </c>
      <c r="I20" s="8">
        <f t="shared" si="0"/>
        <v>7.8703703703703748E-4</v>
      </c>
      <c r="J20" s="5">
        <f t="shared" si="12"/>
        <v>0</v>
      </c>
      <c r="K20" s="20"/>
      <c r="L20" s="20"/>
      <c r="M20" s="20"/>
      <c r="N20" s="20"/>
      <c r="O20" s="20"/>
      <c r="P20" s="20"/>
      <c r="Q20" s="20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ht="12.75" x14ac:dyDescent="0.2">
      <c r="A21" s="20"/>
      <c r="B21" s="20"/>
      <c r="C21" s="20"/>
      <c r="D21" s="20"/>
      <c r="E21" s="20"/>
      <c r="F21" s="20"/>
      <c r="G21" s="20"/>
      <c r="H21" s="23" t="s">
        <v>40</v>
      </c>
      <c r="I21" s="24">
        <f>SUM(I2:I16)</f>
        <v>7.6504629629629631E-3</v>
      </c>
      <c r="J21" s="20"/>
      <c r="K21" s="20"/>
      <c r="L21" s="20"/>
      <c r="M21" s="20"/>
      <c r="N21" s="20"/>
      <c r="O21" s="20"/>
      <c r="P21" s="20"/>
      <c r="Q21" s="20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ht="12.75" x14ac:dyDescent="0.2">
      <c r="A22" s="20"/>
      <c r="B22" s="20"/>
      <c r="C22" s="20"/>
      <c r="D22" s="20"/>
      <c r="E22" s="20"/>
      <c r="F22" s="20"/>
      <c r="G22" s="20"/>
      <c r="H22" s="20"/>
      <c r="I22" s="5"/>
      <c r="J22" s="20"/>
      <c r="K22" s="20"/>
      <c r="L22" s="20"/>
      <c r="M22" s="20"/>
      <c r="N22" s="20"/>
      <c r="O22" s="20"/>
      <c r="P22" s="20"/>
      <c r="Q22" s="20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ht="12.75" x14ac:dyDescent="0.2">
      <c r="A23" s="20"/>
      <c r="B23" s="25" t="s">
        <v>40</v>
      </c>
      <c r="C23" s="25" t="s">
        <v>41</v>
      </c>
      <c r="D23" s="25" t="s">
        <v>42</v>
      </c>
      <c r="E23" s="20"/>
      <c r="F23" s="20"/>
      <c r="G23" s="20"/>
      <c r="H23" s="20"/>
      <c r="I23" s="5"/>
      <c r="J23" s="9"/>
      <c r="K23" s="9"/>
      <c r="L23" s="20"/>
      <c r="M23" s="20"/>
      <c r="N23" s="20"/>
      <c r="O23" s="20"/>
      <c r="P23" s="20"/>
      <c r="Q23" s="20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ht="12.75" x14ac:dyDescent="0.2">
      <c r="A24" s="25" t="s">
        <v>27</v>
      </c>
      <c r="B24" s="20">
        <f>COUNTIF(B2:B20,"Offense")</f>
        <v>11</v>
      </c>
      <c r="C24" s="20">
        <f>COUNTIFS(B2:B20,"Offense", F2:F20,"")</f>
        <v>8</v>
      </c>
      <c r="D24" s="11">
        <f t="shared" ref="D24:D25" si="13">C24/B24</f>
        <v>0.72727272727272729</v>
      </c>
      <c r="E24" s="20"/>
      <c r="F24" s="20"/>
      <c r="G24" s="20"/>
      <c r="H24" s="20"/>
      <c r="I24" s="5"/>
      <c r="J24" s="26"/>
      <c r="K24" s="26"/>
      <c r="L24" s="20"/>
      <c r="M24" s="20"/>
      <c r="N24" s="20"/>
      <c r="O24" s="20"/>
      <c r="P24" s="20"/>
      <c r="Q24" s="20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ht="12.75" x14ac:dyDescent="0.2">
      <c r="A25" s="25" t="s">
        <v>29</v>
      </c>
      <c r="B25" s="20">
        <f>COUNTIF(B2:B20,"Defense")</f>
        <v>8</v>
      </c>
      <c r="C25" s="20">
        <f>COUNTIFS(B2:B20,"Defense", F2:F20,"1")</f>
        <v>0</v>
      </c>
      <c r="D25" s="11">
        <f t="shared" si="13"/>
        <v>0</v>
      </c>
      <c r="E25" s="20"/>
      <c r="F25" s="20"/>
      <c r="G25" s="20"/>
      <c r="H25" s="20"/>
      <c r="I25" s="5"/>
      <c r="J25" s="26"/>
      <c r="K25" s="26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ht="12.75" x14ac:dyDescent="0.2">
      <c r="I26" s="14"/>
      <c r="J26" s="9"/>
      <c r="K26" s="9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ht="12.75" x14ac:dyDescent="0.2">
      <c r="I27" s="14"/>
      <c r="J27" s="9"/>
      <c r="K27" s="9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ht="12.75" x14ac:dyDescent="0.2">
      <c r="I28" s="14"/>
      <c r="J28" s="9"/>
      <c r="K28" s="9"/>
      <c r="X28" s="33" t="s">
        <v>45</v>
      </c>
      <c r="Z28" s="28" t="str">
        <f>HYPERLINK("https://youtu.be/8lWjshhqnyA?t=567","https://youtu.be/8lWjshhqnyA?t=567")</f>
        <v>https://youtu.be/8lWjshhqnyA?t=567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ht="12.75" x14ac:dyDescent="0.2">
      <c r="I29" s="14"/>
      <c r="J29" s="9"/>
      <c r="K29" s="9"/>
      <c r="X29" s="33" t="s">
        <v>43</v>
      </c>
      <c r="Z29" s="28" t="str">
        <f>HYPERLINK("https://youtu.be/8lWjshhqnyA?t=656","https://youtu.be/8lWjshhqnyA?t=656")</f>
        <v>https://youtu.be/8lWjshhqnyA?t=656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ht="12.75" x14ac:dyDescent="0.2">
      <c r="I30" s="14"/>
      <c r="J30" s="9"/>
      <c r="K30" s="9"/>
      <c r="X30" s="33" t="s">
        <v>45</v>
      </c>
      <c r="Z30" s="28" t="str">
        <f>HYPERLINK("https://youtu.be/8lWjshhqnyA?t=1031","https://youtu.be/8lWjshhqnyA?t=1031")</f>
        <v>https://youtu.be/8lWjshhqnyA?t=1031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ht="12.75" x14ac:dyDescent="0.2">
      <c r="I31" s="14"/>
      <c r="J31" s="9"/>
      <c r="K31" s="9"/>
      <c r="X31" s="33" t="s">
        <v>43</v>
      </c>
      <c r="Z31" s="28" t="str">
        <f>HYPERLINK("https://youtu.be/8lWjshhqnyA?t=1363","https://youtu.be/8lWjshhqnyA?t=1363")</f>
        <v>https://youtu.be/8lWjshhqnyA?t=1363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ht="12.75" x14ac:dyDescent="0.2">
      <c r="I32" s="14"/>
      <c r="J32" s="9"/>
      <c r="K32" s="9"/>
      <c r="X32" s="33" t="s">
        <v>45</v>
      </c>
      <c r="Z32" s="28" t="str">
        <f>HYPERLINK("https://youtu.be/8lWjshhqnyA?t=1514","https://youtu.be/8lWjshhqnyA?t=1514")</f>
        <v>https://youtu.be/8lWjshhqnyA?t=1514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9:47" ht="12.75" x14ac:dyDescent="0.2">
      <c r="I33" s="14"/>
      <c r="J33" s="9"/>
      <c r="K33" s="9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9:47" ht="12.75" x14ac:dyDescent="0.2">
      <c r="I34" s="14"/>
      <c r="J34" s="9"/>
      <c r="K34" s="9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9:47" ht="12.75" x14ac:dyDescent="0.2">
      <c r="I35" s="14"/>
      <c r="J35" s="9"/>
      <c r="K35" s="9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9:47" ht="12.75" x14ac:dyDescent="0.2">
      <c r="I36" s="14"/>
      <c r="J36" s="9"/>
      <c r="K36" s="9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9:47" ht="12.75" x14ac:dyDescent="0.2">
      <c r="I37" s="14"/>
      <c r="J37" s="9"/>
      <c r="K37" s="9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9:47" ht="12.75" x14ac:dyDescent="0.2">
      <c r="I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9:47" ht="12.75" x14ac:dyDescent="0.2">
      <c r="I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9:47" ht="12.75" x14ac:dyDescent="0.2">
      <c r="I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9:47" ht="12.75" x14ac:dyDescent="0.2">
      <c r="I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9:47" ht="12.75" x14ac:dyDescent="0.2">
      <c r="I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9:47" ht="12.75" x14ac:dyDescent="0.2">
      <c r="I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9:47" ht="12.75" x14ac:dyDescent="0.2">
      <c r="I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9:47" ht="12.75" x14ac:dyDescent="0.2">
      <c r="I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9:47" ht="12.75" x14ac:dyDescent="0.2">
      <c r="I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9:47" ht="12.75" x14ac:dyDescent="0.2">
      <c r="I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9:47" ht="12.75" x14ac:dyDescent="0.2">
      <c r="I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9:47" ht="12.75" x14ac:dyDescent="0.2">
      <c r="I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9:47" ht="12.75" x14ac:dyDescent="0.2">
      <c r="I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9:47" ht="12.75" x14ac:dyDescent="0.2">
      <c r="I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9:47" ht="12.75" x14ac:dyDescent="0.2">
      <c r="I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9:47" ht="12.75" x14ac:dyDescent="0.2">
      <c r="I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9:47" ht="12.75" x14ac:dyDescent="0.2">
      <c r="I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9:47" ht="12.75" x14ac:dyDescent="0.2">
      <c r="I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9:47" ht="12.75" x14ac:dyDescent="0.2">
      <c r="I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9:47" ht="12.75" x14ac:dyDescent="0.2">
      <c r="I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9:47" ht="12.75" x14ac:dyDescent="0.2">
      <c r="I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9:47" ht="12.75" x14ac:dyDescent="0.2">
      <c r="I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9:47" ht="12.75" x14ac:dyDescent="0.2">
      <c r="I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9:47" ht="12.75" x14ac:dyDescent="0.2">
      <c r="I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9:47" ht="12.75" x14ac:dyDescent="0.2">
      <c r="I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9:47" ht="12.75" x14ac:dyDescent="0.2">
      <c r="I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9:47" ht="12.75" x14ac:dyDescent="0.2">
      <c r="I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9:47" ht="12.75" x14ac:dyDescent="0.2">
      <c r="I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9:47" ht="12.75" x14ac:dyDescent="0.2">
      <c r="I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9:47" ht="12.75" x14ac:dyDescent="0.2">
      <c r="I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9:47" ht="12.75" x14ac:dyDescent="0.2">
      <c r="I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9:47" ht="12.75" x14ac:dyDescent="0.2">
      <c r="I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9:47" ht="12.75" x14ac:dyDescent="0.2">
      <c r="I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9:47" ht="12.75" x14ac:dyDescent="0.2">
      <c r="I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9:47" ht="12.75" x14ac:dyDescent="0.2">
      <c r="I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9:47" ht="12.75" x14ac:dyDescent="0.2">
      <c r="I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9:47" ht="12.75" x14ac:dyDescent="0.2">
      <c r="I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9:47" ht="12.75" x14ac:dyDescent="0.2">
      <c r="I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9:47" ht="12.75" x14ac:dyDescent="0.2">
      <c r="I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9:47" ht="12.75" x14ac:dyDescent="0.2">
      <c r="I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9:47" ht="12.75" x14ac:dyDescent="0.2">
      <c r="I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9:47" ht="12.75" x14ac:dyDescent="0.2">
      <c r="I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9:47" ht="12.75" x14ac:dyDescent="0.2">
      <c r="I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9:47" ht="12.75" x14ac:dyDescent="0.2">
      <c r="I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9:47" ht="12.75" x14ac:dyDescent="0.2">
      <c r="I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9:47" ht="12.75" x14ac:dyDescent="0.2">
      <c r="I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9:47" ht="12.75" x14ac:dyDescent="0.2">
      <c r="I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9:47" ht="12.75" x14ac:dyDescent="0.2">
      <c r="I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9:47" ht="12.75" x14ac:dyDescent="0.2">
      <c r="I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9:47" ht="12.75" x14ac:dyDescent="0.2">
      <c r="I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9:47" ht="12.75" x14ac:dyDescent="0.2">
      <c r="I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9:47" ht="12.75" x14ac:dyDescent="0.2">
      <c r="I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9:47" ht="12.75" x14ac:dyDescent="0.2">
      <c r="I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9:47" ht="12.75" x14ac:dyDescent="0.2">
      <c r="I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9:47" ht="12.75" x14ac:dyDescent="0.2">
      <c r="I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9:47" ht="12.75" x14ac:dyDescent="0.2">
      <c r="I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9:47" ht="12.75" x14ac:dyDescent="0.2">
      <c r="I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9:47" ht="12.75" x14ac:dyDescent="0.2">
      <c r="I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9:47" ht="12.75" x14ac:dyDescent="0.2">
      <c r="I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9:47" ht="12.75" x14ac:dyDescent="0.2">
      <c r="I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9:47" ht="12.75" x14ac:dyDescent="0.2">
      <c r="I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9:47" ht="12.75" x14ac:dyDescent="0.2">
      <c r="I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9:47" ht="12.75" x14ac:dyDescent="0.2">
      <c r="I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9:47" ht="12.75" x14ac:dyDescent="0.2">
      <c r="I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9:47" ht="12.75" x14ac:dyDescent="0.2">
      <c r="I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9:47" ht="12.75" x14ac:dyDescent="0.2">
      <c r="I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9:47" ht="12.75" x14ac:dyDescent="0.2">
      <c r="I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9:47" ht="12.75" x14ac:dyDescent="0.2">
      <c r="I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9:47" ht="12.75" x14ac:dyDescent="0.2">
      <c r="I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9:47" ht="12.75" x14ac:dyDescent="0.2">
      <c r="I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9:47" ht="12.75" x14ac:dyDescent="0.2">
      <c r="I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9:47" ht="12.75" x14ac:dyDescent="0.2">
      <c r="I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9:47" ht="12.75" x14ac:dyDescent="0.2">
      <c r="I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9:47" ht="12.75" x14ac:dyDescent="0.2">
      <c r="I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9:47" ht="12.75" x14ac:dyDescent="0.2">
      <c r="I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9:47" ht="12.75" x14ac:dyDescent="0.2">
      <c r="I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9:47" ht="12.75" x14ac:dyDescent="0.2">
      <c r="I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9:47" ht="12.75" x14ac:dyDescent="0.2">
      <c r="I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9:47" ht="12.75" x14ac:dyDescent="0.2">
      <c r="I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9:47" ht="12.75" x14ac:dyDescent="0.2">
      <c r="I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9:47" ht="12.75" x14ac:dyDescent="0.2">
      <c r="I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9:47" ht="12.75" x14ac:dyDescent="0.2">
      <c r="I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9:47" ht="12.75" x14ac:dyDescent="0.2">
      <c r="I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9:47" ht="12.75" x14ac:dyDescent="0.2">
      <c r="I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9:47" ht="12.75" x14ac:dyDescent="0.2">
      <c r="I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9:47" ht="12.75" x14ac:dyDescent="0.2">
      <c r="I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9:47" ht="12.75" x14ac:dyDescent="0.2">
      <c r="I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9:47" ht="12.75" x14ac:dyDescent="0.2">
      <c r="I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9:47" ht="12.75" x14ac:dyDescent="0.2">
      <c r="I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9:47" ht="12.75" x14ac:dyDescent="0.2">
      <c r="I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9:47" ht="12.75" x14ac:dyDescent="0.2">
      <c r="I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9:47" ht="12.75" x14ac:dyDescent="0.2">
      <c r="I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9:47" ht="12.75" x14ac:dyDescent="0.2">
      <c r="I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9:47" ht="12.75" x14ac:dyDescent="0.2">
      <c r="I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9:47" ht="12.75" x14ac:dyDescent="0.2">
      <c r="I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9:47" ht="12.75" x14ac:dyDescent="0.2">
      <c r="I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9:47" ht="12.75" x14ac:dyDescent="0.2">
      <c r="I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9:47" ht="12.75" x14ac:dyDescent="0.2">
      <c r="I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9:47" ht="12.75" x14ac:dyDescent="0.2">
      <c r="I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9:47" ht="12.75" x14ac:dyDescent="0.2">
      <c r="I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9:47" ht="12.75" x14ac:dyDescent="0.2">
      <c r="I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9:47" ht="12.75" x14ac:dyDescent="0.2">
      <c r="I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 spans="9:47" ht="12.75" x14ac:dyDescent="0.2">
      <c r="I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 spans="9:47" ht="12.75" x14ac:dyDescent="0.2">
      <c r="I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 spans="9:47" ht="12.75" x14ac:dyDescent="0.2">
      <c r="I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</row>
    <row r="143" spans="9:47" ht="12.75" x14ac:dyDescent="0.2">
      <c r="I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9:47" ht="12.75" x14ac:dyDescent="0.2">
      <c r="I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</row>
    <row r="145" spans="9:47" ht="12.75" x14ac:dyDescent="0.2">
      <c r="I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9:47" ht="12.75" x14ac:dyDescent="0.2">
      <c r="I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 spans="9:47" ht="12.75" x14ac:dyDescent="0.2">
      <c r="I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</row>
    <row r="148" spans="9:47" ht="12.75" x14ac:dyDescent="0.2">
      <c r="I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</row>
    <row r="149" spans="9:47" ht="12.75" x14ac:dyDescent="0.2">
      <c r="I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</row>
    <row r="150" spans="9:47" ht="12.75" x14ac:dyDescent="0.2">
      <c r="I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 spans="9:47" ht="12.75" x14ac:dyDescent="0.2">
      <c r="I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</row>
    <row r="152" spans="9:47" ht="12.75" x14ac:dyDescent="0.2">
      <c r="I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</row>
    <row r="153" spans="9:47" ht="12.75" x14ac:dyDescent="0.2">
      <c r="I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9:47" ht="12.75" x14ac:dyDescent="0.2">
      <c r="I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</row>
    <row r="155" spans="9:47" ht="12.75" x14ac:dyDescent="0.2">
      <c r="I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</row>
    <row r="156" spans="9:47" ht="12.75" x14ac:dyDescent="0.2">
      <c r="I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 spans="9:47" ht="12.75" x14ac:dyDescent="0.2">
      <c r="I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</row>
    <row r="158" spans="9:47" ht="12.75" x14ac:dyDescent="0.2">
      <c r="I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 spans="9:47" ht="12.75" x14ac:dyDescent="0.2">
      <c r="I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 spans="9:47" ht="12.75" x14ac:dyDescent="0.2">
      <c r="I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</row>
    <row r="161" spans="9:47" ht="12.75" x14ac:dyDescent="0.2">
      <c r="I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9:47" ht="12.75" x14ac:dyDescent="0.2">
      <c r="I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</row>
    <row r="163" spans="9:47" ht="12.75" x14ac:dyDescent="0.2">
      <c r="I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</row>
    <row r="164" spans="9:47" ht="12.75" x14ac:dyDescent="0.2">
      <c r="I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</row>
    <row r="165" spans="9:47" ht="12.75" x14ac:dyDescent="0.2">
      <c r="I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</row>
    <row r="166" spans="9:47" ht="12.75" x14ac:dyDescent="0.2">
      <c r="I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r="167" spans="9:47" ht="12.75" x14ac:dyDescent="0.2">
      <c r="I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  <row r="168" spans="9:47" ht="12.75" x14ac:dyDescent="0.2">
      <c r="I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</row>
    <row r="169" spans="9:47" ht="12.75" x14ac:dyDescent="0.2">
      <c r="I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9:47" ht="12.75" x14ac:dyDescent="0.2">
      <c r="I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</row>
    <row r="171" spans="9:47" ht="12.75" x14ac:dyDescent="0.2">
      <c r="I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9:47" ht="12.75" x14ac:dyDescent="0.2">
      <c r="I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</row>
    <row r="173" spans="9:47" ht="12.75" x14ac:dyDescent="0.2">
      <c r="I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</row>
    <row r="174" spans="9:47" ht="12.75" x14ac:dyDescent="0.2">
      <c r="I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</row>
    <row r="175" spans="9:47" ht="12.75" x14ac:dyDescent="0.2">
      <c r="I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spans="9:47" ht="12.75" x14ac:dyDescent="0.2">
      <c r="I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</row>
    <row r="177" spans="9:47" ht="12.75" x14ac:dyDescent="0.2">
      <c r="I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spans="9:47" ht="12.75" x14ac:dyDescent="0.2">
      <c r="I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</row>
    <row r="179" spans="9:47" ht="12.75" x14ac:dyDescent="0.2">
      <c r="I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spans="9:47" ht="12.75" x14ac:dyDescent="0.2">
      <c r="I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 spans="9:47" ht="12.75" x14ac:dyDescent="0.2">
      <c r="I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</row>
    <row r="182" spans="9:47" ht="12.75" x14ac:dyDescent="0.2">
      <c r="I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 spans="9:47" ht="12.75" x14ac:dyDescent="0.2">
      <c r="I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spans="9:47" ht="12.75" x14ac:dyDescent="0.2">
      <c r="I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spans="9:47" ht="12.75" x14ac:dyDescent="0.2">
      <c r="I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spans="9:47" ht="12.75" x14ac:dyDescent="0.2">
      <c r="I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</row>
    <row r="187" spans="9:47" ht="12.75" x14ac:dyDescent="0.2">
      <c r="I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</row>
    <row r="188" spans="9:47" ht="12.75" x14ac:dyDescent="0.2">
      <c r="I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</row>
    <row r="189" spans="9:47" ht="12.75" x14ac:dyDescent="0.2">
      <c r="I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</row>
    <row r="190" spans="9:47" ht="12.75" x14ac:dyDescent="0.2">
      <c r="I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</row>
    <row r="191" spans="9:47" ht="12.75" x14ac:dyDescent="0.2">
      <c r="I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</row>
    <row r="192" spans="9:47" ht="12.75" x14ac:dyDescent="0.2">
      <c r="I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9:47" ht="12.75" x14ac:dyDescent="0.2">
      <c r="I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spans="9:47" ht="12.75" x14ac:dyDescent="0.2">
      <c r="I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</row>
    <row r="195" spans="9:47" ht="12.75" x14ac:dyDescent="0.2">
      <c r="I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 spans="9:47" ht="12.75" x14ac:dyDescent="0.2">
      <c r="I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</row>
    <row r="197" spans="9:47" ht="12.75" x14ac:dyDescent="0.2">
      <c r="I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</row>
    <row r="198" spans="9:47" ht="12.75" x14ac:dyDescent="0.2">
      <c r="I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</row>
    <row r="199" spans="9:47" ht="12.75" x14ac:dyDescent="0.2">
      <c r="I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9:47" ht="12.75" x14ac:dyDescent="0.2">
      <c r="I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</row>
    <row r="201" spans="9:47" ht="12.75" x14ac:dyDescent="0.2">
      <c r="I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</row>
    <row r="202" spans="9:47" ht="12.75" x14ac:dyDescent="0.2">
      <c r="I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 spans="9:47" ht="12.75" x14ac:dyDescent="0.2">
      <c r="I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</row>
    <row r="204" spans="9:47" ht="12.75" x14ac:dyDescent="0.2">
      <c r="I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</row>
    <row r="205" spans="9:47" ht="12.75" x14ac:dyDescent="0.2">
      <c r="I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</row>
    <row r="206" spans="9:47" ht="12.75" x14ac:dyDescent="0.2">
      <c r="I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</row>
    <row r="207" spans="9:47" ht="12.75" x14ac:dyDescent="0.2">
      <c r="I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</row>
    <row r="208" spans="9:47" ht="12.75" x14ac:dyDescent="0.2">
      <c r="I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</row>
    <row r="209" spans="9:47" ht="12.75" x14ac:dyDescent="0.2">
      <c r="I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</row>
    <row r="210" spans="9:47" ht="12.75" x14ac:dyDescent="0.2">
      <c r="I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</row>
    <row r="211" spans="9:47" ht="12.75" x14ac:dyDescent="0.2">
      <c r="I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</row>
    <row r="212" spans="9:47" ht="12.75" x14ac:dyDescent="0.2">
      <c r="I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</row>
    <row r="213" spans="9:47" ht="12.75" x14ac:dyDescent="0.2">
      <c r="I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</row>
    <row r="214" spans="9:47" ht="12.75" x14ac:dyDescent="0.2">
      <c r="I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</row>
    <row r="215" spans="9:47" ht="12.75" x14ac:dyDescent="0.2">
      <c r="I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</row>
    <row r="216" spans="9:47" ht="12.75" x14ac:dyDescent="0.2">
      <c r="I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</row>
    <row r="217" spans="9:47" ht="12.75" x14ac:dyDescent="0.2">
      <c r="I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</row>
    <row r="218" spans="9:47" ht="12.75" x14ac:dyDescent="0.2">
      <c r="I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 spans="9:47" ht="12.75" x14ac:dyDescent="0.2">
      <c r="I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spans="9:47" ht="12.75" x14ac:dyDescent="0.2">
      <c r="I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</row>
    <row r="221" spans="9:47" ht="12.75" x14ac:dyDescent="0.2">
      <c r="I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spans="9:47" ht="12.75" x14ac:dyDescent="0.2">
      <c r="I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</row>
    <row r="223" spans="9:47" ht="12.75" x14ac:dyDescent="0.2">
      <c r="I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</row>
    <row r="224" spans="9:47" ht="12.75" x14ac:dyDescent="0.2">
      <c r="I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9:47" ht="12.75" x14ac:dyDescent="0.2">
      <c r="I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</row>
    <row r="226" spans="9:47" ht="12.75" x14ac:dyDescent="0.2">
      <c r="I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 spans="9:47" ht="12.75" x14ac:dyDescent="0.2">
      <c r="I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9:47" ht="12.75" x14ac:dyDescent="0.2">
      <c r="I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</row>
    <row r="229" spans="9:47" ht="12.75" x14ac:dyDescent="0.2">
      <c r="I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</row>
    <row r="230" spans="9:47" ht="12.75" x14ac:dyDescent="0.2">
      <c r="I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</row>
    <row r="231" spans="9:47" ht="12.75" x14ac:dyDescent="0.2">
      <c r="I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</row>
    <row r="232" spans="9:47" ht="12.75" x14ac:dyDescent="0.2">
      <c r="I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</row>
    <row r="233" spans="9:47" ht="12.75" x14ac:dyDescent="0.2">
      <c r="I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</row>
    <row r="234" spans="9:47" ht="12.75" x14ac:dyDescent="0.2">
      <c r="I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spans="9:47" ht="12.75" x14ac:dyDescent="0.2">
      <c r="I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spans="9:47" ht="12.75" x14ac:dyDescent="0.2">
      <c r="I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spans="9:47" ht="12.75" x14ac:dyDescent="0.2">
      <c r="I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spans="9:47" ht="12.75" x14ac:dyDescent="0.2">
      <c r="I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spans="9:47" ht="12.75" x14ac:dyDescent="0.2">
      <c r="I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spans="9:47" ht="12.75" x14ac:dyDescent="0.2">
      <c r="I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spans="9:47" ht="12.75" x14ac:dyDescent="0.2">
      <c r="I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spans="9:47" ht="12.75" x14ac:dyDescent="0.2">
      <c r="I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spans="9:47" ht="12.75" x14ac:dyDescent="0.2">
      <c r="I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spans="9:47" ht="12.75" x14ac:dyDescent="0.2">
      <c r="I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spans="9:47" ht="12.75" x14ac:dyDescent="0.2">
      <c r="I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spans="9:47" ht="12.75" x14ac:dyDescent="0.2">
      <c r="I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spans="9:47" ht="12.75" x14ac:dyDescent="0.2">
      <c r="I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spans="9:47" ht="12.75" x14ac:dyDescent="0.2">
      <c r="I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spans="9:47" ht="12.75" x14ac:dyDescent="0.2">
      <c r="I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spans="9:47" ht="12.75" x14ac:dyDescent="0.2">
      <c r="I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spans="9:47" ht="12.75" x14ac:dyDescent="0.2">
      <c r="I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spans="9:47" ht="12.75" x14ac:dyDescent="0.2">
      <c r="I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spans="9:47" ht="12.75" x14ac:dyDescent="0.2">
      <c r="I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spans="9:47" ht="12.75" x14ac:dyDescent="0.2">
      <c r="I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spans="9:47" ht="12.75" x14ac:dyDescent="0.2">
      <c r="I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9:47" ht="12.75" x14ac:dyDescent="0.2">
      <c r="I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9:47" ht="12.75" x14ac:dyDescent="0.2">
      <c r="I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spans="9:47" ht="12.75" x14ac:dyDescent="0.2">
      <c r="I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spans="9:47" ht="12.75" x14ac:dyDescent="0.2">
      <c r="I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spans="9:47" ht="12.75" x14ac:dyDescent="0.2">
      <c r="I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spans="9:47" ht="12.75" x14ac:dyDescent="0.2">
      <c r="I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spans="9:47" ht="12.75" x14ac:dyDescent="0.2">
      <c r="I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spans="9:47" ht="12.75" x14ac:dyDescent="0.2">
      <c r="I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spans="9:47" ht="12.75" x14ac:dyDescent="0.2">
      <c r="I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spans="9:47" ht="12.75" x14ac:dyDescent="0.2">
      <c r="I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spans="9:47" ht="12.75" x14ac:dyDescent="0.2">
      <c r="I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spans="9:47" ht="12.75" x14ac:dyDescent="0.2">
      <c r="I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spans="9:47" ht="12.75" x14ac:dyDescent="0.2">
      <c r="I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spans="9:47" ht="12.75" x14ac:dyDescent="0.2">
      <c r="I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spans="9:47" ht="12.75" x14ac:dyDescent="0.2">
      <c r="I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spans="9:47" ht="12.75" x14ac:dyDescent="0.2">
      <c r="I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spans="9:47" ht="12.75" x14ac:dyDescent="0.2">
      <c r="I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spans="9:47" ht="12.75" x14ac:dyDescent="0.2">
      <c r="I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spans="9:47" ht="12.75" x14ac:dyDescent="0.2">
      <c r="I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spans="9:47" ht="12.75" x14ac:dyDescent="0.2">
      <c r="I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spans="9:47" ht="12.75" x14ac:dyDescent="0.2">
      <c r="I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spans="9:47" ht="12.75" x14ac:dyDescent="0.2">
      <c r="I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spans="9:47" ht="12.75" x14ac:dyDescent="0.2">
      <c r="I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spans="9:47" ht="12.75" x14ac:dyDescent="0.2">
      <c r="I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spans="9:47" ht="12.75" x14ac:dyDescent="0.2">
      <c r="I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spans="9:47" ht="12.75" x14ac:dyDescent="0.2">
      <c r="I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spans="9:47" ht="12.75" x14ac:dyDescent="0.2">
      <c r="I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spans="9:47" ht="12.75" x14ac:dyDescent="0.2">
      <c r="I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9:47" ht="12.75" x14ac:dyDescent="0.2">
      <c r="I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spans="9:47" ht="12.75" x14ac:dyDescent="0.2">
      <c r="I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spans="9:47" ht="12.75" x14ac:dyDescent="0.2">
      <c r="I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spans="9:47" ht="12.75" x14ac:dyDescent="0.2">
      <c r="I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9:47" ht="12.75" x14ac:dyDescent="0.2">
      <c r="I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spans="9:47" ht="12.75" x14ac:dyDescent="0.2">
      <c r="I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spans="9:47" ht="12.75" x14ac:dyDescent="0.2">
      <c r="I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spans="9:47" ht="12.75" x14ac:dyDescent="0.2">
      <c r="I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spans="9:47" ht="12.75" x14ac:dyDescent="0.2">
      <c r="I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spans="9:47" ht="12.75" x14ac:dyDescent="0.2">
      <c r="I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spans="9:47" ht="12.75" x14ac:dyDescent="0.2">
      <c r="I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spans="9:47" ht="12.75" x14ac:dyDescent="0.2">
      <c r="I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spans="9:47" ht="12.75" x14ac:dyDescent="0.2">
      <c r="I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spans="9:47" ht="12.75" x14ac:dyDescent="0.2">
      <c r="I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spans="9:47" ht="12.75" x14ac:dyDescent="0.2">
      <c r="I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spans="9:47" ht="12.75" x14ac:dyDescent="0.2">
      <c r="I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spans="9:47" ht="12.75" x14ac:dyDescent="0.2">
      <c r="I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spans="9:47" ht="12.75" x14ac:dyDescent="0.2">
      <c r="I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spans="9:47" ht="12.75" x14ac:dyDescent="0.2">
      <c r="I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spans="9:47" ht="12.75" x14ac:dyDescent="0.2">
      <c r="I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spans="9:47" ht="12.75" x14ac:dyDescent="0.2">
      <c r="I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spans="9:47" ht="12.75" x14ac:dyDescent="0.2">
      <c r="I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spans="9:47" ht="12.75" x14ac:dyDescent="0.2">
      <c r="I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spans="9:47" ht="12.75" x14ac:dyDescent="0.2">
      <c r="I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spans="9:47" ht="12.75" x14ac:dyDescent="0.2">
      <c r="I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spans="9:47" ht="12.75" x14ac:dyDescent="0.2">
      <c r="I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spans="9:47" ht="12.75" x14ac:dyDescent="0.2">
      <c r="I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spans="9:47" ht="12.75" x14ac:dyDescent="0.2">
      <c r="I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9:47" ht="12.75" x14ac:dyDescent="0.2">
      <c r="I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spans="9:47" ht="12.75" x14ac:dyDescent="0.2">
      <c r="I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spans="9:47" ht="12.75" x14ac:dyDescent="0.2">
      <c r="I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spans="9:47" ht="12.75" x14ac:dyDescent="0.2">
      <c r="I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spans="9:47" ht="12.75" x14ac:dyDescent="0.2">
      <c r="I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spans="9:47" ht="12.75" x14ac:dyDescent="0.2">
      <c r="I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spans="9:47" ht="12.75" x14ac:dyDescent="0.2">
      <c r="I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spans="9:47" ht="12.75" x14ac:dyDescent="0.2">
      <c r="I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9:47" ht="12.75" x14ac:dyDescent="0.2">
      <c r="I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spans="9:47" ht="12.75" x14ac:dyDescent="0.2">
      <c r="I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spans="9:47" ht="12.75" x14ac:dyDescent="0.2">
      <c r="I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spans="9:47" ht="12.75" x14ac:dyDescent="0.2">
      <c r="I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spans="9:47" ht="12.75" x14ac:dyDescent="0.2">
      <c r="I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spans="9:47" ht="12.75" x14ac:dyDescent="0.2">
      <c r="I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spans="9:47" ht="12.75" x14ac:dyDescent="0.2">
      <c r="I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spans="9:47" ht="12.75" x14ac:dyDescent="0.2">
      <c r="I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spans="9:47" ht="12.75" x14ac:dyDescent="0.2">
      <c r="I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spans="9:47" ht="12.75" x14ac:dyDescent="0.2">
      <c r="I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spans="9:47" ht="12.75" x14ac:dyDescent="0.2">
      <c r="I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spans="9:47" ht="12.75" x14ac:dyDescent="0.2">
      <c r="I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spans="9:47" ht="12.75" x14ac:dyDescent="0.2">
      <c r="I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spans="9:47" ht="12.75" x14ac:dyDescent="0.2">
      <c r="I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spans="9:47" ht="12.75" x14ac:dyDescent="0.2">
      <c r="I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spans="9:47" ht="12.75" x14ac:dyDescent="0.2">
      <c r="I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spans="9:47" ht="12.75" x14ac:dyDescent="0.2">
      <c r="I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spans="9:47" ht="12.75" x14ac:dyDescent="0.2">
      <c r="I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spans="9:47" ht="12.75" x14ac:dyDescent="0.2">
      <c r="I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spans="9:47" ht="12.75" x14ac:dyDescent="0.2">
      <c r="I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9:47" ht="12.75" x14ac:dyDescent="0.2">
      <c r="I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spans="9:47" ht="12.75" x14ac:dyDescent="0.2">
      <c r="I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spans="9:47" ht="12.75" x14ac:dyDescent="0.2">
      <c r="I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spans="9:47" ht="12.75" x14ac:dyDescent="0.2">
      <c r="I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spans="9:47" ht="12.75" x14ac:dyDescent="0.2">
      <c r="I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spans="9:47" ht="12.75" x14ac:dyDescent="0.2">
      <c r="I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spans="9:47" ht="12.75" x14ac:dyDescent="0.2">
      <c r="I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spans="9:47" ht="12.75" x14ac:dyDescent="0.2">
      <c r="I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spans="9:47" ht="12.75" x14ac:dyDescent="0.2">
      <c r="I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spans="9:47" ht="12.75" x14ac:dyDescent="0.2">
      <c r="I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spans="9:47" ht="12.75" x14ac:dyDescent="0.2">
      <c r="I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9:47" ht="12.75" x14ac:dyDescent="0.2">
      <c r="I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spans="9:47" ht="12.75" x14ac:dyDescent="0.2">
      <c r="I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spans="9:47" ht="12.75" x14ac:dyDescent="0.2">
      <c r="I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spans="9:47" ht="12.75" x14ac:dyDescent="0.2">
      <c r="I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spans="9:47" ht="12.75" x14ac:dyDescent="0.2">
      <c r="I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spans="9:47" ht="12.75" x14ac:dyDescent="0.2">
      <c r="I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</row>
    <row r="357" spans="9:47" ht="12.75" x14ac:dyDescent="0.2">
      <c r="I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 spans="9:47" ht="12.75" x14ac:dyDescent="0.2">
      <c r="I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</row>
    <row r="359" spans="9:47" ht="12.75" x14ac:dyDescent="0.2">
      <c r="I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</row>
    <row r="360" spans="9:47" ht="12.75" x14ac:dyDescent="0.2">
      <c r="I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</row>
    <row r="361" spans="9:47" ht="12.75" x14ac:dyDescent="0.2">
      <c r="I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</row>
    <row r="362" spans="9:47" ht="12.75" x14ac:dyDescent="0.2">
      <c r="I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 spans="9:47" ht="12.75" x14ac:dyDescent="0.2">
      <c r="I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</row>
    <row r="364" spans="9:47" ht="12.75" x14ac:dyDescent="0.2">
      <c r="I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</row>
    <row r="365" spans="9:47" ht="12.75" x14ac:dyDescent="0.2">
      <c r="I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</row>
    <row r="366" spans="9:47" ht="12.75" x14ac:dyDescent="0.2">
      <c r="I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</row>
    <row r="367" spans="9:47" ht="12.75" x14ac:dyDescent="0.2">
      <c r="I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</row>
    <row r="368" spans="9:47" ht="12.75" x14ac:dyDescent="0.2">
      <c r="I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</row>
    <row r="369" spans="9:47" ht="12.75" x14ac:dyDescent="0.2">
      <c r="I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</row>
    <row r="370" spans="9:47" ht="12.75" x14ac:dyDescent="0.2">
      <c r="I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</row>
    <row r="371" spans="9:47" ht="12.75" x14ac:dyDescent="0.2">
      <c r="I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</row>
    <row r="372" spans="9:47" ht="12.75" x14ac:dyDescent="0.2">
      <c r="I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</row>
    <row r="373" spans="9:47" ht="12.75" x14ac:dyDescent="0.2">
      <c r="I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</row>
    <row r="374" spans="9:47" ht="12.75" x14ac:dyDescent="0.2">
      <c r="I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</row>
    <row r="375" spans="9:47" ht="12.75" x14ac:dyDescent="0.2">
      <c r="I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</row>
    <row r="376" spans="9:47" ht="12.75" x14ac:dyDescent="0.2">
      <c r="I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</row>
    <row r="377" spans="9:47" ht="12.75" x14ac:dyDescent="0.2">
      <c r="I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</row>
    <row r="378" spans="9:47" ht="12.75" x14ac:dyDescent="0.2">
      <c r="I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</row>
    <row r="379" spans="9:47" ht="12.75" x14ac:dyDescent="0.2">
      <c r="I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</row>
    <row r="380" spans="9:47" ht="12.75" x14ac:dyDescent="0.2">
      <c r="I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</row>
    <row r="381" spans="9:47" ht="12.75" x14ac:dyDescent="0.2">
      <c r="I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</row>
    <row r="382" spans="9:47" ht="12.75" x14ac:dyDescent="0.2">
      <c r="I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3" spans="9:47" ht="12.75" x14ac:dyDescent="0.2">
      <c r="I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</row>
    <row r="384" spans="9:47" ht="12.75" x14ac:dyDescent="0.2">
      <c r="I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</row>
    <row r="385" spans="9:47" ht="12.75" x14ac:dyDescent="0.2">
      <c r="I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</row>
    <row r="386" spans="9:47" ht="12.75" x14ac:dyDescent="0.2">
      <c r="I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</row>
    <row r="387" spans="9:47" ht="12.75" x14ac:dyDescent="0.2">
      <c r="I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 spans="9:47" ht="12.75" x14ac:dyDescent="0.2">
      <c r="I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</row>
    <row r="389" spans="9:47" ht="12.75" x14ac:dyDescent="0.2">
      <c r="I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</row>
    <row r="390" spans="9:47" ht="12.75" x14ac:dyDescent="0.2">
      <c r="I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</row>
    <row r="391" spans="9:47" ht="12.75" x14ac:dyDescent="0.2">
      <c r="I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</row>
    <row r="392" spans="9:47" ht="12.75" x14ac:dyDescent="0.2">
      <c r="I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</row>
    <row r="393" spans="9:47" ht="12.75" x14ac:dyDescent="0.2">
      <c r="I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</row>
    <row r="394" spans="9:47" ht="12.75" x14ac:dyDescent="0.2">
      <c r="I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</row>
    <row r="395" spans="9:47" ht="12.75" x14ac:dyDescent="0.2">
      <c r="I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spans="9:47" ht="12.75" x14ac:dyDescent="0.2">
      <c r="I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</row>
    <row r="397" spans="9:47" ht="12.75" x14ac:dyDescent="0.2">
      <c r="I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</row>
    <row r="398" spans="9:47" ht="12.75" x14ac:dyDescent="0.2">
      <c r="I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</row>
    <row r="399" spans="9:47" ht="12.75" x14ac:dyDescent="0.2">
      <c r="I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</row>
    <row r="400" spans="9:47" ht="12.75" x14ac:dyDescent="0.2">
      <c r="I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</row>
    <row r="401" spans="9:47" ht="12.75" x14ac:dyDescent="0.2">
      <c r="I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</row>
    <row r="402" spans="9:47" ht="12.75" x14ac:dyDescent="0.2">
      <c r="I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 spans="9:47" ht="12.75" x14ac:dyDescent="0.2">
      <c r="I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</row>
    <row r="404" spans="9:47" ht="12.75" x14ac:dyDescent="0.2">
      <c r="I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</row>
    <row r="405" spans="9:47" ht="12.75" x14ac:dyDescent="0.2">
      <c r="I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</row>
    <row r="406" spans="9:47" ht="12.75" x14ac:dyDescent="0.2">
      <c r="I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</row>
    <row r="407" spans="9:47" ht="12.75" x14ac:dyDescent="0.2">
      <c r="I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</row>
    <row r="408" spans="9:47" ht="12.75" x14ac:dyDescent="0.2">
      <c r="I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</row>
    <row r="409" spans="9:47" ht="12.75" x14ac:dyDescent="0.2">
      <c r="I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</row>
    <row r="410" spans="9:47" ht="12.75" x14ac:dyDescent="0.2">
      <c r="I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</row>
    <row r="411" spans="9:47" ht="12.75" x14ac:dyDescent="0.2">
      <c r="I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</row>
    <row r="412" spans="9:47" ht="12.75" x14ac:dyDescent="0.2">
      <c r="I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</row>
    <row r="413" spans="9:47" ht="12.75" x14ac:dyDescent="0.2">
      <c r="I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</row>
    <row r="414" spans="9:47" ht="12.75" x14ac:dyDescent="0.2">
      <c r="I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</row>
    <row r="415" spans="9:47" ht="12.75" x14ac:dyDescent="0.2">
      <c r="I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</row>
    <row r="416" spans="9:47" ht="12.75" x14ac:dyDescent="0.2">
      <c r="I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</row>
    <row r="417" spans="9:47" ht="12.75" x14ac:dyDescent="0.2">
      <c r="I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</row>
    <row r="418" spans="9:47" ht="12.75" x14ac:dyDescent="0.2">
      <c r="I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</row>
    <row r="419" spans="9:47" ht="12.75" x14ac:dyDescent="0.2">
      <c r="I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</row>
    <row r="420" spans="9:47" ht="12.75" x14ac:dyDescent="0.2">
      <c r="I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</row>
    <row r="421" spans="9:47" ht="12.75" x14ac:dyDescent="0.2">
      <c r="I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</row>
    <row r="422" spans="9:47" ht="12.75" x14ac:dyDescent="0.2">
      <c r="I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</row>
    <row r="423" spans="9:47" ht="12.75" x14ac:dyDescent="0.2">
      <c r="I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</row>
    <row r="424" spans="9:47" ht="12.75" x14ac:dyDescent="0.2">
      <c r="I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</row>
    <row r="425" spans="9:47" ht="12.75" x14ac:dyDescent="0.2">
      <c r="I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</row>
    <row r="426" spans="9:47" ht="12.75" x14ac:dyDescent="0.2">
      <c r="I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</row>
    <row r="427" spans="9:47" ht="12.75" x14ac:dyDescent="0.2">
      <c r="I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</row>
    <row r="428" spans="9:47" ht="12.75" x14ac:dyDescent="0.2">
      <c r="I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</row>
    <row r="429" spans="9:47" ht="12.75" x14ac:dyDescent="0.2">
      <c r="I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</row>
    <row r="430" spans="9:47" ht="12.75" x14ac:dyDescent="0.2">
      <c r="I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</row>
    <row r="431" spans="9:47" ht="12.75" x14ac:dyDescent="0.2">
      <c r="I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</row>
    <row r="432" spans="9:47" ht="12.75" x14ac:dyDescent="0.2">
      <c r="I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</row>
    <row r="433" spans="9:47" ht="12.75" x14ac:dyDescent="0.2">
      <c r="I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</row>
    <row r="434" spans="9:47" ht="12.75" x14ac:dyDescent="0.2">
      <c r="I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</row>
    <row r="435" spans="9:47" ht="12.75" x14ac:dyDescent="0.2">
      <c r="I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</row>
    <row r="436" spans="9:47" ht="12.75" x14ac:dyDescent="0.2">
      <c r="I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</row>
    <row r="437" spans="9:47" ht="12.75" x14ac:dyDescent="0.2">
      <c r="I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</row>
    <row r="438" spans="9:47" ht="12.75" x14ac:dyDescent="0.2">
      <c r="I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</row>
    <row r="439" spans="9:47" ht="12.75" x14ac:dyDescent="0.2">
      <c r="I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</row>
    <row r="440" spans="9:47" ht="12.75" x14ac:dyDescent="0.2">
      <c r="I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</row>
    <row r="441" spans="9:47" ht="12.75" x14ac:dyDescent="0.2">
      <c r="I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</row>
    <row r="442" spans="9:47" ht="12.75" x14ac:dyDescent="0.2">
      <c r="I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</row>
    <row r="443" spans="9:47" ht="12.75" x14ac:dyDescent="0.2">
      <c r="I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</row>
    <row r="444" spans="9:47" ht="12.75" x14ac:dyDescent="0.2">
      <c r="I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</row>
    <row r="445" spans="9:47" ht="12.75" x14ac:dyDescent="0.2">
      <c r="I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</row>
    <row r="446" spans="9:47" ht="12.75" x14ac:dyDescent="0.2">
      <c r="I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</row>
    <row r="447" spans="9:47" ht="12.75" x14ac:dyDescent="0.2">
      <c r="I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</row>
    <row r="448" spans="9:47" ht="12.75" x14ac:dyDescent="0.2">
      <c r="I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</row>
    <row r="449" spans="9:47" ht="12.75" x14ac:dyDescent="0.2">
      <c r="I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</row>
    <row r="450" spans="9:47" ht="12.75" x14ac:dyDescent="0.2">
      <c r="I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</row>
    <row r="451" spans="9:47" ht="12.75" x14ac:dyDescent="0.2">
      <c r="I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</row>
    <row r="452" spans="9:47" ht="12.75" x14ac:dyDescent="0.2">
      <c r="I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</row>
    <row r="453" spans="9:47" ht="12.75" x14ac:dyDescent="0.2">
      <c r="I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</row>
    <row r="454" spans="9:47" ht="12.75" x14ac:dyDescent="0.2">
      <c r="I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</row>
    <row r="455" spans="9:47" ht="12.75" x14ac:dyDescent="0.2">
      <c r="I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</row>
    <row r="456" spans="9:47" ht="12.75" x14ac:dyDescent="0.2">
      <c r="I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</row>
    <row r="457" spans="9:47" ht="12.75" x14ac:dyDescent="0.2">
      <c r="I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</row>
    <row r="458" spans="9:47" ht="12.75" x14ac:dyDescent="0.2">
      <c r="I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</row>
    <row r="459" spans="9:47" ht="12.75" x14ac:dyDescent="0.2">
      <c r="I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</row>
    <row r="460" spans="9:47" ht="12.75" x14ac:dyDescent="0.2">
      <c r="I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</row>
    <row r="461" spans="9:47" ht="12.75" x14ac:dyDescent="0.2">
      <c r="I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</row>
    <row r="462" spans="9:47" ht="12.75" x14ac:dyDescent="0.2">
      <c r="I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</row>
    <row r="463" spans="9:47" ht="12.75" x14ac:dyDescent="0.2">
      <c r="I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</row>
    <row r="464" spans="9:47" ht="12.75" x14ac:dyDescent="0.2">
      <c r="I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</row>
    <row r="465" spans="9:47" ht="12.75" x14ac:dyDescent="0.2">
      <c r="I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</row>
    <row r="466" spans="9:47" ht="12.75" x14ac:dyDescent="0.2">
      <c r="I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</row>
    <row r="467" spans="9:47" ht="12.75" x14ac:dyDescent="0.2">
      <c r="I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</row>
    <row r="468" spans="9:47" ht="12.75" x14ac:dyDescent="0.2">
      <c r="I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</row>
    <row r="469" spans="9:47" ht="12.75" x14ac:dyDescent="0.2">
      <c r="I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</row>
    <row r="470" spans="9:47" ht="12.75" x14ac:dyDescent="0.2">
      <c r="I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</row>
    <row r="471" spans="9:47" ht="12.75" x14ac:dyDescent="0.2">
      <c r="I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</row>
    <row r="472" spans="9:47" ht="12.75" x14ac:dyDescent="0.2">
      <c r="I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</row>
    <row r="473" spans="9:47" ht="12.75" x14ac:dyDescent="0.2">
      <c r="I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</row>
    <row r="474" spans="9:47" ht="12.75" x14ac:dyDescent="0.2">
      <c r="I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</row>
    <row r="475" spans="9:47" ht="12.75" x14ac:dyDescent="0.2">
      <c r="I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</row>
    <row r="476" spans="9:47" ht="12.75" x14ac:dyDescent="0.2">
      <c r="I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</row>
    <row r="477" spans="9:47" ht="12.75" x14ac:dyDescent="0.2">
      <c r="I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</row>
    <row r="478" spans="9:47" ht="12.75" x14ac:dyDescent="0.2">
      <c r="I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</row>
    <row r="479" spans="9:47" ht="12.75" x14ac:dyDescent="0.2">
      <c r="I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 spans="9:47" ht="12.75" x14ac:dyDescent="0.2">
      <c r="I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</row>
    <row r="481" spans="9:47" ht="12.75" x14ac:dyDescent="0.2">
      <c r="I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</row>
    <row r="482" spans="9:47" ht="12.75" x14ac:dyDescent="0.2">
      <c r="I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</row>
    <row r="483" spans="9:47" ht="12.75" x14ac:dyDescent="0.2">
      <c r="I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</row>
    <row r="484" spans="9:47" ht="12.75" x14ac:dyDescent="0.2">
      <c r="I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</row>
    <row r="485" spans="9:47" ht="12.75" x14ac:dyDescent="0.2">
      <c r="I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</row>
    <row r="486" spans="9:47" ht="12.75" x14ac:dyDescent="0.2">
      <c r="I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</row>
    <row r="487" spans="9:47" ht="12.75" x14ac:dyDescent="0.2">
      <c r="I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</row>
    <row r="488" spans="9:47" ht="12.75" x14ac:dyDescent="0.2">
      <c r="I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</row>
    <row r="489" spans="9:47" ht="12.75" x14ac:dyDescent="0.2">
      <c r="I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</row>
    <row r="490" spans="9:47" ht="12.75" x14ac:dyDescent="0.2">
      <c r="I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</row>
    <row r="491" spans="9:47" ht="12.75" x14ac:dyDescent="0.2">
      <c r="I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</row>
    <row r="492" spans="9:47" ht="12.75" x14ac:dyDescent="0.2">
      <c r="I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 spans="9:47" ht="12.75" x14ac:dyDescent="0.2">
      <c r="I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</row>
    <row r="494" spans="9:47" ht="12.75" x14ac:dyDescent="0.2">
      <c r="I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</row>
    <row r="495" spans="9:47" ht="12.75" x14ac:dyDescent="0.2">
      <c r="I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</row>
    <row r="496" spans="9:47" ht="12.75" x14ac:dyDescent="0.2">
      <c r="I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</row>
    <row r="497" spans="9:47" ht="12.75" x14ac:dyDescent="0.2">
      <c r="I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</row>
    <row r="498" spans="9:47" ht="12.75" x14ac:dyDescent="0.2">
      <c r="I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</row>
    <row r="499" spans="9:47" ht="12.75" x14ac:dyDescent="0.2">
      <c r="I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</row>
    <row r="500" spans="9:47" ht="12.75" x14ac:dyDescent="0.2">
      <c r="I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</row>
    <row r="501" spans="9:47" ht="12.75" x14ac:dyDescent="0.2">
      <c r="I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</row>
    <row r="502" spans="9:47" ht="12.75" x14ac:dyDescent="0.2">
      <c r="I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</row>
    <row r="503" spans="9:47" ht="12.75" x14ac:dyDescent="0.2">
      <c r="I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</row>
    <row r="504" spans="9:47" ht="12.75" x14ac:dyDescent="0.2">
      <c r="I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</row>
    <row r="505" spans="9:47" ht="12.75" x14ac:dyDescent="0.2">
      <c r="I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</row>
    <row r="506" spans="9:47" ht="12.75" x14ac:dyDescent="0.2">
      <c r="I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</row>
    <row r="507" spans="9:47" ht="12.75" x14ac:dyDescent="0.2">
      <c r="I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spans="9:47" ht="12.75" x14ac:dyDescent="0.2">
      <c r="I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</row>
    <row r="509" spans="9:47" ht="12.75" x14ac:dyDescent="0.2">
      <c r="I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</row>
    <row r="510" spans="9:47" ht="12.75" x14ac:dyDescent="0.2">
      <c r="I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</row>
    <row r="511" spans="9:47" ht="12.75" x14ac:dyDescent="0.2">
      <c r="I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</row>
    <row r="512" spans="9:47" ht="12.75" x14ac:dyDescent="0.2">
      <c r="I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</row>
    <row r="513" spans="9:47" ht="12.75" x14ac:dyDescent="0.2">
      <c r="I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</row>
    <row r="514" spans="9:47" ht="12.75" x14ac:dyDescent="0.2">
      <c r="I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</row>
    <row r="515" spans="9:47" ht="12.75" x14ac:dyDescent="0.2">
      <c r="I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</row>
    <row r="516" spans="9:47" ht="12.75" x14ac:dyDescent="0.2">
      <c r="I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</row>
    <row r="517" spans="9:47" ht="12.75" x14ac:dyDescent="0.2">
      <c r="I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</row>
    <row r="518" spans="9:47" ht="12.75" x14ac:dyDescent="0.2">
      <c r="I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</row>
    <row r="519" spans="9:47" ht="12.75" x14ac:dyDescent="0.2">
      <c r="I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</row>
    <row r="520" spans="9:47" ht="12.75" x14ac:dyDescent="0.2">
      <c r="I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</row>
    <row r="521" spans="9:47" ht="12.75" x14ac:dyDescent="0.2">
      <c r="I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</row>
    <row r="522" spans="9:47" ht="12.75" x14ac:dyDescent="0.2">
      <c r="I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</row>
    <row r="523" spans="9:47" ht="12.75" x14ac:dyDescent="0.2">
      <c r="I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</row>
    <row r="524" spans="9:47" ht="12.75" x14ac:dyDescent="0.2">
      <c r="I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</row>
    <row r="525" spans="9:47" ht="12.75" x14ac:dyDescent="0.2">
      <c r="I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</row>
    <row r="526" spans="9:47" ht="12.75" x14ac:dyDescent="0.2">
      <c r="I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</row>
    <row r="527" spans="9:47" ht="12.75" x14ac:dyDescent="0.2">
      <c r="I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</row>
    <row r="528" spans="9:47" ht="12.75" x14ac:dyDescent="0.2">
      <c r="I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</row>
    <row r="529" spans="9:47" ht="12.75" x14ac:dyDescent="0.2">
      <c r="I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</row>
    <row r="530" spans="9:47" ht="12.75" x14ac:dyDescent="0.2">
      <c r="I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</row>
    <row r="531" spans="9:47" ht="12.75" x14ac:dyDescent="0.2">
      <c r="I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</row>
    <row r="532" spans="9:47" ht="12.75" x14ac:dyDescent="0.2">
      <c r="I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</row>
    <row r="533" spans="9:47" ht="12.75" x14ac:dyDescent="0.2">
      <c r="I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</row>
    <row r="534" spans="9:47" ht="12.75" x14ac:dyDescent="0.2">
      <c r="I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</row>
    <row r="535" spans="9:47" ht="12.75" x14ac:dyDescent="0.2">
      <c r="I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</row>
    <row r="536" spans="9:47" ht="12.75" x14ac:dyDescent="0.2">
      <c r="I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</row>
    <row r="537" spans="9:47" ht="12.75" x14ac:dyDescent="0.2">
      <c r="I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</row>
    <row r="538" spans="9:47" ht="12.75" x14ac:dyDescent="0.2">
      <c r="I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</row>
    <row r="539" spans="9:47" ht="12.75" x14ac:dyDescent="0.2">
      <c r="I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</row>
    <row r="540" spans="9:47" ht="12.75" x14ac:dyDescent="0.2">
      <c r="I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</row>
    <row r="541" spans="9:47" ht="12.75" x14ac:dyDescent="0.2">
      <c r="I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</row>
    <row r="542" spans="9:47" ht="12.75" x14ac:dyDescent="0.2">
      <c r="I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</row>
    <row r="543" spans="9:47" ht="12.75" x14ac:dyDescent="0.2">
      <c r="I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</row>
    <row r="544" spans="9:47" ht="12.75" x14ac:dyDescent="0.2">
      <c r="I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</row>
    <row r="545" spans="9:47" ht="12.75" x14ac:dyDescent="0.2">
      <c r="I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</row>
    <row r="546" spans="9:47" ht="12.75" x14ac:dyDescent="0.2">
      <c r="I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</row>
    <row r="547" spans="9:47" ht="12.75" x14ac:dyDescent="0.2">
      <c r="I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</row>
    <row r="548" spans="9:47" ht="12.75" x14ac:dyDescent="0.2">
      <c r="I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</row>
    <row r="549" spans="9:47" ht="12.75" x14ac:dyDescent="0.2">
      <c r="I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</row>
    <row r="550" spans="9:47" ht="12.75" x14ac:dyDescent="0.2">
      <c r="I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</row>
    <row r="551" spans="9:47" ht="12.75" x14ac:dyDescent="0.2">
      <c r="I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</row>
    <row r="552" spans="9:47" ht="12.75" x14ac:dyDescent="0.2">
      <c r="I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</row>
    <row r="553" spans="9:47" ht="12.75" x14ac:dyDescent="0.2">
      <c r="I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</row>
    <row r="554" spans="9:47" ht="12.75" x14ac:dyDescent="0.2">
      <c r="I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</row>
    <row r="555" spans="9:47" ht="12.75" x14ac:dyDescent="0.2">
      <c r="I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</row>
    <row r="556" spans="9:47" ht="12.75" x14ac:dyDescent="0.2">
      <c r="I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</row>
    <row r="557" spans="9:47" ht="12.75" x14ac:dyDescent="0.2">
      <c r="I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</row>
    <row r="558" spans="9:47" ht="12.75" x14ac:dyDescent="0.2">
      <c r="I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</row>
    <row r="559" spans="9:47" ht="12.75" x14ac:dyDescent="0.2">
      <c r="I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</row>
    <row r="560" spans="9:47" ht="12.75" x14ac:dyDescent="0.2">
      <c r="I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</row>
    <row r="561" spans="9:47" ht="12.75" x14ac:dyDescent="0.2">
      <c r="I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</row>
    <row r="562" spans="9:47" ht="12.75" x14ac:dyDescent="0.2">
      <c r="I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</row>
    <row r="563" spans="9:47" ht="12.75" x14ac:dyDescent="0.2">
      <c r="I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</row>
    <row r="564" spans="9:47" ht="12.75" x14ac:dyDescent="0.2">
      <c r="I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</row>
    <row r="565" spans="9:47" ht="12.75" x14ac:dyDescent="0.2">
      <c r="I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 spans="9:47" ht="12.75" x14ac:dyDescent="0.2">
      <c r="I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</row>
    <row r="567" spans="9:47" ht="12.75" x14ac:dyDescent="0.2">
      <c r="I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</row>
    <row r="568" spans="9:47" ht="12.75" x14ac:dyDescent="0.2">
      <c r="I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</row>
    <row r="569" spans="9:47" ht="12.75" x14ac:dyDescent="0.2">
      <c r="I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</row>
    <row r="570" spans="9:47" ht="12.75" x14ac:dyDescent="0.2">
      <c r="I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</row>
    <row r="571" spans="9:47" ht="12.75" x14ac:dyDescent="0.2">
      <c r="I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</row>
    <row r="572" spans="9:47" ht="12.75" x14ac:dyDescent="0.2">
      <c r="I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</row>
    <row r="573" spans="9:47" ht="12.75" x14ac:dyDescent="0.2">
      <c r="I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</row>
    <row r="574" spans="9:47" ht="12.75" x14ac:dyDescent="0.2">
      <c r="I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</row>
    <row r="575" spans="9:47" ht="12.75" x14ac:dyDescent="0.2">
      <c r="I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</row>
    <row r="576" spans="9:47" ht="12.75" x14ac:dyDescent="0.2">
      <c r="I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</row>
    <row r="577" spans="9:47" ht="12.75" x14ac:dyDescent="0.2">
      <c r="I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</row>
    <row r="578" spans="9:47" ht="12.75" x14ac:dyDescent="0.2">
      <c r="I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</row>
    <row r="579" spans="9:47" ht="12.75" x14ac:dyDescent="0.2">
      <c r="I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</row>
    <row r="580" spans="9:47" ht="12.75" x14ac:dyDescent="0.2">
      <c r="I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</row>
    <row r="581" spans="9:47" ht="12.75" x14ac:dyDescent="0.2">
      <c r="I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</row>
    <row r="582" spans="9:47" ht="12.75" x14ac:dyDescent="0.2">
      <c r="I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</row>
    <row r="583" spans="9:47" ht="12.75" x14ac:dyDescent="0.2">
      <c r="I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</row>
    <row r="584" spans="9:47" ht="12.75" x14ac:dyDescent="0.2">
      <c r="I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</row>
    <row r="585" spans="9:47" ht="12.75" x14ac:dyDescent="0.2">
      <c r="I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</row>
    <row r="586" spans="9:47" ht="12.75" x14ac:dyDescent="0.2">
      <c r="I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</row>
    <row r="587" spans="9:47" ht="12.75" x14ac:dyDescent="0.2">
      <c r="I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</row>
    <row r="588" spans="9:47" ht="12.75" x14ac:dyDescent="0.2">
      <c r="I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</row>
    <row r="589" spans="9:47" ht="12.75" x14ac:dyDescent="0.2">
      <c r="I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</row>
    <row r="590" spans="9:47" ht="12.75" x14ac:dyDescent="0.2">
      <c r="I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</row>
    <row r="591" spans="9:47" ht="12.75" x14ac:dyDescent="0.2">
      <c r="I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</row>
    <row r="592" spans="9:47" ht="12.75" x14ac:dyDescent="0.2">
      <c r="I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</row>
    <row r="593" spans="9:47" ht="12.75" x14ac:dyDescent="0.2">
      <c r="I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</row>
    <row r="594" spans="9:47" ht="12.75" x14ac:dyDescent="0.2">
      <c r="I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</row>
    <row r="595" spans="9:47" ht="12.75" x14ac:dyDescent="0.2">
      <c r="I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</row>
    <row r="596" spans="9:47" ht="12.75" x14ac:dyDescent="0.2">
      <c r="I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</row>
    <row r="597" spans="9:47" ht="12.75" x14ac:dyDescent="0.2">
      <c r="I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 spans="9:47" ht="12.75" x14ac:dyDescent="0.2">
      <c r="I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</row>
    <row r="599" spans="9:47" ht="12.75" x14ac:dyDescent="0.2">
      <c r="I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</row>
    <row r="600" spans="9:47" ht="12.75" x14ac:dyDescent="0.2">
      <c r="I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</row>
    <row r="601" spans="9:47" ht="12.75" x14ac:dyDescent="0.2">
      <c r="I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</row>
    <row r="602" spans="9:47" ht="12.75" x14ac:dyDescent="0.2">
      <c r="I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</row>
    <row r="603" spans="9:47" ht="12.75" x14ac:dyDescent="0.2">
      <c r="I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</row>
    <row r="604" spans="9:47" ht="12.75" x14ac:dyDescent="0.2">
      <c r="I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 spans="9:47" ht="12.75" x14ac:dyDescent="0.2">
      <c r="I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</row>
    <row r="606" spans="9:47" ht="12.75" x14ac:dyDescent="0.2">
      <c r="I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</row>
    <row r="607" spans="9:47" ht="12.75" x14ac:dyDescent="0.2">
      <c r="I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</row>
    <row r="608" spans="9:47" ht="12.75" x14ac:dyDescent="0.2">
      <c r="I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</row>
    <row r="609" spans="9:47" ht="12.75" x14ac:dyDescent="0.2">
      <c r="I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</row>
    <row r="610" spans="9:47" ht="12.75" x14ac:dyDescent="0.2">
      <c r="I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</row>
    <row r="611" spans="9:47" ht="12.75" x14ac:dyDescent="0.2">
      <c r="I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</row>
    <row r="612" spans="9:47" ht="12.75" x14ac:dyDescent="0.2">
      <c r="I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</row>
    <row r="613" spans="9:47" ht="12.75" x14ac:dyDescent="0.2">
      <c r="I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 spans="9:47" ht="12.75" x14ac:dyDescent="0.2">
      <c r="I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</row>
    <row r="615" spans="9:47" ht="12.75" x14ac:dyDescent="0.2">
      <c r="I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</row>
    <row r="616" spans="9:47" ht="12.75" x14ac:dyDescent="0.2">
      <c r="I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</row>
    <row r="617" spans="9:47" ht="12.75" x14ac:dyDescent="0.2">
      <c r="I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</row>
    <row r="618" spans="9:47" ht="12.75" x14ac:dyDescent="0.2">
      <c r="I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</row>
    <row r="619" spans="9:47" ht="12.75" x14ac:dyDescent="0.2">
      <c r="I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</row>
    <row r="620" spans="9:47" ht="12.75" x14ac:dyDescent="0.2">
      <c r="I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</row>
    <row r="621" spans="9:47" ht="12.75" x14ac:dyDescent="0.2">
      <c r="I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</row>
    <row r="622" spans="9:47" ht="12.75" x14ac:dyDescent="0.2">
      <c r="I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</row>
    <row r="623" spans="9:47" ht="12.75" x14ac:dyDescent="0.2">
      <c r="I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</row>
    <row r="624" spans="9:47" ht="12.75" x14ac:dyDescent="0.2">
      <c r="I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</row>
    <row r="625" spans="9:47" ht="12.75" x14ac:dyDescent="0.2">
      <c r="I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</row>
    <row r="626" spans="9:47" ht="12.75" x14ac:dyDescent="0.2">
      <c r="I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</row>
    <row r="627" spans="9:47" ht="12.75" x14ac:dyDescent="0.2">
      <c r="I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</row>
    <row r="628" spans="9:47" ht="12.75" x14ac:dyDescent="0.2">
      <c r="I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</row>
    <row r="629" spans="9:47" ht="12.75" x14ac:dyDescent="0.2">
      <c r="I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</row>
    <row r="630" spans="9:47" ht="12.75" x14ac:dyDescent="0.2">
      <c r="I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</row>
    <row r="631" spans="9:47" ht="12.75" x14ac:dyDescent="0.2">
      <c r="I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</row>
    <row r="632" spans="9:47" ht="12.75" x14ac:dyDescent="0.2">
      <c r="I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</row>
    <row r="633" spans="9:47" ht="12.75" x14ac:dyDescent="0.2">
      <c r="I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</row>
    <row r="634" spans="9:47" ht="12.75" x14ac:dyDescent="0.2">
      <c r="I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</row>
    <row r="635" spans="9:47" ht="12.75" x14ac:dyDescent="0.2">
      <c r="I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</row>
    <row r="636" spans="9:47" ht="12.75" x14ac:dyDescent="0.2">
      <c r="I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</row>
    <row r="637" spans="9:47" ht="12.75" x14ac:dyDescent="0.2">
      <c r="I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</row>
    <row r="638" spans="9:47" ht="12.75" x14ac:dyDescent="0.2">
      <c r="I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</row>
    <row r="639" spans="9:47" ht="12.75" x14ac:dyDescent="0.2">
      <c r="I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</row>
    <row r="640" spans="9:47" ht="12.75" x14ac:dyDescent="0.2">
      <c r="I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</row>
    <row r="641" spans="9:47" ht="12.75" x14ac:dyDescent="0.2">
      <c r="I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</row>
    <row r="642" spans="9:47" ht="12.75" x14ac:dyDescent="0.2">
      <c r="I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</row>
    <row r="643" spans="9:47" ht="12.75" x14ac:dyDescent="0.2">
      <c r="I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</row>
    <row r="644" spans="9:47" ht="12.75" x14ac:dyDescent="0.2">
      <c r="I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</row>
    <row r="645" spans="9:47" ht="12.75" x14ac:dyDescent="0.2">
      <c r="I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</row>
    <row r="646" spans="9:47" ht="12.75" x14ac:dyDescent="0.2">
      <c r="I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</row>
    <row r="647" spans="9:47" ht="12.75" x14ac:dyDescent="0.2">
      <c r="I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</row>
    <row r="648" spans="9:47" ht="12.75" x14ac:dyDescent="0.2">
      <c r="I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</row>
    <row r="649" spans="9:47" ht="12.75" x14ac:dyDescent="0.2">
      <c r="I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</row>
    <row r="650" spans="9:47" ht="12.75" x14ac:dyDescent="0.2">
      <c r="I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</row>
    <row r="651" spans="9:47" ht="12.75" x14ac:dyDescent="0.2">
      <c r="I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</row>
    <row r="652" spans="9:47" ht="12.75" x14ac:dyDescent="0.2">
      <c r="I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</row>
    <row r="653" spans="9:47" ht="12.75" x14ac:dyDescent="0.2">
      <c r="I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</row>
    <row r="654" spans="9:47" ht="12.75" x14ac:dyDescent="0.2">
      <c r="I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</row>
    <row r="655" spans="9:47" ht="12.75" x14ac:dyDescent="0.2">
      <c r="I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</row>
    <row r="656" spans="9:47" ht="12.75" x14ac:dyDescent="0.2">
      <c r="I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</row>
    <row r="657" spans="9:47" ht="12.75" x14ac:dyDescent="0.2">
      <c r="I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</row>
    <row r="658" spans="9:47" ht="12.75" x14ac:dyDescent="0.2">
      <c r="I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</row>
    <row r="659" spans="9:47" ht="12.75" x14ac:dyDescent="0.2">
      <c r="I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</row>
    <row r="660" spans="9:47" ht="12.75" x14ac:dyDescent="0.2">
      <c r="I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</row>
    <row r="661" spans="9:47" ht="12.75" x14ac:dyDescent="0.2">
      <c r="I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</row>
    <row r="662" spans="9:47" ht="12.75" x14ac:dyDescent="0.2">
      <c r="I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</row>
    <row r="663" spans="9:47" ht="12.75" x14ac:dyDescent="0.2">
      <c r="I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</row>
    <row r="664" spans="9:47" ht="12.75" x14ac:dyDescent="0.2">
      <c r="I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</row>
    <row r="665" spans="9:47" ht="12.75" x14ac:dyDescent="0.2">
      <c r="I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</row>
    <row r="666" spans="9:47" ht="12.75" x14ac:dyDescent="0.2">
      <c r="I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</row>
    <row r="667" spans="9:47" ht="12.75" x14ac:dyDescent="0.2">
      <c r="I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</row>
    <row r="668" spans="9:47" ht="12.75" x14ac:dyDescent="0.2">
      <c r="I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</row>
    <row r="669" spans="9:47" ht="12.75" x14ac:dyDescent="0.2">
      <c r="I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</row>
    <row r="670" spans="9:47" ht="12.75" x14ac:dyDescent="0.2">
      <c r="I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spans="9:47" ht="12.75" x14ac:dyDescent="0.2">
      <c r="I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</row>
    <row r="672" spans="9:47" ht="12.75" x14ac:dyDescent="0.2">
      <c r="I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</row>
    <row r="673" spans="9:47" ht="12.75" x14ac:dyDescent="0.2">
      <c r="I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</row>
    <row r="674" spans="9:47" ht="12.75" x14ac:dyDescent="0.2">
      <c r="I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</row>
    <row r="675" spans="9:47" ht="12.75" x14ac:dyDescent="0.2">
      <c r="I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</row>
    <row r="676" spans="9:47" ht="12.75" x14ac:dyDescent="0.2">
      <c r="I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</row>
    <row r="677" spans="9:47" ht="12.75" x14ac:dyDescent="0.2">
      <c r="I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</row>
    <row r="678" spans="9:47" ht="12.75" x14ac:dyDescent="0.2">
      <c r="I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</row>
    <row r="679" spans="9:47" ht="12.75" x14ac:dyDescent="0.2">
      <c r="I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</row>
    <row r="680" spans="9:47" ht="12.75" x14ac:dyDescent="0.2">
      <c r="I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</row>
    <row r="681" spans="9:47" ht="12.75" x14ac:dyDescent="0.2">
      <c r="I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</row>
    <row r="682" spans="9:47" ht="12.75" x14ac:dyDescent="0.2">
      <c r="I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</row>
    <row r="683" spans="9:47" ht="12.75" x14ac:dyDescent="0.2">
      <c r="I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</row>
    <row r="684" spans="9:47" ht="12.75" x14ac:dyDescent="0.2">
      <c r="I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 spans="9:47" ht="12.75" x14ac:dyDescent="0.2">
      <c r="I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</row>
    <row r="686" spans="9:47" ht="12.75" x14ac:dyDescent="0.2">
      <c r="I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</row>
    <row r="687" spans="9:47" ht="12.75" x14ac:dyDescent="0.2">
      <c r="I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</row>
    <row r="688" spans="9:47" ht="12.75" x14ac:dyDescent="0.2">
      <c r="I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</row>
    <row r="689" spans="9:47" ht="12.75" x14ac:dyDescent="0.2">
      <c r="I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 spans="9:47" ht="12.75" x14ac:dyDescent="0.2">
      <c r="I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</row>
    <row r="691" spans="9:47" ht="12.75" x14ac:dyDescent="0.2">
      <c r="I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 spans="9:47" ht="12.75" x14ac:dyDescent="0.2">
      <c r="I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</row>
    <row r="693" spans="9:47" ht="12.75" x14ac:dyDescent="0.2">
      <c r="I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</row>
    <row r="694" spans="9:47" ht="12.75" x14ac:dyDescent="0.2">
      <c r="I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</row>
    <row r="695" spans="9:47" ht="12.75" x14ac:dyDescent="0.2">
      <c r="I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</row>
    <row r="696" spans="9:47" ht="12.75" x14ac:dyDescent="0.2">
      <c r="I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</row>
    <row r="697" spans="9:47" ht="12.75" x14ac:dyDescent="0.2">
      <c r="I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</row>
    <row r="698" spans="9:47" ht="12.75" x14ac:dyDescent="0.2">
      <c r="I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</row>
    <row r="699" spans="9:47" ht="12.75" x14ac:dyDescent="0.2">
      <c r="I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</row>
    <row r="700" spans="9:47" ht="12.75" x14ac:dyDescent="0.2">
      <c r="I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spans="9:47" ht="12.75" x14ac:dyDescent="0.2">
      <c r="I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</row>
    <row r="702" spans="9:47" ht="12.75" x14ac:dyDescent="0.2">
      <c r="I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</row>
    <row r="703" spans="9:47" ht="12.75" x14ac:dyDescent="0.2">
      <c r="I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</row>
    <row r="704" spans="9:47" ht="12.75" x14ac:dyDescent="0.2">
      <c r="I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</row>
    <row r="705" spans="9:47" ht="12.75" x14ac:dyDescent="0.2">
      <c r="I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</row>
    <row r="706" spans="9:47" ht="12.75" x14ac:dyDescent="0.2">
      <c r="I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</row>
    <row r="707" spans="9:47" ht="12.75" x14ac:dyDescent="0.2">
      <c r="I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</row>
    <row r="708" spans="9:47" ht="12.75" x14ac:dyDescent="0.2">
      <c r="I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</row>
    <row r="709" spans="9:47" ht="12.75" x14ac:dyDescent="0.2">
      <c r="I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</row>
    <row r="710" spans="9:47" ht="12.75" x14ac:dyDescent="0.2">
      <c r="I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</row>
    <row r="711" spans="9:47" ht="12.75" x14ac:dyDescent="0.2">
      <c r="I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</row>
    <row r="712" spans="9:47" ht="12.75" x14ac:dyDescent="0.2">
      <c r="I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</row>
    <row r="713" spans="9:47" ht="12.75" x14ac:dyDescent="0.2">
      <c r="I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</row>
    <row r="714" spans="9:47" ht="12.75" x14ac:dyDescent="0.2">
      <c r="I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</row>
    <row r="715" spans="9:47" ht="12.75" x14ac:dyDescent="0.2">
      <c r="I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</row>
    <row r="716" spans="9:47" ht="12.75" x14ac:dyDescent="0.2">
      <c r="I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</row>
    <row r="717" spans="9:47" ht="12.75" x14ac:dyDescent="0.2">
      <c r="I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</row>
    <row r="718" spans="9:47" ht="12.75" x14ac:dyDescent="0.2">
      <c r="I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</row>
    <row r="719" spans="9:47" ht="12.75" x14ac:dyDescent="0.2">
      <c r="I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</row>
    <row r="720" spans="9:47" ht="12.75" x14ac:dyDescent="0.2">
      <c r="I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</row>
    <row r="721" spans="9:47" ht="12.75" x14ac:dyDescent="0.2">
      <c r="I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</row>
    <row r="722" spans="9:47" ht="12.75" x14ac:dyDescent="0.2">
      <c r="I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</row>
    <row r="723" spans="9:47" ht="12.75" x14ac:dyDescent="0.2">
      <c r="I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</row>
    <row r="724" spans="9:47" ht="12.75" x14ac:dyDescent="0.2">
      <c r="I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</row>
    <row r="725" spans="9:47" ht="12.75" x14ac:dyDescent="0.2">
      <c r="I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</row>
    <row r="726" spans="9:47" ht="12.75" x14ac:dyDescent="0.2">
      <c r="I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</row>
    <row r="727" spans="9:47" ht="12.75" x14ac:dyDescent="0.2">
      <c r="I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</row>
    <row r="728" spans="9:47" ht="12.75" x14ac:dyDescent="0.2">
      <c r="I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</row>
    <row r="729" spans="9:47" ht="12.75" x14ac:dyDescent="0.2">
      <c r="I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</row>
    <row r="730" spans="9:47" ht="12.75" x14ac:dyDescent="0.2">
      <c r="I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</row>
    <row r="731" spans="9:47" ht="12.75" x14ac:dyDescent="0.2">
      <c r="I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</row>
    <row r="732" spans="9:47" ht="12.75" x14ac:dyDescent="0.2">
      <c r="I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</row>
    <row r="733" spans="9:47" ht="12.75" x14ac:dyDescent="0.2">
      <c r="I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</row>
    <row r="734" spans="9:47" ht="12.75" x14ac:dyDescent="0.2">
      <c r="I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</row>
    <row r="735" spans="9:47" ht="12.75" x14ac:dyDescent="0.2">
      <c r="I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</row>
    <row r="736" spans="9:47" ht="12.75" x14ac:dyDescent="0.2">
      <c r="I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</row>
    <row r="737" spans="9:47" ht="12.75" x14ac:dyDescent="0.2">
      <c r="I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</row>
    <row r="738" spans="9:47" ht="12.75" x14ac:dyDescent="0.2">
      <c r="I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</row>
    <row r="739" spans="9:47" ht="12.75" x14ac:dyDescent="0.2">
      <c r="I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</row>
    <row r="740" spans="9:47" ht="12.75" x14ac:dyDescent="0.2">
      <c r="I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</row>
    <row r="741" spans="9:47" ht="12.75" x14ac:dyDescent="0.2">
      <c r="I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</row>
    <row r="742" spans="9:47" ht="12.75" x14ac:dyDescent="0.2">
      <c r="I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</row>
    <row r="743" spans="9:47" ht="12.75" x14ac:dyDescent="0.2">
      <c r="I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</row>
    <row r="744" spans="9:47" ht="12.75" x14ac:dyDescent="0.2">
      <c r="I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</row>
    <row r="745" spans="9:47" ht="12.75" x14ac:dyDescent="0.2">
      <c r="I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</row>
    <row r="746" spans="9:47" ht="12.75" x14ac:dyDescent="0.2">
      <c r="I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</row>
    <row r="747" spans="9:47" ht="12.75" x14ac:dyDescent="0.2">
      <c r="I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</row>
    <row r="748" spans="9:47" ht="12.75" x14ac:dyDescent="0.2">
      <c r="I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</row>
    <row r="749" spans="9:47" ht="12.75" x14ac:dyDescent="0.2">
      <c r="I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</row>
    <row r="750" spans="9:47" ht="12.75" x14ac:dyDescent="0.2">
      <c r="I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</row>
    <row r="751" spans="9:47" ht="12.75" x14ac:dyDescent="0.2">
      <c r="I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</row>
    <row r="752" spans="9:47" ht="12.75" x14ac:dyDescent="0.2">
      <c r="I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</row>
    <row r="753" spans="9:47" ht="12.75" x14ac:dyDescent="0.2">
      <c r="I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</row>
    <row r="754" spans="9:47" ht="12.75" x14ac:dyDescent="0.2">
      <c r="I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</row>
    <row r="755" spans="9:47" ht="12.75" x14ac:dyDescent="0.2">
      <c r="I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</row>
    <row r="756" spans="9:47" ht="12.75" x14ac:dyDescent="0.2">
      <c r="I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</row>
    <row r="757" spans="9:47" ht="12.75" x14ac:dyDescent="0.2">
      <c r="I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</row>
    <row r="758" spans="9:47" ht="12.75" x14ac:dyDescent="0.2">
      <c r="I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</row>
    <row r="759" spans="9:47" ht="12.75" x14ac:dyDescent="0.2">
      <c r="I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</row>
    <row r="760" spans="9:47" ht="12.75" x14ac:dyDescent="0.2">
      <c r="I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</row>
    <row r="761" spans="9:47" ht="12.75" x14ac:dyDescent="0.2">
      <c r="I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</row>
    <row r="762" spans="9:47" ht="12.75" x14ac:dyDescent="0.2">
      <c r="I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 spans="9:47" ht="12.75" x14ac:dyDescent="0.2">
      <c r="I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</row>
    <row r="764" spans="9:47" ht="12.75" x14ac:dyDescent="0.2">
      <c r="I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</row>
    <row r="765" spans="9:47" ht="12.75" x14ac:dyDescent="0.2">
      <c r="I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</row>
    <row r="766" spans="9:47" ht="12.75" x14ac:dyDescent="0.2">
      <c r="I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</row>
    <row r="767" spans="9:47" ht="12.75" x14ac:dyDescent="0.2">
      <c r="I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</row>
    <row r="768" spans="9:47" ht="12.75" x14ac:dyDescent="0.2">
      <c r="I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</row>
    <row r="769" spans="9:47" ht="12.75" x14ac:dyDescent="0.2">
      <c r="I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</row>
    <row r="770" spans="9:47" ht="12.75" x14ac:dyDescent="0.2">
      <c r="I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</row>
    <row r="771" spans="9:47" ht="12.75" x14ac:dyDescent="0.2">
      <c r="I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</row>
    <row r="772" spans="9:47" ht="12.75" x14ac:dyDescent="0.2">
      <c r="I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</row>
    <row r="773" spans="9:47" ht="12.75" x14ac:dyDescent="0.2">
      <c r="I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</row>
    <row r="774" spans="9:47" ht="12.75" x14ac:dyDescent="0.2">
      <c r="I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</row>
    <row r="775" spans="9:47" ht="12.75" x14ac:dyDescent="0.2">
      <c r="I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</row>
    <row r="776" spans="9:47" ht="12.75" x14ac:dyDescent="0.2">
      <c r="I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</row>
    <row r="777" spans="9:47" ht="12.75" x14ac:dyDescent="0.2">
      <c r="I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</row>
    <row r="778" spans="9:47" ht="12.75" x14ac:dyDescent="0.2">
      <c r="I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</row>
    <row r="779" spans="9:47" ht="12.75" x14ac:dyDescent="0.2">
      <c r="I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</row>
    <row r="780" spans="9:47" ht="12.75" x14ac:dyDescent="0.2">
      <c r="I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</row>
    <row r="781" spans="9:47" ht="12.75" x14ac:dyDescent="0.2">
      <c r="I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</row>
    <row r="782" spans="9:47" ht="12.75" x14ac:dyDescent="0.2">
      <c r="I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</row>
    <row r="783" spans="9:47" ht="12.75" x14ac:dyDescent="0.2">
      <c r="I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</row>
    <row r="784" spans="9:47" ht="12.75" x14ac:dyDescent="0.2">
      <c r="I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</row>
    <row r="785" spans="9:47" ht="12.75" x14ac:dyDescent="0.2">
      <c r="I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</row>
    <row r="786" spans="9:47" ht="12.75" x14ac:dyDescent="0.2">
      <c r="I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</row>
    <row r="787" spans="9:47" ht="12.75" x14ac:dyDescent="0.2">
      <c r="I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</row>
    <row r="788" spans="9:47" ht="12.75" x14ac:dyDescent="0.2">
      <c r="I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</row>
    <row r="789" spans="9:47" ht="12.75" x14ac:dyDescent="0.2">
      <c r="I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</row>
    <row r="790" spans="9:47" ht="12.75" x14ac:dyDescent="0.2">
      <c r="I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</row>
    <row r="791" spans="9:47" ht="12.75" x14ac:dyDescent="0.2">
      <c r="I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</row>
    <row r="792" spans="9:47" ht="12.75" x14ac:dyDescent="0.2">
      <c r="I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</row>
    <row r="793" spans="9:47" ht="12.75" x14ac:dyDescent="0.2">
      <c r="I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</row>
    <row r="794" spans="9:47" ht="12.75" x14ac:dyDescent="0.2">
      <c r="I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</row>
    <row r="795" spans="9:47" ht="12.75" x14ac:dyDescent="0.2">
      <c r="I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</row>
    <row r="796" spans="9:47" ht="12.75" x14ac:dyDescent="0.2">
      <c r="I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</row>
    <row r="797" spans="9:47" ht="12.75" x14ac:dyDescent="0.2">
      <c r="I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</row>
    <row r="798" spans="9:47" ht="12.75" x14ac:dyDescent="0.2">
      <c r="I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</row>
    <row r="799" spans="9:47" ht="12.75" x14ac:dyDescent="0.2">
      <c r="I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</row>
    <row r="800" spans="9:47" ht="12.75" x14ac:dyDescent="0.2">
      <c r="I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</row>
    <row r="801" spans="9:47" ht="12.75" x14ac:dyDescent="0.2">
      <c r="I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</row>
    <row r="802" spans="9:47" ht="12.75" x14ac:dyDescent="0.2">
      <c r="I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</row>
    <row r="803" spans="9:47" ht="12.75" x14ac:dyDescent="0.2">
      <c r="I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</row>
    <row r="804" spans="9:47" ht="12.75" x14ac:dyDescent="0.2">
      <c r="I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</row>
    <row r="805" spans="9:47" ht="12.75" x14ac:dyDescent="0.2">
      <c r="I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</row>
    <row r="806" spans="9:47" ht="12.75" x14ac:dyDescent="0.2">
      <c r="I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</row>
    <row r="807" spans="9:47" ht="12.75" x14ac:dyDescent="0.2">
      <c r="I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</row>
    <row r="808" spans="9:47" ht="12.75" x14ac:dyDescent="0.2">
      <c r="I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</row>
    <row r="809" spans="9:47" ht="12.75" x14ac:dyDescent="0.2">
      <c r="I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</row>
    <row r="810" spans="9:47" ht="12.75" x14ac:dyDescent="0.2">
      <c r="I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</row>
    <row r="811" spans="9:47" ht="12.75" x14ac:dyDescent="0.2">
      <c r="I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</row>
    <row r="812" spans="9:47" ht="12.75" x14ac:dyDescent="0.2">
      <c r="I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</row>
    <row r="813" spans="9:47" ht="12.75" x14ac:dyDescent="0.2">
      <c r="I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 spans="9:47" ht="12.75" x14ac:dyDescent="0.2">
      <c r="I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 spans="9:47" ht="12.75" x14ac:dyDescent="0.2">
      <c r="I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spans="9:47" ht="12.75" x14ac:dyDescent="0.2">
      <c r="I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</row>
    <row r="817" spans="9:47" ht="12.75" x14ac:dyDescent="0.2">
      <c r="I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</row>
    <row r="818" spans="9:47" ht="12.75" x14ac:dyDescent="0.2">
      <c r="I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</row>
    <row r="819" spans="9:47" ht="12.75" x14ac:dyDescent="0.2">
      <c r="I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</row>
    <row r="820" spans="9:47" ht="12.75" x14ac:dyDescent="0.2">
      <c r="I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</row>
    <row r="821" spans="9:47" ht="12.75" x14ac:dyDescent="0.2">
      <c r="I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</row>
    <row r="822" spans="9:47" ht="12.75" x14ac:dyDescent="0.2">
      <c r="I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</row>
    <row r="823" spans="9:47" ht="12.75" x14ac:dyDescent="0.2">
      <c r="I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</row>
    <row r="824" spans="9:47" ht="12.75" x14ac:dyDescent="0.2">
      <c r="I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</row>
    <row r="825" spans="9:47" ht="12.75" x14ac:dyDescent="0.2">
      <c r="I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</row>
    <row r="826" spans="9:47" ht="12.75" x14ac:dyDescent="0.2">
      <c r="I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</row>
    <row r="827" spans="9:47" ht="12.75" x14ac:dyDescent="0.2">
      <c r="I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</row>
    <row r="828" spans="9:47" ht="12.75" x14ac:dyDescent="0.2">
      <c r="I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</row>
    <row r="829" spans="9:47" ht="12.75" x14ac:dyDescent="0.2">
      <c r="I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</row>
    <row r="830" spans="9:47" ht="12.75" x14ac:dyDescent="0.2">
      <c r="I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</row>
    <row r="831" spans="9:47" ht="12.75" x14ac:dyDescent="0.2">
      <c r="I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</row>
    <row r="832" spans="9:47" ht="12.75" x14ac:dyDescent="0.2">
      <c r="I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</row>
    <row r="833" spans="9:47" ht="12.75" x14ac:dyDescent="0.2">
      <c r="I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</row>
    <row r="834" spans="9:47" ht="12.75" x14ac:dyDescent="0.2">
      <c r="I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</row>
    <row r="835" spans="9:47" ht="12.75" x14ac:dyDescent="0.2">
      <c r="I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</row>
    <row r="836" spans="9:47" ht="12.75" x14ac:dyDescent="0.2">
      <c r="I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</row>
    <row r="837" spans="9:47" ht="12.75" x14ac:dyDescent="0.2">
      <c r="I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</row>
    <row r="838" spans="9:47" ht="12.75" x14ac:dyDescent="0.2">
      <c r="I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</row>
    <row r="839" spans="9:47" ht="12.75" x14ac:dyDescent="0.2">
      <c r="I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</row>
    <row r="840" spans="9:47" ht="12.75" x14ac:dyDescent="0.2">
      <c r="I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</row>
    <row r="841" spans="9:47" ht="12.75" x14ac:dyDescent="0.2">
      <c r="I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</row>
    <row r="842" spans="9:47" ht="12.75" x14ac:dyDescent="0.2">
      <c r="I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</row>
    <row r="843" spans="9:47" ht="12.75" x14ac:dyDescent="0.2">
      <c r="I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</row>
    <row r="844" spans="9:47" ht="12.75" x14ac:dyDescent="0.2">
      <c r="I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</row>
    <row r="845" spans="9:47" ht="12.75" x14ac:dyDescent="0.2">
      <c r="I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</row>
    <row r="846" spans="9:47" ht="12.75" x14ac:dyDescent="0.2">
      <c r="I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</row>
    <row r="847" spans="9:47" ht="12.75" x14ac:dyDescent="0.2">
      <c r="I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</row>
    <row r="848" spans="9:47" ht="12.75" x14ac:dyDescent="0.2">
      <c r="I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</row>
    <row r="849" spans="9:47" ht="12.75" x14ac:dyDescent="0.2">
      <c r="I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</row>
    <row r="850" spans="9:47" ht="12.75" x14ac:dyDescent="0.2">
      <c r="I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</row>
    <row r="851" spans="9:47" ht="12.75" x14ac:dyDescent="0.2">
      <c r="I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</row>
    <row r="852" spans="9:47" ht="12.75" x14ac:dyDescent="0.2">
      <c r="I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</row>
    <row r="853" spans="9:47" ht="12.75" x14ac:dyDescent="0.2">
      <c r="I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</row>
    <row r="854" spans="9:47" ht="12.75" x14ac:dyDescent="0.2">
      <c r="I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</row>
    <row r="855" spans="9:47" ht="12.75" x14ac:dyDescent="0.2">
      <c r="I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</row>
    <row r="856" spans="9:47" ht="12.75" x14ac:dyDescent="0.2">
      <c r="I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</row>
    <row r="857" spans="9:47" ht="12.75" x14ac:dyDescent="0.2">
      <c r="I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</row>
    <row r="858" spans="9:47" ht="12.75" x14ac:dyDescent="0.2">
      <c r="I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</row>
    <row r="859" spans="9:47" ht="12.75" x14ac:dyDescent="0.2">
      <c r="I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</row>
    <row r="860" spans="9:47" ht="12.75" x14ac:dyDescent="0.2">
      <c r="I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</row>
    <row r="861" spans="9:47" ht="12.75" x14ac:dyDescent="0.2">
      <c r="I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</row>
    <row r="862" spans="9:47" ht="12.75" x14ac:dyDescent="0.2">
      <c r="I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</row>
    <row r="863" spans="9:47" ht="12.75" x14ac:dyDescent="0.2">
      <c r="I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</row>
    <row r="864" spans="9:47" ht="12.75" x14ac:dyDescent="0.2">
      <c r="I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</row>
    <row r="865" spans="9:47" ht="12.75" x14ac:dyDescent="0.2">
      <c r="I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</row>
    <row r="866" spans="9:47" ht="12.75" x14ac:dyDescent="0.2">
      <c r="I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</row>
    <row r="867" spans="9:47" ht="12.75" x14ac:dyDescent="0.2">
      <c r="I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</row>
    <row r="868" spans="9:47" ht="12.75" x14ac:dyDescent="0.2">
      <c r="I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</row>
    <row r="869" spans="9:47" ht="12.75" x14ac:dyDescent="0.2">
      <c r="I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</row>
    <row r="870" spans="9:47" ht="12.75" x14ac:dyDescent="0.2">
      <c r="I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</row>
    <row r="871" spans="9:47" ht="12.75" x14ac:dyDescent="0.2">
      <c r="I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 spans="9:47" ht="12.75" x14ac:dyDescent="0.2">
      <c r="I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</row>
    <row r="873" spans="9:47" ht="12.75" x14ac:dyDescent="0.2">
      <c r="I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</row>
    <row r="874" spans="9:47" ht="12.75" x14ac:dyDescent="0.2">
      <c r="I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</row>
    <row r="875" spans="9:47" ht="12.75" x14ac:dyDescent="0.2">
      <c r="I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</row>
    <row r="876" spans="9:47" ht="12.75" x14ac:dyDescent="0.2">
      <c r="I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</row>
    <row r="877" spans="9:47" ht="12.75" x14ac:dyDescent="0.2">
      <c r="I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</row>
    <row r="878" spans="9:47" ht="12.75" x14ac:dyDescent="0.2">
      <c r="I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</row>
    <row r="879" spans="9:47" ht="12.75" x14ac:dyDescent="0.2">
      <c r="I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</row>
    <row r="880" spans="9:47" ht="12.75" x14ac:dyDescent="0.2">
      <c r="I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</row>
    <row r="881" spans="9:47" ht="12.75" x14ac:dyDescent="0.2">
      <c r="I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</row>
    <row r="882" spans="9:47" ht="12.75" x14ac:dyDescent="0.2">
      <c r="I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</row>
    <row r="883" spans="9:47" ht="12.75" x14ac:dyDescent="0.2">
      <c r="I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</row>
    <row r="884" spans="9:47" ht="12.75" x14ac:dyDescent="0.2">
      <c r="I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</row>
    <row r="885" spans="9:47" ht="12.75" x14ac:dyDescent="0.2">
      <c r="I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</row>
    <row r="886" spans="9:47" ht="12.75" x14ac:dyDescent="0.2">
      <c r="I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</row>
    <row r="887" spans="9:47" ht="12.75" x14ac:dyDescent="0.2">
      <c r="I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</row>
    <row r="888" spans="9:47" ht="12.75" x14ac:dyDescent="0.2">
      <c r="I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</row>
    <row r="889" spans="9:47" ht="12.75" x14ac:dyDescent="0.2">
      <c r="I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</row>
    <row r="890" spans="9:47" ht="12.75" x14ac:dyDescent="0.2">
      <c r="I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</row>
    <row r="891" spans="9:47" ht="12.75" x14ac:dyDescent="0.2">
      <c r="I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</row>
    <row r="892" spans="9:47" ht="12.75" x14ac:dyDescent="0.2">
      <c r="I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</row>
    <row r="893" spans="9:47" ht="12.75" x14ac:dyDescent="0.2">
      <c r="I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</row>
    <row r="894" spans="9:47" ht="12.75" x14ac:dyDescent="0.2">
      <c r="I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 spans="9:47" ht="12.75" x14ac:dyDescent="0.2">
      <c r="I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</row>
    <row r="896" spans="9:47" ht="12.75" x14ac:dyDescent="0.2">
      <c r="I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</row>
    <row r="897" spans="9:47" ht="12.75" x14ac:dyDescent="0.2">
      <c r="I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</row>
    <row r="898" spans="9:47" ht="12.75" x14ac:dyDescent="0.2">
      <c r="I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</row>
    <row r="899" spans="9:47" ht="12.75" x14ac:dyDescent="0.2">
      <c r="I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</row>
    <row r="900" spans="9:47" ht="12.75" x14ac:dyDescent="0.2">
      <c r="I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</row>
    <row r="901" spans="9:47" ht="12.75" x14ac:dyDescent="0.2">
      <c r="I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</row>
    <row r="902" spans="9:47" ht="12.75" x14ac:dyDescent="0.2">
      <c r="I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</row>
    <row r="903" spans="9:47" ht="12.75" x14ac:dyDescent="0.2">
      <c r="I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</row>
    <row r="904" spans="9:47" ht="12.75" x14ac:dyDescent="0.2">
      <c r="I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</row>
    <row r="905" spans="9:47" ht="12.75" x14ac:dyDescent="0.2">
      <c r="I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</row>
    <row r="906" spans="9:47" ht="12.75" x14ac:dyDescent="0.2">
      <c r="I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</row>
    <row r="907" spans="9:47" ht="12.75" x14ac:dyDescent="0.2">
      <c r="I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</row>
    <row r="908" spans="9:47" ht="12.75" x14ac:dyDescent="0.2">
      <c r="I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</row>
    <row r="909" spans="9:47" ht="12.75" x14ac:dyDescent="0.2">
      <c r="I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</row>
    <row r="910" spans="9:47" ht="12.75" x14ac:dyDescent="0.2">
      <c r="I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</row>
    <row r="911" spans="9:47" ht="12.75" x14ac:dyDescent="0.2">
      <c r="I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</row>
    <row r="912" spans="9:47" ht="12.75" x14ac:dyDescent="0.2">
      <c r="I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 spans="9:47" ht="12.75" x14ac:dyDescent="0.2">
      <c r="I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</row>
    <row r="914" spans="9:47" ht="12.75" x14ac:dyDescent="0.2">
      <c r="I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</row>
    <row r="915" spans="9:47" ht="12.75" x14ac:dyDescent="0.2">
      <c r="I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</row>
    <row r="916" spans="9:47" ht="12.75" x14ac:dyDescent="0.2">
      <c r="I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</row>
    <row r="917" spans="9:47" ht="12.75" x14ac:dyDescent="0.2">
      <c r="I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</row>
    <row r="918" spans="9:47" ht="12.75" x14ac:dyDescent="0.2">
      <c r="I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spans="9:47" ht="12.75" x14ac:dyDescent="0.2">
      <c r="I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 spans="9:47" ht="12.75" x14ac:dyDescent="0.2">
      <c r="I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</row>
    <row r="921" spans="9:47" ht="12.75" x14ac:dyDescent="0.2">
      <c r="I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</row>
    <row r="922" spans="9:47" ht="12.75" x14ac:dyDescent="0.2">
      <c r="I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</row>
    <row r="923" spans="9:47" ht="12.75" x14ac:dyDescent="0.2">
      <c r="I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</row>
    <row r="924" spans="9:47" ht="12.75" x14ac:dyDescent="0.2">
      <c r="I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</row>
    <row r="925" spans="9:47" ht="12.75" x14ac:dyDescent="0.2">
      <c r="I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</row>
    <row r="926" spans="9:47" ht="12.75" x14ac:dyDescent="0.2">
      <c r="I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</row>
    <row r="927" spans="9:47" ht="12.75" x14ac:dyDescent="0.2">
      <c r="I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</row>
    <row r="928" spans="9:47" ht="12.75" x14ac:dyDescent="0.2">
      <c r="I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 spans="9:47" ht="12.75" x14ac:dyDescent="0.2">
      <c r="I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</row>
    <row r="930" spans="9:47" ht="12.75" x14ac:dyDescent="0.2">
      <c r="I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</row>
    <row r="931" spans="9:47" ht="12.75" x14ac:dyDescent="0.2">
      <c r="I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</row>
    <row r="932" spans="9:47" ht="12.75" x14ac:dyDescent="0.2">
      <c r="I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</row>
    <row r="933" spans="9:47" ht="12.75" x14ac:dyDescent="0.2">
      <c r="I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</row>
    <row r="934" spans="9:47" ht="12.75" x14ac:dyDescent="0.2">
      <c r="I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</row>
    <row r="935" spans="9:47" ht="12.75" x14ac:dyDescent="0.2">
      <c r="I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</row>
    <row r="936" spans="9:47" ht="12.75" x14ac:dyDescent="0.2">
      <c r="I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</row>
    <row r="937" spans="9:47" ht="12.75" x14ac:dyDescent="0.2">
      <c r="I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</row>
    <row r="938" spans="9:47" ht="12.75" x14ac:dyDescent="0.2">
      <c r="I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</row>
    <row r="939" spans="9:47" ht="12.75" x14ac:dyDescent="0.2">
      <c r="I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</row>
    <row r="940" spans="9:47" ht="12.75" x14ac:dyDescent="0.2">
      <c r="I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</row>
    <row r="941" spans="9:47" ht="12.75" x14ac:dyDescent="0.2">
      <c r="I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</row>
    <row r="942" spans="9:47" ht="12.75" x14ac:dyDescent="0.2">
      <c r="I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</row>
    <row r="943" spans="9:47" ht="12.75" x14ac:dyDescent="0.2">
      <c r="I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</row>
    <row r="944" spans="9:47" ht="12.75" x14ac:dyDescent="0.2">
      <c r="I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</row>
    <row r="945" spans="9:47" ht="12.75" x14ac:dyDescent="0.2">
      <c r="I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</row>
    <row r="946" spans="9:47" ht="12.75" x14ac:dyDescent="0.2">
      <c r="I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</row>
    <row r="947" spans="9:47" ht="12.75" x14ac:dyDescent="0.2">
      <c r="I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</row>
    <row r="948" spans="9:47" ht="12.75" x14ac:dyDescent="0.2">
      <c r="I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</row>
    <row r="949" spans="9:47" ht="12.75" x14ac:dyDescent="0.2">
      <c r="I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</row>
    <row r="950" spans="9:47" ht="12.75" x14ac:dyDescent="0.2">
      <c r="I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</row>
    <row r="951" spans="9:47" ht="12.75" x14ac:dyDescent="0.2">
      <c r="I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</row>
    <row r="952" spans="9:47" ht="12.75" x14ac:dyDescent="0.2">
      <c r="I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</row>
    <row r="953" spans="9:47" ht="12.75" x14ac:dyDescent="0.2">
      <c r="I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</row>
    <row r="954" spans="9:47" ht="12.75" x14ac:dyDescent="0.2">
      <c r="I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</row>
    <row r="955" spans="9:47" ht="12.75" x14ac:dyDescent="0.2">
      <c r="I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</row>
    <row r="956" spans="9:47" ht="12.75" x14ac:dyDescent="0.2">
      <c r="I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</row>
    <row r="957" spans="9:47" ht="12.75" x14ac:dyDescent="0.2">
      <c r="I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</row>
    <row r="958" spans="9:47" ht="12.75" x14ac:dyDescent="0.2">
      <c r="I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</row>
    <row r="959" spans="9:47" ht="12.75" x14ac:dyDescent="0.2">
      <c r="I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</row>
    <row r="960" spans="9:47" ht="12.75" x14ac:dyDescent="0.2">
      <c r="I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</row>
    <row r="961" spans="9:47" ht="12.75" x14ac:dyDescent="0.2">
      <c r="I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</row>
    <row r="962" spans="9:47" ht="12.75" x14ac:dyDescent="0.2">
      <c r="I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</row>
    <row r="963" spans="9:47" ht="12.75" x14ac:dyDescent="0.2">
      <c r="I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</row>
    <row r="964" spans="9:47" ht="12.75" x14ac:dyDescent="0.2">
      <c r="I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</row>
    <row r="965" spans="9:47" ht="12.75" x14ac:dyDescent="0.2">
      <c r="I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</row>
    <row r="966" spans="9:47" ht="12.75" x14ac:dyDescent="0.2">
      <c r="I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</row>
    <row r="967" spans="9:47" ht="12.75" x14ac:dyDescent="0.2">
      <c r="I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</row>
    <row r="968" spans="9:47" ht="12.75" x14ac:dyDescent="0.2">
      <c r="I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</row>
    <row r="969" spans="9:47" ht="12.75" x14ac:dyDescent="0.2">
      <c r="I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</row>
    <row r="970" spans="9:47" ht="12.75" x14ac:dyDescent="0.2">
      <c r="I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</row>
    <row r="971" spans="9:47" ht="12.75" x14ac:dyDescent="0.2">
      <c r="I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</row>
    <row r="972" spans="9:47" ht="12.75" x14ac:dyDescent="0.2">
      <c r="I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</row>
    <row r="973" spans="9:47" ht="12.75" x14ac:dyDescent="0.2">
      <c r="I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</row>
    <row r="974" spans="9:47" ht="12.75" x14ac:dyDescent="0.2">
      <c r="I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</row>
    <row r="975" spans="9:47" ht="12.75" x14ac:dyDescent="0.2">
      <c r="I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</row>
    <row r="976" spans="9:47" ht="12.75" x14ac:dyDescent="0.2">
      <c r="I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</row>
    <row r="977" spans="9:47" ht="12.75" x14ac:dyDescent="0.2">
      <c r="I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</row>
    <row r="978" spans="9:47" ht="12.75" x14ac:dyDescent="0.2">
      <c r="I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</row>
    <row r="979" spans="9:47" ht="12.75" x14ac:dyDescent="0.2">
      <c r="I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</row>
    <row r="980" spans="9:47" ht="12.75" x14ac:dyDescent="0.2">
      <c r="I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</row>
    <row r="981" spans="9:47" ht="12.75" x14ac:dyDescent="0.2">
      <c r="I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</row>
    <row r="982" spans="9:47" ht="12.75" x14ac:dyDescent="0.2">
      <c r="I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</row>
    <row r="983" spans="9:47" ht="12.75" x14ac:dyDescent="0.2">
      <c r="I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</row>
    <row r="984" spans="9:47" ht="12.75" x14ac:dyDescent="0.2">
      <c r="I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</row>
    <row r="985" spans="9:47" ht="12.75" x14ac:dyDescent="0.2">
      <c r="I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</row>
    <row r="986" spans="9:47" ht="12.75" x14ac:dyDescent="0.2">
      <c r="I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</row>
    <row r="987" spans="9:47" ht="12.75" x14ac:dyDescent="0.2">
      <c r="I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</row>
    <row r="988" spans="9:47" ht="12.75" x14ac:dyDescent="0.2">
      <c r="I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</row>
    <row r="989" spans="9:47" ht="12.75" x14ac:dyDescent="0.2">
      <c r="I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</row>
    <row r="990" spans="9:47" ht="12.75" x14ac:dyDescent="0.2">
      <c r="I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</row>
    <row r="991" spans="9:47" ht="12.75" x14ac:dyDescent="0.2">
      <c r="I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</row>
    <row r="992" spans="9:47" ht="12.75" x14ac:dyDescent="0.2">
      <c r="I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</row>
    <row r="993" spans="9:47" ht="12.75" x14ac:dyDescent="0.2">
      <c r="I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</row>
    <row r="994" spans="9:47" ht="12.75" x14ac:dyDescent="0.2">
      <c r="I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</row>
    <row r="995" spans="9:47" ht="12.75" x14ac:dyDescent="0.2">
      <c r="I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</row>
    <row r="996" spans="9:47" ht="12.75" x14ac:dyDescent="0.2">
      <c r="I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</row>
    <row r="997" spans="9:47" ht="12.75" x14ac:dyDescent="0.2">
      <c r="I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</row>
    <row r="998" spans="9:47" ht="12.75" x14ac:dyDescent="0.2">
      <c r="I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</row>
    <row r="999" spans="9:47" ht="12.75" x14ac:dyDescent="0.2">
      <c r="I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</row>
    <row r="1000" spans="9:47" ht="12.75" x14ac:dyDescent="0.2">
      <c r="I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</row>
    <row r="1001" spans="9:47" ht="12.75" x14ac:dyDescent="0.2">
      <c r="I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</row>
    <row r="1002" spans="9:47" ht="12.75" x14ac:dyDescent="0.2">
      <c r="I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</row>
    <row r="1003" spans="9:47" ht="12.75" x14ac:dyDescent="0.2">
      <c r="I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</row>
    <row r="1004" spans="9:47" ht="12.75" x14ac:dyDescent="0.2">
      <c r="I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</row>
  </sheetData>
  <mergeCells count="1">
    <mergeCell ref="AG1:A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1"/>
  <sheetViews>
    <sheetView workbookViewId="0">
      <selection activeCell="F4" sqref="F4"/>
    </sheetView>
  </sheetViews>
  <sheetFormatPr defaultColWidth="14.42578125" defaultRowHeight="15.75" customHeight="1" x14ac:dyDescent="0.2"/>
  <cols>
    <col min="1" max="1" width="19.85546875" customWidth="1"/>
    <col min="2" max="2" width="13.140625" customWidth="1"/>
    <col min="3" max="3" width="14.85546875" customWidth="1"/>
    <col min="4" max="4" width="13.5703125" customWidth="1"/>
    <col min="5" max="5" width="14" customWidth="1"/>
    <col min="6" max="6" width="13" customWidth="1"/>
    <col min="7" max="7" width="13.28515625" customWidth="1"/>
    <col min="8" max="8" width="11" customWidth="1"/>
    <col min="9" max="9" width="12.140625" customWidth="1"/>
    <col min="10" max="10" width="11" customWidth="1"/>
    <col min="11" max="11" width="10.85546875" customWidth="1"/>
    <col min="12" max="12" width="15" customWidth="1"/>
    <col min="13" max="14" width="13.28515625" customWidth="1"/>
    <col min="15" max="15" width="14.28515625" customWidth="1"/>
  </cols>
  <sheetData>
    <row r="1" spans="1:15" x14ac:dyDescent="0.2">
      <c r="A1" s="3" t="s">
        <v>103</v>
      </c>
      <c r="B1" s="40">
        <f>SUM(COUNT('vs X3'!A2:A16),COUNT('vs Lynxes'!A2:A15),COUNT('vs Nova'!A2:A20),COUNT('vs Phoenix'!A2:A16),COUNT('vs Executors'!A2:A16),COUNT('vs Ultim8'!A2:A20))</f>
        <v>97</v>
      </c>
    </row>
    <row r="2" spans="1:15" x14ac:dyDescent="0.2">
      <c r="A2" s="3" t="s">
        <v>104</v>
      </c>
      <c r="B2" s="40">
        <f>SUM('vs X3'!C20:C21,'vs Lynxes'!C19:C20,'vs Nova'!C24:C25,'vs Phoenix'!C20:C21,'vs Executors'!C20:C21,'vs Ultim8'!C24:C25)</f>
        <v>47</v>
      </c>
    </row>
    <row r="3" spans="1:15" x14ac:dyDescent="0.2">
      <c r="A3" s="4" t="s">
        <v>105</v>
      </c>
      <c r="B3" s="41">
        <f>B2/B1</f>
        <v>0.4845360824742268</v>
      </c>
    </row>
    <row r="4" spans="1:15" x14ac:dyDescent="0.2">
      <c r="A4" s="3" t="s">
        <v>106</v>
      </c>
      <c r="B4" s="42">
        <f>SUM('vs X3'!M2:M11,'vs Lynxes'!M2:M11,'vs Nova'!M2:M11,'vs Phoenix'!M2:M11,'vs Executors'!M2:M12,'vs Ultim8'!M2:M12)</f>
        <v>471</v>
      </c>
    </row>
    <row r="5" spans="1:15" x14ac:dyDescent="0.2">
      <c r="A5" s="3" t="s">
        <v>11</v>
      </c>
      <c r="B5" s="42">
        <f>SUM('vs X3'!N2:N11,'vs Lynxes'!N2:N11,'vs Nova'!N2:N11,'vs Phoenix'!N2:N11,'vs Executors'!N2:N12,'vs Ultim8'!N2:N12)</f>
        <v>438</v>
      </c>
    </row>
    <row r="6" spans="1:15" x14ac:dyDescent="0.2">
      <c r="A6" s="4" t="s">
        <v>14</v>
      </c>
      <c r="B6" s="41">
        <f>B5/B4</f>
        <v>0.92993630573248409</v>
      </c>
    </row>
    <row r="7" spans="1:15" x14ac:dyDescent="0.2">
      <c r="A7" s="4" t="s">
        <v>107</v>
      </c>
      <c r="B7" s="42">
        <f>SUM('vs X3'!R2:T11,'vs Lynxes'!R2:T11,'vs Nova'!R2:T11,'vs Phoenix'!R2:T11,'vs Executors'!R2:T12,'vs Ultim8'!R2:T12)</f>
        <v>460</v>
      </c>
    </row>
    <row r="8" spans="1:15" x14ac:dyDescent="0.2">
      <c r="A8" s="4" t="s">
        <v>15</v>
      </c>
      <c r="B8" s="42">
        <f>SUM('vs X3'!R2:R11,'vs Lynxes'!R2:R11,'vs Nova'!R2:R11,'vs Phoenix'!R2:R11,'vs Executors'!R2:R12,'vs Ultim8'!R2:R12)</f>
        <v>443</v>
      </c>
    </row>
    <row r="9" spans="1:15" x14ac:dyDescent="0.2">
      <c r="A9" s="4" t="s">
        <v>17</v>
      </c>
      <c r="B9" s="41">
        <f>B8/B7</f>
        <v>0.96304347826086956</v>
      </c>
    </row>
    <row r="10" spans="1:15" x14ac:dyDescent="0.2">
      <c r="B10" s="43"/>
    </row>
    <row r="11" spans="1:15" x14ac:dyDescent="0.2">
      <c r="B11" s="43"/>
    </row>
    <row r="12" spans="1:15" x14ac:dyDescent="0.2">
      <c r="A12" s="1" t="s">
        <v>9</v>
      </c>
      <c r="B12" s="3" t="s">
        <v>10</v>
      </c>
      <c r="C12" s="3" t="s">
        <v>11</v>
      </c>
      <c r="D12" s="4" t="s">
        <v>14</v>
      </c>
      <c r="E12" s="4" t="s">
        <v>107</v>
      </c>
      <c r="F12" s="4" t="s">
        <v>15</v>
      </c>
      <c r="G12" s="4" t="s">
        <v>17</v>
      </c>
      <c r="H12" s="4" t="s">
        <v>19</v>
      </c>
      <c r="I12" s="4" t="s">
        <v>19</v>
      </c>
      <c r="J12" s="4" t="s">
        <v>20</v>
      </c>
      <c r="K12" s="4" t="s">
        <v>21</v>
      </c>
      <c r="L12" s="4" t="s">
        <v>22</v>
      </c>
      <c r="M12" s="4" t="s">
        <v>23</v>
      </c>
      <c r="N12" s="4" t="s">
        <v>24</v>
      </c>
      <c r="O12" s="4" t="s">
        <v>25</v>
      </c>
    </row>
    <row r="13" spans="1:15" x14ac:dyDescent="0.2">
      <c r="A13" s="39" t="s">
        <v>128</v>
      </c>
      <c r="B13" s="42">
        <f>SUM('vs X3'!M2,'vs Lynxes'!M2,'vs Nova'!M2,'vs Phoenix'!M2,'vs Executors'!M2,'vs Ultim8'!M2)</f>
        <v>19</v>
      </c>
      <c r="C13" s="42">
        <f>SUM('vs X3'!N2,'vs Lynxes'!N2,'vs Nova'!N2,'vs Phoenix'!N2,'vs Executors'!N2,'vs Ultim8'!N2)</f>
        <v>18</v>
      </c>
      <c r="D13" s="13">
        <f t="shared" ref="D13:D23" si="0">C13/B13</f>
        <v>0.94736842105263153</v>
      </c>
      <c r="E13" s="16">
        <f>SUM('vs X3'!R2:T2,'vs Lynxes'!R2:T2,'vs Nova'!R2:T2,'vs Phoenix'!R2:T2,'vs Executors'!R2:T2,'vs Ultim8'!R2:T2)</f>
        <v>33</v>
      </c>
      <c r="F13" s="16">
        <f>SUM('vs X3'!R2,'vs Lynxes'!R2,'vs Nova'!R2,'vs Phoenix'!R2,'vs Executors'!R2,'vs Ultim8'!R2)</f>
        <v>33</v>
      </c>
      <c r="G13" s="13">
        <f t="shared" ref="G13:G23" si="1">F13/E13</f>
        <v>1</v>
      </c>
      <c r="H13" s="14">
        <f ca="1">SUM('vs X3'!X2,'vs Lynxes'!X2,'vs Nova'!X2,'vs Phoenix'!X2,'vs Executors'!X2,'vs Ultim8'!X2)</f>
        <v>31</v>
      </c>
      <c r="I13" s="13">
        <f t="shared" ref="I13:I23" ca="1" si="2">H13/$B$1</f>
        <v>0.31958762886597936</v>
      </c>
      <c r="J13" s="16">
        <f ca="1">SUM('vs X3'!Y2,'vs Lynxes'!Y2,'vs Nova'!Y2,'vs Phoenix'!Y2,'vs Executors'!Y2,'vs Ultim8'!Y2)</f>
        <v>14</v>
      </c>
      <c r="K13" s="16">
        <f ca="1">SUM('vs X3'!Z2,'vs Lynxes'!Z2,'vs Nova'!Z2,'vs Phoenix'!Z2,'vs Executors'!Z2,'vs Ultim8'!Z2)</f>
        <v>9</v>
      </c>
      <c r="L13" s="13">
        <f t="shared" ref="L13:L23" ca="1" si="3">K13/J13</f>
        <v>0.6428571428571429</v>
      </c>
      <c r="M13" s="16">
        <f ca="1">SUM('vs X3'!AB2,'vs Lynxes'!AB2,'vs Nova'!AB2,'vs Phoenix'!AB2,'vs Executors'!AB2,'vs Ultim8'!AB2)</f>
        <v>17</v>
      </c>
      <c r="N13" s="14">
        <f ca="1">SUM('vs X3'!AC2,'vs Lynxes'!AC2,'vs Nova'!AC2,'vs Phoenix'!AC2,'vs Executors'!AC2,'vs Ultim8'!AC2)</f>
        <v>5</v>
      </c>
      <c r="O13" s="13">
        <f t="shared" ref="O13:O23" ca="1" si="4">N13/M13</f>
        <v>0.29411764705882354</v>
      </c>
    </row>
    <row r="14" spans="1:15" x14ac:dyDescent="0.2">
      <c r="A14" s="39" t="s">
        <v>129</v>
      </c>
      <c r="B14" s="42">
        <f>SUM('vs X3'!M3,'vs Lynxes'!M3,'vs Nova'!M3,'vs Phoenix'!M3,'vs Executors'!M3,'vs Ultim8'!M3)</f>
        <v>7</v>
      </c>
      <c r="C14" s="42">
        <f>SUM('vs X3'!N3,'vs Lynxes'!N3,'vs Nova'!N3,'vs Phoenix'!N3,'vs Executors'!N3,'vs Ultim8'!N3)</f>
        <v>5</v>
      </c>
      <c r="D14" s="13">
        <f t="shared" si="0"/>
        <v>0.7142857142857143</v>
      </c>
      <c r="E14" s="16">
        <f>SUM('vs X3'!R3:T3,'vs Lynxes'!R3:T3,'vs Nova'!R3:T3,'vs Phoenix'!R3:T3,'vs Executors'!R3:T3,'vs Ultim8'!R3:T3)</f>
        <v>10</v>
      </c>
      <c r="F14" s="16">
        <f>SUM('vs X3'!R3,'vs Lynxes'!R3,'vs Nova'!R3,'vs Phoenix'!R3,'vs Executors'!R3,'vs Ultim8'!R3)</f>
        <v>9</v>
      </c>
      <c r="G14" s="13">
        <f t="shared" si="1"/>
        <v>0.9</v>
      </c>
      <c r="H14" s="14">
        <f ca="1">SUM('vs X3'!X3,'vs Lynxes'!X3,'vs Nova'!X3,'vs Phoenix'!X3,'vs Executors'!X3,'vs Ultim8'!X3)</f>
        <v>16</v>
      </c>
      <c r="I14" s="13">
        <f t="shared" ca="1" si="2"/>
        <v>0.16494845360824742</v>
      </c>
      <c r="J14" s="16">
        <f ca="1">SUM('vs X3'!Y3,'vs Lynxes'!Y3,'vs Nova'!Y3,'vs Phoenix'!Y3,'vs Executors'!Y3,'vs Ultim8'!Y3)</f>
        <v>4</v>
      </c>
      <c r="K14" s="16">
        <f ca="1">SUM('vs X3'!Z3,'vs Lynxes'!Z3,'vs Nova'!Z3,'vs Phoenix'!Z3,'vs Executors'!Z3,'vs Ultim8'!Z3)</f>
        <v>2</v>
      </c>
      <c r="L14" s="13">
        <f t="shared" ca="1" si="3"/>
        <v>0.5</v>
      </c>
      <c r="M14" s="16">
        <f ca="1">SUM('vs X3'!AB3,'vs Lynxes'!AB3,'vs Nova'!AB3,'vs Phoenix'!AB3,'vs Executors'!AB3,'vs Ultim8'!AB3)</f>
        <v>12</v>
      </c>
      <c r="N14" s="14">
        <f ca="1">SUM('vs X3'!AC3,'vs Lynxes'!AC3,'vs Nova'!AC3,'vs Phoenix'!AC3,'vs Executors'!AC3,'vs Ultim8'!AC3)</f>
        <v>6</v>
      </c>
      <c r="O14" s="13">
        <f t="shared" ca="1" si="4"/>
        <v>0.5</v>
      </c>
    </row>
    <row r="15" spans="1:15" x14ac:dyDescent="0.2">
      <c r="A15" s="39" t="s">
        <v>130</v>
      </c>
      <c r="B15" s="42">
        <f>SUM('vs X3'!M4,'vs Lynxes'!M4,'vs Nova'!M4,'vs Phoenix'!M4,'vs Executors'!M4,'vs Ultim8'!M4)</f>
        <v>19</v>
      </c>
      <c r="C15" s="42">
        <f>SUM('vs X3'!N4,'vs Lynxes'!N4,'vs Nova'!N4,'vs Phoenix'!N4,'vs Executors'!N4,'vs Ultim8'!N4)</f>
        <v>19</v>
      </c>
      <c r="D15" s="13">
        <f t="shared" si="0"/>
        <v>1</v>
      </c>
      <c r="E15" s="16">
        <f>SUM('vs X3'!R4:T4,'vs Lynxes'!R4:T4,'vs Nova'!R4:T4,'vs Phoenix'!R4:T4,'vs Executors'!R4:T4,'vs Ultim8'!R4:T4)</f>
        <v>24</v>
      </c>
      <c r="F15" s="16">
        <f>SUM('vs X3'!R4,'vs Lynxes'!R4,'vs Nova'!R4,'vs Phoenix'!R4,'vs Executors'!R4,'vs Ultim8'!R4)</f>
        <v>22</v>
      </c>
      <c r="G15" s="13">
        <f t="shared" si="1"/>
        <v>0.91666666666666663</v>
      </c>
      <c r="H15" s="14">
        <f ca="1">SUM('vs X3'!X4,'vs Lynxes'!X4,'vs Nova'!X4,'vs Phoenix'!X4,'vs Executors'!X4,'vs Ultim8'!X4)</f>
        <v>41</v>
      </c>
      <c r="I15" s="13">
        <f t="shared" ca="1" si="2"/>
        <v>0.42268041237113402</v>
      </c>
      <c r="J15" s="16">
        <f ca="1">SUM('vs X3'!Y4,'vs Lynxes'!Y4,'vs Nova'!Y4,'vs Phoenix'!Y4,'vs Executors'!Y4,'vs Ultim8'!Y4)</f>
        <v>21</v>
      </c>
      <c r="K15" s="16">
        <f ca="1">SUM('vs X3'!Z4,'vs Lynxes'!Z4,'vs Nova'!Z4,'vs Phoenix'!Z4,'vs Executors'!Z4,'vs Ultim8'!Z4)</f>
        <v>11</v>
      </c>
      <c r="L15" s="13">
        <f t="shared" ca="1" si="3"/>
        <v>0.52380952380952384</v>
      </c>
      <c r="M15" s="16">
        <f ca="1">SUM('vs X3'!AB4,'vs Lynxes'!AB4,'vs Nova'!AB4,'vs Phoenix'!AB4,'vs Executors'!AB4,'vs Ultim8'!AB4)</f>
        <v>20</v>
      </c>
      <c r="N15" s="14">
        <f ca="1">SUM('vs X3'!AC4,'vs Lynxes'!AC4,'vs Nova'!AC4,'vs Phoenix'!AC4,'vs Executors'!AC4,'vs Ultim8'!AC4)</f>
        <v>8</v>
      </c>
      <c r="O15" s="13">
        <f t="shared" ca="1" si="4"/>
        <v>0.4</v>
      </c>
    </row>
    <row r="16" spans="1:15" x14ac:dyDescent="0.2">
      <c r="A16" s="39" t="s">
        <v>131</v>
      </c>
      <c r="B16" s="42">
        <f>SUM('vs X3'!M5,'vs Lynxes'!M5,'vs Nova'!M5,'vs Phoenix'!M5,'vs Executors'!M5,'vs Ultim8'!M5)</f>
        <v>73</v>
      </c>
      <c r="C16" s="42">
        <f>SUM('vs X3'!N5,'vs Lynxes'!N5,'vs Nova'!N5,'vs Phoenix'!N5,'vs Executors'!N5,'vs Ultim8'!N5)</f>
        <v>69</v>
      </c>
      <c r="D16" s="13">
        <f t="shared" si="0"/>
        <v>0.9452054794520548</v>
      </c>
      <c r="E16" s="16">
        <f>SUM('vs X3'!R5:T5,'vs Lynxes'!R5:T5,'vs Nova'!R5:T5,'vs Phoenix'!R5:T5,'vs Executors'!R5:T5,'vs Ultim8'!R5:T5)</f>
        <v>84</v>
      </c>
      <c r="F16" s="16">
        <f>SUM('vs X3'!R5,'vs Lynxes'!R5,'vs Nova'!R5,'vs Phoenix'!R5,'vs Executors'!R5,'vs Ultim8'!R5)</f>
        <v>81</v>
      </c>
      <c r="G16" s="13">
        <f t="shared" si="1"/>
        <v>0.9642857142857143</v>
      </c>
      <c r="H16" s="14">
        <f ca="1">SUM('vs X3'!X5,'vs Lynxes'!X5,'vs Nova'!X5,'vs Phoenix'!X5,'vs Executors'!X5,'vs Ultim8'!X5)</f>
        <v>66</v>
      </c>
      <c r="I16" s="13">
        <f t="shared" ca="1" si="2"/>
        <v>0.68041237113402064</v>
      </c>
      <c r="J16" s="16">
        <f ca="1">SUM('vs X3'!Y5,'vs Lynxes'!Y5,'vs Nova'!Y5,'vs Phoenix'!Y5,'vs Executors'!Y5,'vs Ultim8'!Y5)</f>
        <v>43</v>
      </c>
      <c r="K16" s="16">
        <f ca="1">SUM('vs X3'!Z5,'vs Lynxes'!Z5,'vs Nova'!Z5,'vs Phoenix'!Z5,'vs Executors'!Z5,'vs Ultim8'!Z5)</f>
        <v>28</v>
      </c>
      <c r="L16" s="13">
        <f t="shared" ca="1" si="3"/>
        <v>0.65116279069767447</v>
      </c>
      <c r="M16" s="16">
        <f ca="1">SUM('vs X3'!AB5,'vs Lynxes'!AB5,'vs Nova'!AB5,'vs Phoenix'!AB5,'vs Executors'!AB5,'vs Ultim8'!AB5)</f>
        <v>23</v>
      </c>
      <c r="N16" s="14">
        <f ca="1">SUM('vs X3'!AC5,'vs Lynxes'!AC5,'vs Nova'!AC5,'vs Phoenix'!AC5,'vs Executors'!AC5,'vs Ultim8'!AC5)</f>
        <v>9</v>
      </c>
      <c r="O16" s="13">
        <f t="shared" ca="1" si="4"/>
        <v>0.39130434782608697</v>
      </c>
    </row>
    <row r="17" spans="1:15" x14ac:dyDescent="0.2">
      <c r="A17" s="39" t="s">
        <v>132</v>
      </c>
      <c r="B17" s="42">
        <f>SUM('vs X3'!M6,'vs Lynxes'!M6,'vs Nova'!M6,'vs Phoenix'!M6,'vs Executors'!M6,'vs Ultim8'!M6)</f>
        <v>102</v>
      </c>
      <c r="C17" s="42">
        <f>SUM('vs X3'!N6,'vs Lynxes'!N6,'vs Nova'!N6,'vs Phoenix'!N6,'vs Executors'!N6,'vs Ultim8'!N6)</f>
        <v>93</v>
      </c>
      <c r="D17" s="13">
        <f t="shared" si="0"/>
        <v>0.91176470588235292</v>
      </c>
      <c r="E17" s="16">
        <f>SUM('vs X3'!R6:T6,'vs Lynxes'!R6:T6,'vs Nova'!R6:T6,'vs Phoenix'!R6:T6,'vs Executors'!R6:T6,'vs Ultim8'!R6:T6)</f>
        <v>73</v>
      </c>
      <c r="F17" s="16">
        <f>SUM('vs X3'!R6,'vs Lynxes'!R6,'vs Nova'!R6,'vs Phoenix'!R6,'vs Executors'!R6,'vs Ultim8'!R6)</f>
        <v>72</v>
      </c>
      <c r="G17" s="13">
        <f t="shared" si="1"/>
        <v>0.98630136986301364</v>
      </c>
      <c r="H17" s="14">
        <f ca="1">SUM('vs X3'!X6,'vs Lynxes'!X6,'vs Nova'!X6,'vs Phoenix'!X6,'vs Executors'!X6,'vs Ultim8'!X6)</f>
        <v>67</v>
      </c>
      <c r="I17" s="13">
        <f t="shared" ca="1" si="2"/>
        <v>0.69072164948453607</v>
      </c>
      <c r="J17" s="16">
        <f ca="1">SUM('vs X3'!Y6,'vs Lynxes'!Y6,'vs Nova'!Y6,'vs Phoenix'!Y6,'vs Executors'!Y6,'vs Ultim8'!Y6)</f>
        <v>31</v>
      </c>
      <c r="K17" s="16">
        <f ca="1">SUM('vs X3'!Z6,'vs Lynxes'!Z6,'vs Nova'!Z6,'vs Phoenix'!Z6,'vs Executors'!Z6,'vs Ultim8'!Z6)</f>
        <v>19</v>
      </c>
      <c r="L17" s="13">
        <f t="shared" ca="1" si="3"/>
        <v>0.61290322580645162</v>
      </c>
      <c r="M17" s="16">
        <f ca="1">SUM('vs X3'!AB6,'vs Lynxes'!AB6,'vs Nova'!AB6,'vs Phoenix'!AB6,'vs Executors'!AB6,'vs Ultim8'!AB6)</f>
        <v>36</v>
      </c>
      <c r="N17" s="14">
        <f ca="1">SUM('vs X3'!AC6,'vs Lynxes'!AC6,'vs Nova'!AC6,'vs Phoenix'!AC6,'vs Executors'!AC6,'vs Ultim8'!AC6)</f>
        <v>13</v>
      </c>
      <c r="O17" s="13">
        <f t="shared" ca="1" si="4"/>
        <v>0.3611111111111111</v>
      </c>
    </row>
    <row r="18" spans="1:15" x14ac:dyDescent="0.2">
      <c r="A18" s="39" t="s">
        <v>133</v>
      </c>
      <c r="B18" s="42">
        <f>SUM('vs X3'!M7,'vs Lynxes'!M7,'vs Nova'!M7,'vs Phoenix'!M7,'vs Executors'!M7,'vs Ultim8'!M7)</f>
        <v>50</v>
      </c>
      <c r="C18" s="42">
        <f>SUM('vs X3'!N7,'vs Lynxes'!N7,'vs Nova'!N7,'vs Phoenix'!N7,'vs Executors'!N7,'vs Ultim8'!N7)</f>
        <v>46</v>
      </c>
      <c r="D18" s="13">
        <f t="shared" si="0"/>
        <v>0.92</v>
      </c>
      <c r="E18" s="16">
        <f>SUM('vs X3'!R7:T7,'vs Lynxes'!R7:T7,'vs Nova'!R7:T7,'vs Phoenix'!R7:T7,'vs Executors'!R7:T7,'vs Ultim8'!R7:T7)</f>
        <v>58</v>
      </c>
      <c r="F18" s="16">
        <f>SUM('vs X3'!R7,'vs Lynxes'!R7,'vs Nova'!R7,'vs Phoenix'!R7,'vs Executors'!R7,'vs Ultim8'!R7)</f>
        <v>55</v>
      </c>
      <c r="G18" s="13">
        <f t="shared" si="1"/>
        <v>0.94827586206896552</v>
      </c>
      <c r="H18" s="14">
        <f ca="1">SUM('vs X3'!X7,'vs Lynxes'!X7,'vs Nova'!X7,'vs Phoenix'!X7,'vs Executors'!X7,'vs Ultim8'!X7)</f>
        <v>59</v>
      </c>
      <c r="I18" s="13">
        <f t="shared" ca="1" si="2"/>
        <v>0.60824742268041232</v>
      </c>
      <c r="J18" s="16">
        <f ca="1">SUM('vs X3'!Y7,'vs Lynxes'!Y7,'vs Nova'!Y7,'vs Phoenix'!Y7,'vs Executors'!Y7,'vs Ultim8'!Y7)</f>
        <v>31</v>
      </c>
      <c r="K18" s="16">
        <f ca="1">SUM('vs X3'!Z7,'vs Lynxes'!Z7,'vs Nova'!Z7,'vs Phoenix'!Z7,'vs Executors'!Z7,'vs Ultim8'!Z7)</f>
        <v>19</v>
      </c>
      <c r="L18" s="13">
        <f t="shared" ca="1" si="3"/>
        <v>0.61290322580645162</v>
      </c>
      <c r="M18" s="16">
        <f ca="1">SUM('vs X3'!AB7,'vs Lynxes'!AB7,'vs Nova'!AB7,'vs Phoenix'!AB7,'vs Executors'!AB7,'vs Ultim8'!AB7)</f>
        <v>28</v>
      </c>
      <c r="N18" s="14">
        <f ca="1">SUM('vs X3'!AC7,'vs Lynxes'!AC7,'vs Nova'!AC7,'vs Phoenix'!AC7,'vs Executors'!AC7,'vs Ultim8'!AC7)</f>
        <v>9</v>
      </c>
      <c r="O18" s="13">
        <f t="shared" ca="1" si="4"/>
        <v>0.32142857142857145</v>
      </c>
    </row>
    <row r="19" spans="1:15" x14ac:dyDescent="0.2">
      <c r="A19" s="39" t="s">
        <v>134</v>
      </c>
      <c r="B19" s="42">
        <f>SUM('vs X3'!M8,'vs Lynxes'!M8,'vs Nova'!M8,'vs Phoenix'!M8,'vs Executors'!M8,'vs Ultim8'!M8)</f>
        <v>90</v>
      </c>
      <c r="C19" s="42">
        <f>SUM('vs X3'!N8,'vs Lynxes'!N8,'vs Nova'!N8,'vs Phoenix'!N8,'vs Executors'!N8,'vs Ultim8'!N8)</f>
        <v>84</v>
      </c>
      <c r="D19" s="13">
        <f t="shared" si="0"/>
        <v>0.93333333333333335</v>
      </c>
      <c r="E19" s="16">
        <f>SUM('vs X3'!R8:T8,'vs Lynxes'!R8:T8,'vs Nova'!R8:T8,'vs Phoenix'!R8:T8,'vs Executors'!R8:T8,'vs Ultim8'!R8:T8)</f>
        <v>72</v>
      </c>
      <c r="F19" s="16">
        <f>SUM('vs X3'!R8,'vs Lynxes'!R8,'vs Nova'!R8,'vs Phoenix'!R8,'vs Executors'!R8,'vs Ultim8'!R8)</f>
        <v>70</v>
      </c>
      <c r="G19" s="13">
        <f t="shared" si="1"/>
        <v>0.97222222222222221</v>
      </c>
      <c r="H19" s="14">
        <f ca="1">SUM('vs X3'!X8,'vs Lynxes'!X8,'vs Nova'!X8,'vs Phoenix'!X8,'vs Executors'!X8,'vs Ultim8'!X8)</f>
        <v>55</v>
      </c>
      <c r="I19" s="13">
        <f t="shared" ca="1" si="2"/>
        <v>0.5670103092783505</v>
      </c>
      <c r="J19" s="16">
        <f ca="1">SUM('vs X3'!Y8,'vs Lynxes'!Y8,'vs Nova'!Y8,'vs Phoenix'!Y8,'vs Executors'!Y8,'vs Ultim8'!Y8)</f>
        <v>41</v>
      </c>
      <c r="K19" s="16">
        <f ca="1">SUM('vs X3'!Z8,'vs Lynxes'!Z8,'vs Nova'!Z8,'vs Phoenix'!Z8,'vs Executors'!Z8,'vs Ultim8'!Z8)</f>
        <v>27</v>
      </c>
      <c r="L19" s="13">
        <f t="shared" ca="1" si="3"/>
        <v>0.65853658536585369</v>
      </c>
      <c r="M19" s="16">
        <f ca="1">SUM('vs X3'!AB8,'vs Lynxes'!AB8,'vs Nova'!AB8,'vs Phoenix'!AB8,'vs Executors'!AB8,'vs Ultim8'!AB8)</f>
        <v>14</v>
      </c>
      <c r="N19" s="14">
        <f ca="1">SUM('vs X3'!AC8,'vs Lynxes'!AC8,'vs Nova'!AC8,'vs Phoenix'!AC8,'vs Executors'!AC8,'vs Ultim8'!AC8)</f>
        <v>5</v>
      </c>
      <c r="O19" s="13">
        <f t="shared" ca="1" si="4"/>
        <v>0.35714285714285715</v>
      </c>
    </row>
    <row r="20" spans="1:15" x14ac:dyDescent="0.2">
      <c r="A20" s="39" t="s">
        <v>135</v>
      </c>
      <c r="B20" s="42">
        <f>SUM('vs X3'!M9,'vs Lynxes'!M9,'vs Nova'!M9,'vs Phoenix'!M9,'vs Executors'!M9,'vs Ultim8'!M9)</f>
        <v>20</v>
      </c>
      <c r="C20" s="42">
        <f>SUM('vs X3'!N9,'vs Lynxes'!N9,'vs Nova'!N9,'vs Phoenix'!N9,'vs Executors'!N9,'vs Ultim8'!N9)</f>
        <v>19</v>
      </c>
      <c r="D20" s="13">
        <f t="shared" si="0"/>
        <v>0.95</v>
      </c>
      <c r="E20" s="16">
        <f>SUM('vs X3'!R9:T9,'vs Lynxes'!R9:T9,'vs Nova'!R9:T9,'vs Phoenix'!R9:T9,'vs Executors'!R9:T9,'vs Ultim8'!R9:T9)</f>
        <v>22</v>
      </c>
      <c r="F20" s="16">
        <f>SUM('vs X3'!R9,'vs Lynxes'!R9,'vs Nova'!R9,'vs Phoenix'!R9,'vs Executors'!R9,'vs Ultim8'!R9)</f>
        <v>21</v>
      </c>
      <c r="G20" s="13">
        <f t="shared" si="1"/>
        <v>0.95454545454545459</v>
      </c>
      <c r="H20" s="14">
        <f ca="1">SUM('vs X3'!X9,'vs Lynxes'!X9,'vs Nova'!X9,'vs Phoenix'!X9,'vs Executors'!X9,'vs Ultim8'!X9)</f>
        <v>45</v>
      </c>
      <c r="I20" s="13">
        <f t="shared" ca="1" si="2"/>
        <v>0.46391752577319589</v>
      </c>
      <c r="J20" s="16">
        <f ca="1">SUM('vs X3'!Y9,'vs Lynxes'!Y9,'vs Nova'!Y9,'vs Phoenix'!Y9,'vs Executors'!Y9,'vs Ultim8'!Y9)</f>
        <v>18</v>
      </c>
      <c r="K20" s="16">
        <f ca="1">SUM('vs X3'!Z9,'vs Lynxes'!Z9,'vs Nova'!Z9,'vs Phoenix'!Z9,'vs Executors'!Z9,'vs Ultim8'!Z9)</f>
        <v>9</v>
      </c>
      <c r="L20" s="13">
        <f t="shared" ca="1" si="3"/>
        <v>0.5</v>
      </c>
      <c r="M20" s="16">
        <f ca="1">SUM('vs X3'!AB9,'vs Lynxes'!AB9,'vs Nova'!AB9,'vs Phoenix'!AB9,'vs Executors'!AB9,'vs Ultim8'!AB9)</f>
        <v>27</v>
      </c>
      <c r="N20" s="14">
        <f ca="1">SUM('vs X3'!AC9,'vs Lynxes'!AC9,'vs Nova'!AC9,'vs Phoenix'!AC9,'vs Executors'!AC9,'vs Ultim8'!AC9)</f>
        <v>8</v>
      </c>
      <c r="O20" s="13">
        <f t="shared" ca="1" si="4"/>
        <v>0.29629629629629628</v>
      </c>
    </row>
    <row r="21" spans="1:15" x14ac:dyDescent="0.2">
      <c r="A21" s="39" t="s">
        <v>136</v>
      </c>
      <c r="B21" s="42">
        <f>SUM('vs X3'!M10,'vs Lynxes'!M10,'vs Nova'!M10,'vs Phoenix'!M10,'vs Executors'!M10,'vs Ultim8'!M10)</f>
        <v>56</v>
      </c>
      <c r="C21" s="42">
        <f>SUM('vs X3'!N10,'vs Lynxes'!N10,'vs Nova'!N10,'vs Phoenix'!N10,'vs Executors'!N10,'vs Ultim8'!N10)</f>
        <v>53</v>
      </c>
      <c r="D21" s="13">
        <f t="shared" si="0"/>
        <v>0.9464285714285714</v>
      </c>
      <c r="E21" s="16">
        <f>SUM('vs X3'!R10:T10,'vs Lynxes'!R10:T10,'vs Nova'!R10:T10,'vs Phoenix'!R10:T10,'vs Executors'!R10:T10,'vs Ultim8'!R10:T10)</f>
        <v>47</v>
      </c>
      <c r="F21" s="16">
        <f>SUM('vs X3'!R10,'vs Lynxes'!R10,'vs Nova'!R10,'vs Phoenix'!R10,'vs Executors'!R10,'vs Ultim8'!R10)</f>
        <v>47</v>
      </c>
      <c r="G21" s="13">
        <f t="shared" si="1"/>
        <v>1</v>
      </c>
      <c r="H21" s="14">
        <f ca="1">SUM('vs X3'!X10,'vs Lynxes'!X10,'vs Nova'!X10,'vs Phoenix'!X10,'vs Executors'!X10,'vs Ultim8'!X10)</f>
        <v>47</v>
      </c>
      <c r="I21" s="13">
        <f t="shared" ca="1" si="2"/>
        <v>0.4845360824742268</v>
      </c>
      <c r="J21" s="16">
        <f ca="1">SUM('vs X3'!Y10,'vs Lynxes'!Y10,'vs Nova'!Y10,'vs Phoenix'!Y10,'vs Executors'!Y10,'vs Ultim8'!Y10)</f>
        <v>26</v>
      </c>
      <c r="K21" s="16">
        <f ca="1">SUM('vs X3'!Z10,'vs Lynxes'!Z10,'vs Nova'!Z10,'vs Phoenix'!Z10,'vs Executors'!Z10,'vs Ultim8'!Z10)</f>
        <v>13</v>
      </c>
      <c r="L21" s="13">
        <f t="shared" ca="1" si="3"/>
        <v>0.5</v>
      </c>
      <c r="M21" s="16">
        <f ca="1">SUM('vs X3'!AB10,'vs Lynxes'!AB10,'vs Nova'!AB10,'vs Phoenix'!AB10,'vs Executors'!AB10,'vs Ultim8'!AB10)</f>
        <v>21</v>
      </c>
      <c r="N21" s="14">
        <f ca="1">SUM('vs X3'!AC10,'vs Lynxes'!AC10,'vs Nova'!AC10,'vs Phoenix'!AC10,'vs Executors'!AC10,'vs Ultim8'!AC10)</f>
        <v>6</v>
      </c>
      <c r="O21" s="13">
        <f t="shared" ca="1" si="4"/>
        <v>0.2857142857142857</v>
      </c>
    </row>
    <row r="22" spans="1:15" x14ac:dyDescent="0.2">
      <c r="A22" s="39" t="s">
        <v>137</v>
      </c>
      <c r="B22" s="42">
        <f>SUM('vs X3'!M11,'vs Lynxes'!M11,'vs Nova'!M11,'vs Phoenix'!M11,'vs Executors'!M11,'vs Ultim8'!M11)</f>
        <v>12</v>
      </c>
      <c r="C22" s="42">
        <f>SUM('vs X3'!N11,'vs Lynxes'!N11,'vs Nova'!N11,'vs Phoenix'!N11,'vs Executors'!N11,'vs Ultim8'!N11)</f>
        <v>11</v>
      </c>
      <c r="D22" s="13">
        <f t="shared" si="0"/>
        <v>0.91666666666666663</v>
      </c>
      <c r="E22" s="16">
        <f>SUM('vs X3'!R11:T11,'vs Lynxes'!R11:T11,'vs Nova'!R11:T11,'vs Phoenix'!R11:T11,'vs Executors'!R11:T11,'vs Ultim8'!R11:T11)</f>
        <v>17</v>
      </c>
      <c r="F22" s="16">
        <f>SUM('vs X3'!R11,'vs Lynxes'!R11,'vs Nova'!R11,'vs Phoenix'!R11,'vs Executors'!R11,'vs Ultim8'!R11)</f>
        <v>13</v>
      </c>
      <c r="G22" s="13">
        <f t="shared" si="1"/>
        <v>0.76470588235294112</v>
      </c>
      <c r="H22" s="14">
        <f ca="1">SUM('vs X3'!X11,'vs Lynxes'!X11,'vs Nova'!X11,'vs Phoenix'!X11,'vs Executors'!X11,'vs Ultim8'!X11)</f>
        <v>26</v>
      </c>
      <c r="I22" s="13">
        <f t="shared" ca="1" si="2"/>
        <v>0.26804123711340205</v>
      </c>
      <c r="J22" s="16">
        <f ca="1">SUM('vs X3'!Y11,'vs Lynxes'!Y11,'vs Nova'!Y11,'vs Phoenix'!Y11,'vs Executors'!Y11,'vs Ultim8'!Y11)</f>
        <v>12</v>
      </c>
      <c r="K22" s="16">
        <f ca="1">SUM('vs X3'!Z11,'vs Lynxes'!Z11,'vs Nova'!Z11,'vs Phoenix'!Z11,'vs Executors'!Z11,'vs Ultim8'!Z11)</f>
        <v>8</v>
      </c>
      <c r="L22" s="13">
        <f t="shared" ca="1" si="3"/>
        <v>0.66666666666666663</v>
      </c>
      <c r="M22" s="16">
        <f ca="1">SUM('vs X3'!AB11,'vs Lynxes'!AB11,'vs Nova'!AB11,'vs Phoenix'!AB11,'vs Executors'!AB11,'vs Ultim8'!AB11)</f>
        <v>14</v>
      </c>
      <c r="N22" s="14">
        <f ca="1">SUM('vs X3'!AC11,'vs Lynxes'!AC11,'vs Nova'!AC11,'vs Phoenix'!AC11,'vs Executors'!AC11,'vs Ultim8'!AC11)</f>
        <v>5</v>
      </c>
      <c r="O22" s="13">
        <f t="shared" ca="1" si="4"/>
        <v>0.35714285714285715</v>
      </c>
    </row>
    <row r="23" spans="1:15" x14ac:dyDescent="0.2">
      <c r="A23" s="39" t="s">
        <v>138</v>
      </c>
      <c r="B23" s="40">
        <f>SUM('vs Executors'!M12,'vs Ultim8'!M12)</f>
        <v>23</v>
      </c>
      <c r="C23" s="42">
        <f>SUM('vs Executors'!N12,'vs Ultim8'!N12)</f>
        <v>21</v>
      </c>
      <c r="D23" s="13">
        <f t="shared" si="0"/>
        <v>0.91304347826086951</v>
      </c>
      <c r="E23" s="14">
        <f>SUM('vs Executors'!R12:T12,'vs Ultim8'!R12:T12)</f>
        <v>20</v>
      </c>
      <c r="F23" s="14">
        <f>SUM('vs Executors'!R12,'vs Ultim8'!R12)</f>
        <v>20</v>
      </c>
      <c r="G23" s="13">
        <f t="shared" si="1"/>
        <v>1</v>
      </c>
      <c r="H23" s="14">
        <f ca="1">SUM('vs Executors'!X12,'vs Ultim8'!X12)</f>
        <v>19</v>
      </c>
      <c r="I23" s="13">
        <f t="shared" ca="1" si="2"/>
        <v>0.19587628865979381</v>
      </c>
      <c r="J23" s="16">
        <f ca="1">SUM('vs Executors'!Y12,'vs Ultim8'!Y12)</f>
        <v>11</v>
      </c>
      <c r="K23" s="16">
        <f ca="1">SUM('vs Executors'!Z12,'vs Ultim8'!Z12)</f>
        <v>7</v>
      </c>
      <c r="L23" s="13">
        <f t="shared" ca="1" si="3"/>
        <v>0.63636363636363635</v>
      </c>
      <c r="M23" s="16">
        <f ca="1">SUM('vs Executors'!AB12,'vs Ultim8'!AB12)</f>
        <v>8</v>
      </c>
      <c r="N23" s="14">
        <f ca="1">SUM('vs Executors'!AC12,'vs Ultim8'!AC12)</f>
        <v>1</v>
      </c>
      <c r="O23" s="13">
        <f t="shared" ca="1" si="4"/>
        <v>0.125</v>
      </c>
    </row>
    <row r="24" spans="1:15" x14ac:dyDescent="0.2">
      <c r="A24" s="33" t="s">
        <v>39</v>
      </c>
      <c r="B24" s="42">
        <f t="shared" ref="B24:O24" si="5">AVERAGE(B13:B23)</f>
        <v>42.81818181818182</v>
      </c>
      <c r="C24" s="42">
        <f t="shared" si="5"/>
        <v>39.81818181818182</v>
      </c>
      <c r="D24" s="44">
        <f t="shared" si="5"/>
        <v>0.91800876094201767</v>
      </c>
      <c r="E24" s="42">
        <f t="shared" si="5"/>
        <v>41.81818181818182</v>
      </c>
      <c r="F24" s="42">
        <f t="shared" si="5"/>
        <v>40.272727272727273</v>
      </c>
      <c r="G24" s="44">
        <f t="shared" si="5"/>
        <v>0.94609119745499792</v>
      </c>
      <c r="H24" s="45">
        <f t="shared" ca="1" si="5"/>
        <v>42.909090909090907</v>
      </c>
      <c r="I24" s="44">
        <f t="shared" ca="1" si="5"/>
        <v>0.44236176194939086</v>
      </c>
      <c r="J24" s="42">
        <f t="shared" ca="1" si="5"/>
        <v>22.90909090909091</v>
      </c>
      <c r="K24" s="42">
        <f t="shared" ca="1" si="5"/>
        <v>13.818181818181818</v>
      </c>
      <c r="L24" s="44">
        <f t="shared" ca="1" si="5"/>
        <v>0.59138207248849095</v>
      </c>
      <c r="M24" s="42">
        <f t="shared" ca="1" si="5"/>
        <v>20</v>
      </c>
      <c r="N24" s="45">
        <f t="shared" ca="1" si="5"/>
        <v>6.8181818181818183</v>
      </c>
      <c r="O24" s="44">
        <f t="shared" ca="1" si="5"/>
        <v>0.33538708852008087</v>
      </c>
    </row>
    <row r="25" spans="1:15" x14ac:dyDescent="0.2">
      <c r="B25" s="43"/>
    </row>
    <row r="26" spans="1:15" x14ac:dyDescent="0.2">
      <c r="B26" s="43"/>
    </row>
    <row r="27" spans="1:15" x14ac:dyDescent="0.2">
      <c r="B27" s="43"/>
    </row>
    <row r="28" spans="1:15" x14ac:dyDescent="0.2">
      <c r="B28" s="43"/>
    </row>
    <row r="29" spans="1:15" x14ac:dyDescent="0.2">
      <c r="B29" s="43"/>
    </row>
    <row r="30" spans="1:15" x14ac:dyDescent="0.2">
      <c r="B30" s="43"/>
    </row>
    <row r="31" spans="1:15" x14ac:dyDescent="0.2">
      <c r="B31" s="43"/>
    </row>
    <row r="32" spans="1:15" x14ac:dyDescent="0.2">
      <c r="B32" s="43"/>
    </row>
    <row r="33" spans="2:2" x14ac:dyDescent="0.2">
      <c r="B33" s="43"/>
    </row>
    <row r="34" spans="2:2" x14ac:dyDescent="0.2">
      <c r="B34" s="43"/>
    </row>
    <row r="35" spans="2:2" x14ac:dyDescent="0.2">
      <c r="B35" s="43"/>
    </row>
    <row r="36" spans="2:2" x14ac:dyDescent="0.2">
      <c r="B36" s="43"/>
    </row>
    <row r="37" spans="2:2" x14ac:dyDescent="0.2">
      <c r="B37" s="43"/>
    </row>
    <row r="38" spans="2:2" x14ac:dyDescent="0.2">
      <c r="B38" s="43"/>
    </row>
    <row r="39" spans="2:2" x14ac:dyDescent="0.2">
      <c r="B39" s="43"/>
    </row>
    <row r="40" spans="2:2" x14ac:dyDescent="0.2">
      <c r="B40" s="43"/>
    </row>
    <row r="41" spans="2:2" x14ac:dyDescent="0.2">
      <c r="B41" s="43"/>
    </row>
    <row r="42" spans="2:2" x14ac:dyDescent="0.2">
      <c r="B42" s="43"/>
    </row>
    <row r="43" spans="2:2" x14ac:dyDescent="0.2">
      <c r="B43" s="43"/>
    </row>
    <row r="44" spans="2:2" x14ac:dyDescent="0.2">
      <c r="B44" s="43"/>
    </row>
    <row r="45" spans="2:2" x14ac:dyDescent="0.2">
      <c r="B45" s="43"/>
    </row>
    <row r="46" spans="2:2" x14ac:dyDescent="0.2">
      <c r="B46" s="43"/>
    </row>
    <row r="47" spans="2:2" x14ac:dyDescent="0.2">
      <c r="B47" s="43"/>
    </row>
    <row r="48" spans="2:2" x14ac:dyDescent="0.2">
      <c r="B48" s="43"/>
    </row>
    <row r="49" spans="2:2" x14ac:dyDescent="0.2">
      <c r="B49" s="43"/>
    </row>
    <row r="50" spans="2:2" x14ac:dyDescent="0.2">
      <c r="B50" s="43"/>
    </row>
    <row r="51" spans="2:2" x14ac:dyDescent="0.2">
      <c r="B51" s="43"/>
    </row>
    <row r="52" spans="2:2" x14ac:dyDescent="0.2">
      <c r="B52" s="43"/>
    </row>
    <row r="53" spans="2:2" x14ac:dyDescent="0.2">
      <c r="B53" s="43"/>
    </row>
    <row r="54" spans="2:2" x14ac:dyDescent="0.2">
      <c r="B54" s="43"/>
    </row>
    <row r="55" spans="2:2" x14ac:dyDescent="0.2">
      <c r="B55" s="43"/>
    </row>
    <row r="56" spans="2:2" x14ac:dyDescent="0.2">
      <c r="B56" s="43"/>
    </row>
    <row r="57" spans="2:2" x14ac:dyDescent="0.2">
      <c r="B57" s="43"/>
    </row>
    <row r="58" spans="2:2" x14ac:dyDescent="0.2">
      <c r="B58" s="43"/>
    </row>
    <row r="59" spans="2:2" x14ac:dyDescent="0.2">
      <c r="B59" s="43"/>
    </row>
    <row r="60" spans="2:2" x14ac:dyDescent="0.2">
      <c r="B60" s="43"/>
    </row>
    <row r="61" spans="2:2" x14ac:dyDescent="0.2">
      <c r="B61" s="43"/>
    </row>
    <row r="62" spans="2:2" x14ac:dyDescent="0.2">
      <c r="B62" s="43"/>
    </row>
    <row r="63" spans="2:2" x14ac:dyDescent="0.2">
      <c r="B63" s="43"/>
    </row>
    <row r="64" spans="2:2" x14ac:dyDescent="0.2">
      <c r="B64" s="43"/>
    </row>
    <row r="65" spans="2:2" x14ac:dyDescent="0.2">
      <c r="B65" s="43"/>
    </row>
    <row r="66" spans="2:2" x14ac:dyDescent="0.2">
      <c r="B66" s="43"/>
    </row>
    <row r="67" spans="2:2" x14ac:dyDescent="0.2">
      <c r="B67" s="43"/>
    </row>
    <row r="68" spans="2:2" x14ac:dyDescent="0.2">
      <c r="B68" s="43"/>
    </row>
    <row r="69" spans="2:2" x14ac:dyDescent="0.2">
      <c r="B69" s="43"/>
    </row>
    <row r="70" spans="2:2" x14ac:dyDescent="0.2">
      <c r="B70" s="43"/>
    </row>
    <row r="71" spans="2:2" x14ac:dyDescent="0.2">
      <c r="B71" s="43"/>
    </row>
    <row r="72" spans="2:2" x14ac:dyDescent="0.2">
      <c r="B72" s="43"/>
    </row>
    <row r="73" spans="2:2" x14ac:dyDescent="0.2">
      <c r="B73" s="43"/>
    </row>
    <row r="74" spans="2:2" x14ac:dyDescent="0.2">
      <c r="B74" s="43"/>
    </row>
    <row r="75" spans="2:2" x14ac:dyDescent="0.2">
      <c r="B75" s="43"/>
    </row>
    <row r="76" spans="2:2" x14ac:dyDescent="0.2">
      <c r="B76" s="43"/>
    </row>
    <row r="77" spans="2:2" x14ac:dyDescent="0.2">
      <c r="B77" s="43"/>
    </row>
    <row r="78" spans="2:2" x14ac:dyDescent="0.2">
      <c r="B78" s="43"/>
    </row>
    <row r="79" spans="2:2" x14ac:dyDescent="0.2">
      <c r="B79" s="43"/>
    </row>
    <row r="80" spans="2:2" x14ac:dyDescent="0.2">
      <c r="B80" s="43"/>
    </row>
    <row r="81" spans="2:2" x14ac:dyDescent="0.2">
      <c r="B81" s="43"/>
    </row>
    <row r="82" spans="2:2" x14ac:dyDescent="0.2">
      <c r="B82" s="43"/>
    </row>
    <row r="83" spans="2:2" x14ac:dyDescent="0.2">
      <c r="B83" s="43"/>
    </row>
    <row r="84" spans="2:2" x14ac:dyDescent="0.2">
      <c r="B84" s="43"/>
    </row>
    <row r="85" spans="2:2" x14ac:dyDescent="0.2">
      <c r="B85" s="43"/>
    </row>
    <row r="86" spans="2:2" x14ac:dyDescent="0.2">
      <c r="B86" s="43"/>
    </row>
    <row r="87" spans="2:2" x14ac:dyDescent="0.2">
      <c r="B87" s="43"/>
    </row>
    <row r="88" spans="2:2" x14ac:dyDescent="0.2">
      <c r="B88" s="43"/>
    </row>
    <row r="89" spans="2:2" x14ac:dyDescent="0.2">
      <c r="B89" s="43"/>
    </row>
    <row r="90" spans="2:2" x14ac:dyDescent="0.2">
      <c r="B90" s="43"/>
    </row>
    <row r="91" spans="2:2" x14ac:dyDescent="0.2">
      <c r="B91" s="43"/>
    </row>
    <row r="92" spans="2:2" x14ac:dyDescent="0.2">
      <c r="B92" s="43"/>
    </row>
    <row r="93" spans="2:2" x14ac:dyDescent="0.2">
      <c r="B93" s="43"/>
    </row>
    <row r="94" spans="2:2" x14ac:dyDescent="0.2">
      <c r="B94" s="43"/>
    </row>
    <row r="95" spans="2:2" x14ac:dyDescent="0.2">
      <c r="B95" s="43"/>
    </row>
    <row r="96" spans="2:2" x14ac:dyDescent="0.2">
      <c r="B96" s="43"/>
    </row>
    <row r="97" spans="2:2" x14ac:dyDescent="0.2">
      <c r="B97" s="43"/>
    </row>
    <row r="98" spans="2:2" x14ac:dyDescent="0.2">
      <c r="B98" s="43"/>
    </row>
    <row r="99" spans="2:2" x14ac:dyDescent="0.2">
      <c r="B99" s="43"/>
    </row>
    <row r="100" spans="2:2" x14ac:dyDescent="0.2">
      <c r="B100" s="43"/>
    </row>
    <row r="101" spans="2:2" x14ac:dyDescent="0.2">
      <c r="B101" s="43"/>
    </row>
    <row r="102" spans="2:2" x14ac:dyDescent="0.2">
      <c r="B102" s="43"/>
    </row>
    <row r="103" spans="2:2" x14ac:dyDescent="0.2">
      <c r="B103" s="43"/>
    </row>
    <row r="104" spans="2:2" x14ac:dyDescent="0.2">
      <c r="B104" s="43"/>
    </row>
    <row r="105" spans="2:2" x14ac:dyDescent="0.2">
      <c r="B105" s="43"/>
    </row>
    <row r="106" spans="2:2" x14ac:dyDescent="0.2">
      <c r="B106" s="43"/>
    </row>
    <row r="107" spans="2:2" x14ac:dyDescent="0.2">
      <c r="B107" s="43"/>
    </row>
    <row r="108" spans="2:2" x14ac:dyDescent="0.2">
      <c r="B108" s="43"/>
    </row>
    <row r="109" spans="2:2" x14ac:dyDescent="0.2">
      <c r="B109" s="43"/>
    </row>
    <row r="110" spans="2:2" x14ac:dyDescent="0.2">
      <c r="B110" s="43"/>
    </row>
    <row r="111" spans="2:2" x14ac:dyDescent="0.2">
      <c r="B111" s="43"/>
    </row>
    <row r="112" spans="2:2" x14ac:dyDescent="0.2">
      <c r="B112" s="43"/>
    </row>
    <row r="113" spans="2:2" x14ac:dyDescent="0.2">
      <c r="B113" s="43"/>
    </row>
    <row r="114" spans="2:2" x14ac:dyDescent="0.2">
      <c r="B114" s="43"/>
    </row>
    <row r="115" spans="2:2" x14ac:dyDescent="0.2">
      <c r="B115" s="43"/>
    </row>
    <row r="116" spans="2:2" x14ac:dyDescent="0.2">
      <c r="B116" s="43"/>
    </row>
    <row r="117" spans="2:2" x14ac:dyDescent="0.2">
      <c r="B117" s="43"/>
    </row>
    <row r="118" spans="2:2" x14ac:dyDescent="0.2">
      <c r="B118" s="43"/>
    </row>
    <row r="119" spans="2:2" x14ac:dyDescent="0.2">
      <c r="B119" s="43"/>
    </row>
    <row r="120" spans="2:2" x14ac:dyDescent="0.2">
      <c r="B120" s="43"/>
    </row>
    <row r="121" spans="2:2" x14ac:dyDescent="0.2">
      <c r="B121" s="43"/>
    </row>
    <row r="122" spans="2:2" x14ac:dyDescent="0.2">
      <c r="B122" s="43"/>
    </row>
    <row r="123" spans="2:2" x14ac:dyDescent="0.2">
      <c r="B123" s="43"/>
    </row>
    <row r="124" spans="2:2" x14ac:dyDescent="0.2">
      <c r="B124" s="43"/>
    </row>
    <row r="125" spans="2:2" x14ac:dyDescent="0.2">
      <c r="B125" s="43"/>
    </row>
    <row r="126" spans="2:2" x14ac:dyDescent="0.2">
      <c r="B126" s="43"/>
    </row>
    <row r="127" spans="2:2" x14ac:dyDescent="0.2">
      <c r="B127" s="43"/>
    </row>
    <row r="128" spans="2:2" x14ac:dyDescent="0.2">
      <c r="B128" s="43"/>
    </row>
    <row r="129" spans="2:2" x14ac:dyDescent="0.2">
      <c r="B129" s="43"/>
    </row>
    <row r="130" spans="2:2" x14ac:dyDescent="0.2">
      <c r="B130" s="43"/>
    </row>
    <row r="131" spans="2:2" x14ac:dyDescent="0.2">
      <c r="B131" s="43"/>
    </row>
    <row r="132" spans="2:2" x14ac:dyDescent="0.2">
      <c r="B132" s="43"/>
    </row>
    <row r="133" spans="2:2" x14ac:dyDescent="0.2">
      <c r="B133" s="43"/>
    </row>
    <row r="134" spans="2:2" x14ac:dyDescent="0.2">
      <c r="B134" s="43"/>
    </row>
    <row r="135" spans="2:2" x14ac:dyDescent="0.2">
      <c r="B135" s="43"/>
    </row>
    <row r="136" spans="2:2" x14ac:dyDescent="0.2">
      <c r="B136" s="43"/>
    </row>
    <row r="137" spans="2:2" x14ac:dyDescent="0.2">
      <c r="B137" s="43"/>
    </row>
    <row r="138" spans="2:2" x14ac:dyDescent="0.2">
      <c r="B138" s="43"/>
    </row>
    <row r="139" spans="2:2" x14ac:dyDescent="0.2">
      <c r="B139" s="43"/>
    </row>
    <row r="140" spans="2:2" x14ac:dyDescent="0.2">
      <c r="B140" s="43"/>
    </row>
    <row r="141" spans="2:2" x14ac:dyDescent="0.2">
      <c r="B141" s="43"/>
    </row>
    <row r="142" spans="2:2" x14ac:dyDescent="0.2">
      <c r="B142" s="43"/>
    </row>
    <row r="143" spans="2:2" x14ac:dyDescent="0.2">
      <c r="B143" s="43"/>
    </row>
    <row r="144" spans="2:2" x14ac:dyDescent="0.2">
      <c r="B144" s="43"/>
    </row>
    <row r="145" spans="2:2" x14ac:dyDescent="0.2">
      <c r="B145" s="43"/>
    </row>
    <row r="146" spans="2:2" x14ac:dyDescent="0.2">
      <c r="B146" s="43"/>
    </row>
    <row r="147" spans="2:2" x14ac:dyDescent="0.2">
      <c r="B147" s="43"/>
    </row>
    <row r="148" spans="2:2" x14ac:dyDescent="0.2">
      <c r="B148" s="43"/>
    </row>
    <row r="149" spans="2:2" x14ac:dyDescent="0.2">
      <c r="B149" s="43"/>
    </row>
    <row r="150" spans="2:2" x14ac:dyDescent="0.2">
      <c r="B150" s="43"/>
    </row>
    <row r="151" spans="2:2" x14ac:dyDescent="0.2">
      <c r="B151" s="43"/>
    </row>
    <row r="152" spans="2:2" x14ac:dyDescent="0.2">
      <c r="B152" s="43"/>
    </row>
    <row r="153" spans="2:2" x14ac:dyDescent="0.2">
      <c r="B153" s="43"/>
    </row>
    <row r="154" spans="2:2" x14ac:dyDescent="0.2">
      <c r="B154" s="43"/>
    </row>
    <row r="155" spans="2:2" x14ac:dyDescent="0.2">
      <c r="B155" s="43"/>
    </row>
    <row r="156" spans="2:2" x14ac:dyDescent="0.2">
      <c r="B156" s="43"/>
    </row>
    <row r="157" spans="2:2" x14ac:dyDescent="0.2">
      <c r="B157" s="43"/>
    </row>
    <row r="158" spans="2:2" x14ac:dyDescent="0.2">
      <c r="B158" s="43"/>
    </row>
    <row r="159" spans="2:2" x14ac:dyDescent="0.2">
      <c r="B159" s="43"/>
    </row>
    <row r="160" spans="2:2" x14ac:dyDescent="0.2">
      <c r="B160" s="43"/>
    </row>
    <row r="161" spans="2:2" x14ac:dyDescent="0.2">
      <c r="B161" s="43"/>
    </row>
    <row r="162" spans="2:2" x14ac:dyDescent="0.2">
      <c r="B162" s="43"/>
    </row>
    <row r="163" spans="2:2" x14ac:dyDescent="0.2">
      <c r="B163" s="43"/>
    </row>
    <row r="164" spans="2:2" x14ac:dyDescent="0.2">
      <c r="B164" s="43"/>
    </row>
    <row r="165" spans="2:2" x14ac:dyDescent="0.2">
      <c r="B165" s="43"/>
    </row>
    <row r="166" spans="2:2" x14ac:dyDescent="0.2">
      <c r="B166" s="43"/>
    </row>
    <row r="167" spans="2:2" x14ac:dyDescent="0.2">
      <c r="B167" s="43"/>
    </row>
    <row r="168" spans="2:2" x14ac:dyDescent="0.2">
      <c r="B168" s="43"/>
    </row>
    <row r="169" spans="2:2" x14ac:dyDescent="0.2">
      <c r="B169" s="43"/>
    </row>
    <row r="170" spans="2:2" x14ac:dyDescent="0.2">
      <c r="B170" s="43"/>
    </row>
    <row r="171" spans="2:2" x14ac:dyDescent="0.2">
      <c r="B171" s="43"/>
    </row>
    <row r="172" spans="2:2" x14ac:dyDescent="0.2">
      <c r="B172" s="43"/>
    </row>
    <row r="173" spans="2:2" x14ac:dyDescent="0.2">
      <c r="B173" s="43"/>
    </row>
    <row r="174" spans="2:2" x14ac:dyDescent="0.2">
      <c r="B174" s="43"/>
    </row>
    <row r="175" spans="2:2" x14ac:dyDescent="0.2">
      <c r="B175" s="43"/>
    </row>
    <row r="176" spans="2:2" x14ac:dyDescent="0.2">
      <c r="B176" s="43"/>
    </row>
    <row r="177" spans="2:2" x14ac:dyDescent="0.2">
      <c r="B177" s="43"/>
    </row>
    <row r="178" spans="2:2" x14ac:dyDescent="0.2">
      <c r="B178" s="43"/>
    </row>
    <row r="179" spans="2:2" x14ac:dyDescent="0.2">
      <c r="B179" s="43"/>
    </row>
    <row r="180" spans="2:2" x14ac:dyDescent="0.2">
      <c r="B180" s="43"/>
    </row>
    <row r="181" spans="2:2" x14ac:dyDescent="0.2">
      <c r="B181" s="43"/>
    </row>
    <row r="182" spans="2:2" x14ac:dyDescent="0.2">
      <c r="B182" s="43"/>
    </row>
    <row r="183" spans="2:2" x14ac:dyDescent="0.2">
      <c r="B183" s="43"/>
    </row>
    <row r="184" spans="2:2" x14ac:dyDescent="0.2">
      <c r="B184" s="43"/>
    </row>
    <row r="185" spans="2:2" x14ac:dyDescent="0.2">
      <c r="B185" s="43"/>
    </row>
    <row r="186" spans="2:2" x14ac:dyDescent="0.2">
      <c r="B186" s="43"/>
    </row>
    <row r="187" spans="2:2" x14ac:dyDescent="0.2">
      <c r="B187" s="43"/>
    </row>
    <row r="188" spans="2:2" x14ac:dyDescent="0.2">
      <c r="B188" s="43"/>
    </row>
    <row r="189" spans="2:2" x14ac:dyDescent="0.2">
      <c r="B189" s="43"/>
    </row>
    <row r="190" spans="2:2" x14ac:dyDescent="0.2">
      <c r="B190" s="43"/>
    </row>
    <row r="191" spans="2:2" x14ac:dyDescent="0.2">
      <c r="B191" s="43"/>
    </row>
    <row r="192" spans="2:2" x14ac:dyDescent="0.2">
      <c r="B192" s="43"/>
    </row>
    <row r="193" spans="2:2" x14ac:dyDescent="0.2">
      <c r="B193" s="43"/>
    </row>
    <row r="194" spans="2:2" x14ac:dyDescent="0.2">
      <c r="B194" s="43"/>
    </row>
    <row r="195" spans="2:2" x14ac:dyDescent="0.2">
      <c r="B195" s="43"/>
    </row>
    <row r="196" spans="2:2" x14ac:dyDescent="0.2">
      <c r="B196" s="43"/>
    </row>
    <row r="197" spans="2:2" x14ac:dyDescent="0.2">
      <c r="B197" s="43"/>
    </row>
    <row r="198" spans="2:2" x14ac:dyDescent="0.2">
      <c r="B198" s="43"/>
    </row>
    <row r="199" spans="2:2" x14ac:dyDescent="0.2">
      <c r="B199" s="43"/>
    </row>
    <row r="200" spans="2:2" x14ac:dyDescent="0.2">
      <c r="B200" s="43"/>
    </row>
    <row r="201" spans="2:2" x14ac:dyDescent="0.2">
      <c r="B201" s="43"/>
    </row>
    <row r="202" spans="2:2" x14ac:dyDescent="0.2">
      <c r="B202" s="43"/>
    </row>
    <row r="203" spans="2:2" x14ac:dyDescent="0.2">
      <c r="B203" s="43"/>
    </row>
    <row r="204" spans="2:2" x14ac:dyDescent="0.2">
      <c r="B204" s="43"/>
    </row>
    <row r="205" spans="2:2" x14ac:dyDescent="0.2">
      <c r="B205" s="43"/>
    </row>
    <row r="206" spans="2:2" x14ac:dyDescent="0.2">
      <c r="B206" s="43"/>
    </row>
    <row r="207" spans="2:2" x14ac:dyDescent="0.2">
      <c r="B207" s="43"/>
    </row>
    <row r="208" spans="2:2" x14ac:dyDescent="0.2">
      <c r="B208" s="43"/>
    </row>
    <row r="209" spans="2:2" x14ac:dyDescent="0.2">
      <c r="B209" s="43"/>
    </row>
    <row r="210" spans="2:2" x14ac:dyDescent="0.2">
      <c r="B210" s="43"/>
    </row>
    <row r="211" spans="2:2" x14ac:dyDescent="0.2">
      <c r="B211" s="43"/>
    </row>
    <row r="212" spans="2:2" x14ac:dyDescent="0.2">
      <c r="B212" s="43"/>
    </row>
    <row r="213" spans="2:2" x14ac:dyDescent="0.2">
      <c r="B213" s="43"/>
    </row>
    <row r="214" spans="2:2" x14ac:dyDescent="0.2">
      <c r="B214" s="43"/>
    </row>
    <row r="215" spans="2:2" x14ac:dyDescent="0.2">
      <c r="B215" s="43"/>
    </row>
    <row r="216" spans="2:2" x14ac:dyDescent="0.2">
      <c r="B216" s="43"/>
    </row>
    <row r="217" spans="2:2" x14ac:dyDescent="0.2">
      <c r="B217" s="43"/>
    </row>
    <row r="218" spans="2:2" x14ac:dyDescent="0.2">
      <c r="B218" s="43"/>
    </row>
    <row r="219" spans="2:2" x14ac:dyDescent="0.2">
      <c r="B219" s="43"/>
    </row>
    <row r="220" spans="2:2" x14ac:dyDescent="0.2">
      <c r="B220" s="43"/>
    </row>
    <row r="221" spans="2:2" x14ac:dyDescent="0.2">
      <c r="B221" s="43"/>
    </row>
    <row r="222" spans="2:2" x14ac:dyDescent="0.2">
      <c r="B222" s="43"/>
    </row>
    <row r="223" spans="2:2" x14ac:dyDescent="0.2">
      <c r="B223" s="43"/>
    </row>
    <row r="224" spans="2:2" x14ac:dyDescent="0.2">
      <c r="B224" s="43"/>
    </row>
    <row r="225" spans="2:2" x14ac:dyDescent="0.2">
      <c r="B225" s="43"/>
    </row>
    <row r="226" spans="2:2" x14ac:dyDescent="0.2">
      <c r="B226" s="43"/>
    </row>
    <row r="227" spans="2:2" x14ac:dyDescent="0.2">
      <c r="B227" s="43"/>
    </row>
    <row r="228" spans="2:2" x14ac:dyDescent="0.2">
      <c r="B228" s="43"/>
    </row>
    <row r="229" spans="2:2" x14ac:dyDescent="0.2">
      <c r="B229" s="43"/>
    </row>
    <row r="230" spans="2:2" x14ac:dyDescent="0.2">
      <c r="B230" s="43"/>
    </row>
    <row r="231" spans="2:2" x14ac:dyDescent="0.2">
      <c r="B231" s="43"/>
    </row>
    <row r="232" spans="2:2" x14ac:dyDescent="0.2">
      <c r="B232" s="43"/>
    </row>
    <row r="233" spans="2:2" x14ac:dyDescent="0.2">
      <c r="B233" s="43"/>
    </row>
    <row r="234" spans="2:2" x14ac:dyDescent="0.2">
      <c r="B234" s="43"/>
    </row>
    <row r="235" spans="2:2" x14ac:dyDescent="0.2">
      <c r="B235" s="43"/>
    </row>
    <row r="236" spans="2:2" x14ac:dyDescent="0.2">
      <c r="B236" s="43"/>
    </row>
    <row r="237" spans="2:2" x14ac:dyDescent="0.2">
      <c r="B237" s="43"/>
    </row>
    <row r="238" spans="2:2" x14ac:dyDescent="0.2">
      <c r="B238" s="43"/>
    </row>
    <row r="239" spans="2:2" x14ac:dyDescent="0.2">
      <c r="B239" s="43"/>
    </row>
    <row r="240" spans="2:2" x14ac:dyDescent="0.2">
      <c r="B240" s="43"/>
    </row>
    <row r="241" spans="2:2" x14ac:dyDescent="0.2">
      <c r="B241" s="43"/>
    </row>
    <row r="242" spans="2:2" x14ac:dyDescent="0.2">
      <c r="B242" s="43"/>
    </row>
    <row r="243" spans="2:2" x14ac:dyDescent="0.2">
      <c r="B243" s="43"/>
    </row>
    <row r="244" spans="2:2" x14ac:dyDescent="0.2">
      <c r="B244" s="43"/>
    </row>
    <row r="245" spans="2:2" x14ac:dyDescent="0.2">
      <c r="B245" s="43"/>
    </row>
    <row r="246" spans="2:2" x14ac:dyDescent="0.2">
      <c r="B246" s="43"/>
    </row>
    <row r="247" spans="2:2" x14ac:dyDescent="0.2">
      <c r="B247" s="43"/>
    </row>
    <row r="248" spans="2:2" x14ac:dyDescent="0.2">
      <c r="B248" s="43"/>
    </row>
    <row r="249" spans="2:2" x14ac:dyDescent="0.2">
      <c r="B249" s="43"/>
    </row>
    <row r="250" spans="2:2" x14ac:dyDescent="0.2">
      <c r="B250" s="43"/>
    </row>
    <row r="251" spans="2:2" x14ac:dyDescent="0.2">
      <c r="B251" s="43"/>
    </row>
    <row r="252" spans="2:2" x14ac:dyDescent="0.2">
      <c r="B252" s="43"/>
    </row>
    <row r="253" spans="2:2" x14ac:dyDescent="0.2">
      <c r="B253" s="43"/>
    </row>
    <row r="254" spans="2:2" x14ac:dyDescent="0.2">
      <c r="B254" s="43"/>
    </row>
    <row r="255" spans="2:2" x14ac:dyDescent="0.2">
      <c r="B255" s="43"/>
    </row>
    <row r="256" spans="2:2" x14ac:dyDescent="0.2">
      <c r="B256" s="43"/>
    </row>
    <row r="257" spans="2:2" x14ac:dyDescent="0.2">
      <c r="B257" s="43"/>
    </row>
    <row r="258" spans="2:2" x14ac:dyDescent="0.2">
      <c r="B258" s="43"/>
    </row>
    <row r="259" spans="2:2" x14ac:dyDescent="0.2">
      <c r="B259" s="43"/>
    </row>
    <row r="260" spans="2:2" x14ac:dyDescent="0.2">
      <c r="B260" s="43"/>
    </row>
    <row r="261" spans="2:2" x14ac:dyDescent="0.2">
      <c r="B261" s="43"/>
    </row>
    <row r="262" spans="2:2" x14ac:dyDescent="0.2">
      <c r="B262" s="43"/>
    </row>
    <row r="263" spans="2:2" x14ac:dyDescent="0.2">
      <c r="B263" s="43"/>
    </row>
    <row r="264" spans="2:2" x14ac:dyDescent="0.2">
      <c r="B264" s="43"/>
    </row>
    <row r="265" spans="2:2" x14ac:dyDescent="0.2">
      <c r="B265" s="43"/>
    </row>
    <row r="266" spans="2:2" x14ac:dyDescent="0.2">
      <c r="B266" s="43"/>
    </row>
    <row r="267" spans="2:2" x14ac:dyDescent="0.2">
      <c r="B267" s="43"/>
    </row>
    <row r="268" spans="2:2" x14ac:dyDescent="0.2">
      <c r="B268" s="43"/>
    </row>
    <row r="269" spans="2:2" x14ac:dyDescent="0.2">
      <c r="B269" s="43"/>
    </row>
    <row r="270" spans="2:2" x14ac:dyDescent="0.2">
      <c r="B270" s="43"/>
    </row>
    <row r="271" spans="2:2" x14ac:dyDescent="0.2">
      <c r="B271" s="43"/>
    </row>
    <row r="272" spans="2:2" x14ac:dyDescent="0.2">
      <c r="B272" s="43"/>
    </row>
    <row r="273" spans="2:2" x14ac:dyDescent="0.2">
      <c r="B273" s="43"/>
    </row>
    <row r="274" spans="2:2" x14ac:dyDescent="0.2">
      <c r="B274" s="43"/>
    </row>
    <row r="275" spans="2:2" x14ac:dyDescent="0.2">
      <c r="B275" s="43"/>
    </row>
    <row r="276" spans="2:2" x14ac:dyDescent="0.2">
      <c r="B276" s="43"/>
    </row>
    <row r="277" spans="2:2" x14ac:dyDescent="0.2">
      <c r="B277" s="43"/>
    </row>
    <row r="278" spans="2:2" x14ac:dyDescent="0.2">
      <c r="B278" s="43"/>
    </row>
    <row r="279" spans="2:2" x14ac:dyDescent="0.2">
      <c r="B279" s="43"/>
    </row>
    <row r="280" spans="2:2" x14ac:dyDescent="0.2">
      <c r="B280" s="43"/>
    </row>
    <row r="281" spans="2:2" x14ac:dyDescent="0.2">
      <c r="B281" s="43"/>
    </row>
    <row r="282" spans="2:2" x14ac:dyDescent="0.2">
      <c r="B282" s="43"/>
    </row>
    <row r="283" spans="2:2" x14ac:dyDescent="0.2">
      <c r="B283" s="43"/>
    </row>
    <row r="284" spans="2:2" x14ac:dyDescent="0.2">
      <c r="B284" s="43"/>
    </row>
    <row r="285" spans="2:2" x14ac:dyDescent="0.2">
      <c r="B285" s="43"/>
    </row>
    <row r="286" spans="2:2" x14ac:dyDescent="0.2">
      <c r="B286" s="43"/>
    </row>
    <row r="287" spans="2:2" x14ac:dyDescent="0.2">
      <c r="B287" s="43"/>
    </row>
    <row r="288" spans="2:2" x14ac:dyDescent="0.2">
      <c r="B288" s="43"/>
    </row>
    <row r="289" spans="2:2" x14ac:dyDescent="0.2">
      <c r="B289" s="43"/>
    </row>
    <row r="290" spans="2:2" x14ac:dyDescent="0.2">
      <c r="B290" s="43"/>
    </row>
    <row r="291" spans="2:2" x14ac:dyDescent="0.2">
      <c r="B291" s="43"/>
    </row>
    <row r="292" spans="2:2" x14ac:dyDescent="0.2">
      <c r="B292" s="43"/>
    </row>
    <row r="293" spans="2:2" x14ac:dyDescent="0.2">
      <c r="B293" s="43"/>
    </row>
    <row r="294" spans="2:2" x14ac:dyDescent="0.2">
      <c r="B294" s="43"/>
    </row>
    <row r="295" spans="2:2" x14ac:dyDescent="0.2">
      <c r="B295" s="43"/>
    </row>
    <row r="296" spans="2:2" x14ac:dyDescent="0.2">
      <c r="B296" s="43"/>
    </row>
    <row r="297" spans="2:2" x14ac:dyDescent="0.2">
      <c r="B297" s="43"/>
    </row>
    <row r="298" spans="2:2" x14ac:dyDescent="0.2">
      <c r="B298" s="43"/>
    </row>
    <row r="299" spans="2:2" x14ac:dyDescent="0.2">
      <c r="B299" s="43"/>
    </row>
    <row r="300" spans="2:2" x14ac:dyDescent="0.2">
      <c r="B300" s="43"/>
    </row>
    <row r="301" spans="2:2" x14ac:dyDescent="0.2">
      <c r="B301" s="43"/>
    </row>
    <row r="302" spans="2:2" x14ac:dyDescent="0.2">
      <c r="B302" s="43"/>
    </row>
    <row r="303" spans="2:2" x14ac:dyDescent="0.2">
      <c r="B303" s="43"/>
    </row>
    <row r="304" spans="2:2" x14ac:dyDescent="0.2">
      <c r="B304" s="43"/>
    </row>
    <row r="305" spans="2:2" x14ac:dyDescent="0.2">
      <c r="B305" s="43"/>
    </row>
    <row r="306" spans="2:2" x14ac:dyDescent="0.2">
      <c r="B306" s="43"/>
    </row>
    <row r="307" spans="2:2" x14ac:dyDescent="0.2">
      <c r="B307" s="43"/>
    </row>
    <row r="308" spans="2:2" x14ac:dyDescent="0.2">
      <c r="B308" s="43"/>
    </row>
    <row r="309" spans="2:2" x14ac:dyDescent="0.2">
      <c r="B309" s="43"/>
    </row>
    <row r="310" spans="2:2" x14ac:dyDescent="0.2">
      <c r="B310" s="43"/>
    </row>
    <row r="311" spans="2:2" x14ac:dyDescent="0.2">
      <c r="B311" s="43"/>
    </row>
    <row r="312" spans="2:2" x14ac:dyDescent="0.2">
      <c r="B312" s="43"/>
    </row>
    <row r="313" spans="2:2" x14ac:dyDescent="0.2">
      <c r="B313" s="43"/>
    </row>
    <row r="314" spans="2:2" x14ac:dyDescent="0.2">
      <c r="B314" s="43"/>
    </row>
    <row r="315" spans="2:2" x14ac:dyDescent="0.2">
      <c r="B315" s="43"/>
    </row>
    <row r="316" spans="2:2" x14ac:dyDescent="0.2">
      <c r="B316" s="43"/>
    </row>
    <row r="317" spans="2:2" x14ac:dyDescent="0.2">
      <c r="B317" s="43"/>
    </row>
    <row r="318" spans="2:2" x14ac:dyDescent="0.2">
      <c r="B318" s="43"/>
    </row>
    <row r="319" spans="2:2" x14ac:dyDescent="0.2">
      <c r="B319" s="43"/>
    </row>
    <row r="320" spans="2:2" x14ac:dyDescent="0.2">
      <c r="B320" s="43"/>
    </row>
    <row r="321" spans="2:2" x14ac:dyDescent="0.2">
      <c r="B321" s="43"/>
    </row>
    <row r="322" spans="2:2" x14ac:dyDescent="0.2">
      <c r="B322" s="43"/>
    </row>
    <row r="323" spans="2:2" x14ac:dyDescent="0.2">
      <c r="B323" s="43"/>
    </row>
    <row r="324" spans="2:2" x14ac:dyDescent="0.2">
      <c r="B324" s="43"/>
    </row>
    <row r="325" spans="2:2" x14ac:dyDescent="0.2">
      <c r="B325" s="43"/>
    </row>
    <row r="326" spans="2:2" x14ac:dyDescent="0.2">
      <c r="B326" s="43"/>
    </row>
    <row r="327" spans="2:2" x14ac:dyDescent="0.2">
      <c r="B327" s="43"/>
    </row>
    <row r="328" spans="2:2" x14ac:dyDescent="0.2">
      <c r="B328" s="43"/>
    </row>
    <row r="329" spans="2:2" x14ac:dyDescent="0.2">
      <c r="B329" s="43"/>
    </row>
    <row r="330" spans="2:2" x14ac:dyDescent="0.2">
      <c r="B330" s="43"/>
    </row>
    <row r="331" spans="2:2" x14ac:dyDescent="0.2">
      <c r="B331" s="43"/>
    </row>
    <row r="332" spans="2:2" x14ac:dyDescent="0.2">
      <c r="B332" s="43"/>
    </row>
    <row r="333" spans="2:2" x14ac:dyDescent="0.2">
      <c r="B333" s="43"/>
    </row>
    <row r="334" spans="2:2" x14ac:dyDescent="0.2">
      <c r="B334" s="43"/>
    </row>
    <row r="335" spans="2:2" x14ac:dyDescent="0.2">
      <c r="B335" s="43"/>
    </row>
    <row r="336" spans="2:2" x14ac:dyDescent="0.2">
      <c r="B336" s="43"/>
    </row>
    <row r="337" spans="2:2" x14ac:dyDescent="0.2">
      <c r="B337" s="43"/>
    </row>
    <row r="338" spans="2:2" x14ac:dyDescent="0.2">
      <c r="B338" s="43"/>
    </row>
    <row r="339" spans="2:2" x14ac:dyDescent="0.2">
      <c r="B339" s="43"/>
    </row>
    <row r="340" spans="2:2" x14ac:dyDescent="0.2">
      <c r="B340" s="43"/>
    </row>
    <row r="341" spans="2:2" x14ac:dyDescent="0.2">
      <c r="B341" s="43"/>
    </row>
    <row r="342" spans="2:2" x14ac:dyDescent="0.2">
      <c r="B342" s="43"/>
    </row>
    <row r="343" spans="2:2" x14ac:dyDescent="0.2">
      <c r="B343" s="43"/>
    </row>
    <row r="344" spans="2:2" x14ac:dyDescent="0.2">
      <c r="B344" s="43"/>
    </row>
    <row r="345" spans="2:2" x14ac:dyDescent="0.2">
      <c r="B345" s="43"/>
    </row>
    <row r="346" spans="2:2" x14ac:dyDescent="0.2">
      <c r="B346" s="43"/>
    </row>
    <row r="347" spans="2:2" x14ac:dyDescent="0.2">
      <c r="B347" s="43"/>
    </row>
    <row r="348" spans="2:2" x14ac:dyDescent="0.2">
      <c r="B348" s="43"/>
    </row>
    <row r="349" spans="2:2" x14ac:dyDescent="0.2">
      <c r="B349" s="43"/>
    </row>
    <row r="350" spans="2:2" x14ac:dyDescent="0.2">
      <c r="B350" s="43"/>
    </row>
    <row r="351" spans="2:2" x14ac:dyDescent="0.2">
      <c r="B351" s="43"/>
    </row>
    <row r="352" spans="2:2" x14ac:dyDescent="0.2">
      <c r="B352" s="43"/>
    </row>
    <row r="353" spans="2:2" x14ac:dyDescent="0.2">
      <c r="B353" s="43"/>
    </row>
    <row r="354" spans="2:2" x14ac:dyDescent="0.2">
      <c r="B354" s="43"/>
    </row>
    <row r="355" spans="2:2" x14ac:dyDescent="0.2">
      <c r="B355" s="43"/>
    </row>
    <row r="356" spans="2:2" x14ac:dyDescent="0.2">
      <c r="B356" s="43"/>
    </row>
    <row r="357" spans="2:2" x14ac:dyDescent="0.2">
      <c r="B357" s="43"/>
    </row>
    <row r="358" spans="2:2" x14ac:dyDescent="0.2">
      <c r="B358" s="43"/>
    </row>
    <row r="359" spans="2:2" x14ac:dyDescent="0.2">
      <c r="B359" s="43"/>
    </row>
    <row r="360" spans="2:2" x14ac:dyDescent="0.2">
      <c r="B360" s="43"/>
    </row>
    <row r="361" spans="2:2" x14ac:dyDescent="0.2">
      <c r="B361" s="43"/>
    </row>
    <row r="362" spans="2:2" x14ac:dyDescent="0.2">
      <c r="B362" s="43"/>
    </row>
    <row r="363" spans="2:2" x14ac:dyDescent="0.2">
      <c r="B363" s="43"/>
    </row>
    <row r="364" spans="2:2" x14ac:dyDescent="0.2">
      <c r="B364" s="43"/>
    </row>
    <row r="365" spans="2:2" x14ac:dyDescent="0.2">
      <c r="B365" s="43"/>
    </row>
    <row r="366" spans="2:2" x14ac:dyDescent="0.2">
      <c r="B366" s="43"/>
    </row>
    <row r="367" spans="2:2" x14ac:dyDescent="0.2">
      <c r="B367" s="43"/>
    </row>
    <row r="368" spans="2:2" x14ac:dyDescent="0.2">
      <c r="B368" s="43"/>
    </row>
    <row r="369" spans="2:2" x14ac:dyDescent="0.2">
      <c r="B369" s="43"/>
    </row>
    <row r="370" spans="2:2" x14ac:dyDescent="0.2">
      <c r="B370" s="43"/>
    </row>
    <row r="371" spans="2:2" x14ac:dyDescent="0.2">
      <c r="B371" s="43"/>
    </row>
    <row r="372" spans="2:2" x14ac:dyDescent="0.2">
      <c r="B372" s="43"/>
    </row>
    <row r="373" spans="2:2" x14ac:dyDescent="0.2">
      <c r="B373" s="43"/>
    </row>
    <row r="374" spans="2:2" x14ac:dyDescent="0.2">
      <c r="B374" s="43"/>
    </row>
    <row r="375" spans="2:2" x14ac:dyDescent="0.2">
      <c r="B375" s="43"/>
    </row>
    <row r="376" spans="2:2" x14ac:dyDescent="0.2">
      <c r="B376" s="43"/>
    </row>
    <row r="377" spans="2:2" x14ac:dyDescent="0.2">
      <c r="B377" s="43"/>
    </row>
    <row r="378" spans="2:2" x14ac:dyDescent="0.2">
      <c r="B378" s="43"/>
    </row>
    <row r="379" spans="2:2" x14ac:dyDescent="0.2">
      <c r="B379" s="43"/>
    </row>
    <row r="380" spans="2:2" x14ac:dyDescent="0.2">
      <c r="B380" s="43"/>
    </row>
    <row r="381" spans="2:2" x14ac:dyDescent="0.2">
      <c r="B381" s="43"/>
    </row>
    <row r="382" spans="2:2" x14ac:dyDescent="0.2">
      <c r="B382" s="43"/>
    </row>
    <row r="383" spans="2:2" x14ac:dyDescent="0.2">
      <c r="B383" s="43"/>
    </row>
    <row r="384" spans="2:2" x14ac:dyDescent="0.2">
      <c r="B384" s="43"/>
    </row>
    <row r="385" spans="2:2" x14ac:dyDescent="0.2">
      <c r="B385" s="43"/>
    </row>
    <row r="386" spans="2:2" x14ac:dyDescent="0.2">
      <c r="B386" s="43"/>
    </row>
    <row r="387" spans="2:2" x14ac:dyDescent="0.2">
      <c r="B387" s="43"/>
    </row>
    <row r="388" spans="2:2" x14ac:dyDescent="0.2">
      <c r="B388" s="43"/>
    </row>
    <row r="389" spans="2:2" x14ac:dyDescent="0.2">
      <c r="B389" s="43"/>
    </row>
    <row r="390" spans="2:2" x14ac:dyDescent="0.2">
      <c r="B390" s="43"/>
    </row>
    <row r="391" spans="2:2" x14ac:dyDescent="0.2">
      <c r="B391" s="43"/>
    </row>
    <row r="392" spans="2:2" x14ac:dyDescent="0.2">
      <c r="B392" s="43"/>
    </row>
    <row r="393" spans="2:2" x14ac:dyDescent="0.2">
      <c r="B393" s="43"/>
    </row>
    <row r="394" spans="2:2" x14ac:dyDescent="0.2">
      <c r="B394" s="43"/>
    </row>
    <row r="395" spans="2:2" x14ac:dyDescent="0.2">
      <c r="B395" s="43"/>
    </row>
    <row r="396" spans="2:2" x14ac:dyDescent="0.2">
      <c r="B396" s="43"/>
    </row>
    <row r="397" spans="2:2" x14ac:dyDescent="0.2">
      <c r="B397" s="43"/>
    </row>
    <row r="398" spans="2:2" x14ac:dyDescent="0.2">
      <c r="B398" s="43"/>
    </row>
    <row r="399" spans="2:2" x14ac:dyDescent="0.2">
      <c r="B399" s="43"/>
    </row>
    <row r="400" spans="2:2" x14ac:dyDescent="0.2">
      <c r="B400" s="43"/>
    </row>
    <row r="401" spans="2:2" x14ac:dyDescent="0.2">
      <c r="B401" s="43"/>
    </row>
    <row r="402" spans="2:2" x14ac:dyDescent="0.2">
      <c r="B402" s="43"/>
    </row>
    <row r="403" spans="2:2" x14ac:dyDescent="0.2">
      <c r="B403" s="43"/>
    </row>
    <row r="404" spans="2:2" x14ac:dyDescent="0.2">
      <c r="B404" s="43"/>
    </row>
    <row r="405" spans="2:2" x14ac:dyDescent="0.2">
      <c r="B405" s="43"/>
    </row>
    <row r="406" spans="2:2" x14ac:dyDescent="0.2">
      <c r="B406" s="43"/>
    </row>
    <row r="407" spans="2:2" x14ac:dyDescent="0.2">
      <c r="B407" s="43"/>
    </row>
    <row r="408" spans="2:2" x14ac:dyDescent="0.2">
      <c r="B408" s="43"/>
    </row>
    <row r="409" spans="2:2" x14ac:dyDescent="0.2">
      <c r="B409" s="43"/>
    </row>
    <row r="410" spans="2:2" x14ac:dyDescent="0.2">
      <c r="B410" s="43"/>
    </row>
    <row r="411" spans="2:2" x14ac:dyDescent="0.2">
      <c r="B411" s="43"/>
    </row>
    <row r="412" spans="2:2" x14ac:dyDescent="0.2">
      <c r="B412" s="43"/>
    </row>
    <row r="413" spans="2:2" x14ac:dyDescent="0.2">
      <c r="B413" s="43"/>
    </row>
    <row r="414" spans="2:2" x14ac:dyDescent="0.2">
      <c r="B414" s="43"/>
    </row>
    <row r="415" spans="2:2" x14ac:dyDescent="0.2">
      <c r="B415" s="43"/>
    </row>
    <row r="416" spans="2:2" x14ac:dyDescent="0.2">
      <c r="B416" s="43"/>
    </row>
    <row r="417" spans="2:2" x14ac:dyDescent="0.2">
      <c r="B417" s="43"/>
    </row>
    <row r="418" spans="2:2" x14ac:dyDescent="0.2">
      <c r="B418" s="43"/>
    </row>
    <row r="419" spans="2:2" x14ac:dyDescent="0.2">
      <c r="B419" s="43"/>
    </row>
    <row r="420" spans="2:2" x14ac:dyDescent="0.2">
      <c r="B420" s="43"/>
    </row>
    <row r="421" spans="2:2" x14ac:dyDescent="0.2">
      <c r="B421" s="43"/>
    </row>
    <row r="422" spans="2:2" x14ac:dyDescent="0.2">
      <c r="B422" s="43"/>
    </row>
    <row r="423" spans="2:2" x14ac:dyDescent="0.2">
      <c r="B423" s="43"/>
    </row>
    <row r="424" spans="2:2" x14ac:dyDescent="0.2">
      <c r="B424" s="43"/>
    </row>
    <row r="425" spans="2:2" x14ac:dyDescent="0.2">
      <c r="B425" s="43"/>
    </row>
    <row r="426" spans="2:2" x14ac:dyDescent="0.2">
      <c r="B426" s="43"/>
    </row>
    <row r="427" spans="2:2" x14ac:dyDescent="0.2">
      <c r="B427" s="43"/>
    </row>
    <row r="428" spans="2:2" x14ac:dyDescent="0.2">
      <c r="B428" s="43"/>
    </row>
    <row r="429" spans="2:2" x14ac:dyDescent="0.2">
      <c r="B429" s="43"/>
    </row>
    <row r="430" spans="2:2" x14ac:dyDescent="0.2">
      <c r="B430" s="43"/>
    </row>
    <row r="431" spans="2:2" x14ac:dyDescent="0.2">
      <c r="B431" s="43"/>
    </row>
    <row r="432" spans="2:2" x14ac:dyDescent="0.2">
      <c r="B432" s="43"/>
    </row>
    <row r="433" spans="2:2" x14ac:dyDescent="0.2">
      <c r="B433" s="43"/>
    </row>
    <row r="434" spans="2:2" x14ac:dyDescent="0.2">
      <c r="B434" s="43"/>
    </row>
    <row r="435" spans="2:2" x14ac:dyDescent="0.2">
      <c r="B435" s="43"/>
    </row>
    <row r="436" spans="2:2" x14ac:dyDescent="0.2">
      <c r="B436" s="43"/>
    </row>
    <row r="437" spans="2:2" x14ac:dyDescent="0.2">
      <c r="B437" s="43"/>
    </row>
    <row r="438" spans="2:2" x14ac:dyDescent="0.2">
      <c r="B438" s="43"/>
    </row>
    <row r="439" spans="2:2" x14ac:dyDescent="0.2">
      <c r="B439" s="43"/>
    </row>
    <row r="440" spans="2:2" x14ac:dyDescent="0.2">
      <c r="B440" s="43"/>
    </row>
    <row r="441" spans="2:2" x14ac:dyDescent="0.2">
      <c r="B441" s="43"/>
    </row>
    <row r="442" spans="2:2" x14ac:dyDescent="0.2">
      <c r="B442" s="43"/>
    </row>
    <row r="443" spans="2:2" x14ac:dyDescent="0.2">
      <c r="B443" s="43"/>
    </row>
    <row r="444" spans="2:2" x14ac:dyDescent="0.2">
      <c r="B444" s="43"/>
    </row>
    <row r="445" spans="2:2" x14ac:dyDescent="0.2">
      <c r="B445" s="43"/>
    </row>
    <row r="446" spans="2:2" x14ac:dyDescent="0.2">
      <c r="B446" s="43"/>
    </row>
    <row r="447" spans="2:2" x14ac:dyDescent="0.2">
      <c r="B447" s="43"/>
    </row>
    <row r="448" spans="2:2" x14ac:dyDescent="0.2">
      <c r="B448" s="43"/>
    </row>
    <row r="449" spans="2:2" x14ac:dyDescent="0.2">
      <c r="B449" s="43"/>
    </row>
    <row r="450" spans="2:2" x14ac:dyDescent="0.2">
      <c r="B450" s="43"/>
    </row>
    <row r="451" spans="2:2" x14ac:dyDescent="0.2">
      <c r="B451" s="43"/>
    </row>
    <row r="452" spans="2:2" x14ac:dyDescent="0.2">
      <c r="B452" s="43"/>
    </row>
    <row r="453" spans="2:2" x14ac:dyDescent="0.2">
      <c r="B453" s="43"/>
    </row>
    <row r="454" spans="2:2" x14ac:dyDescent="0.2">
      <c r="B454" s="43"/>
    </row>
    <row r="455" spans="2:2" x14ac:dyDescent="0.2">
      <c r="B455" s="43"/>
    </row>
    <row r="456" spans="2:2" x14ac:dyDescent="0.2">
      <c r="B456" s="43"/>
    </row>
    <row r="457" spans="2:2" x14ac:dyDescent="0.2">
      <c r="B457" s="43"/>
    </row>
    <row r="458" spans="2:2" x14ac:dyDescent="0.2">
      <c r="B458" s="43"/>
    </row>
    <row r="459" spans="2:2" x14ac:dyDescent="0.2">
      <c r="B459" s="43"/>
    </row>
    <row r="460" spans="2:2" x14ac:dyDescent="0.2">
      <c r="B460" s="43"/>
    </row>
    <row r="461" spans="2:2" x14ac:dyDescent="0.2">
      <c r="B461" s="43"/>
    </row>
    <row r="462" spans="2:2" x14ac:dyDescent="0.2">
      <c r="B462" s="43"/>
    </row>
    <row r="463" spans="2:2" x14ac:dyDescent="0.2">
      <c r="B463" s="43"/>
    </row>
    <row r="464" spans="2:2" x14ac:dyDescent="0.2">
      <c r="B464" s="43"/>
    </row>
    <row r="465" spans="2:2" x14ac:dyDescent="0.2">
      <c r="B465" s="43"/>
    </row>
    <row r="466" spans="2:2" x14ac:dyDescent="0.2">
      <c r="B466" s="43"/>
    </row>
    <row r="467" spans="2:2" x14ac:dyDescent="0.2">
      <c r="B467" s="43"/>
    </row>
    <row r="468" spans="2:2" x14ac:dyDescent="0.2">
      <c r="B468" s="43"/>
    </row>
    <row r="469" spans="2:2" x14ac:dyDescent="0.2">
      <c r="B469" s="43"/>
    </row>
    <row r="470" spans="2:2" x14ac:dyDescent="0.2">
      <c r="B470" s="43"/>
    </row>
    <row r="471" spans="2:2" x14ac:dyDescent="0.2">
      <c r="B471" s="43"/>
    </row>
    <row r="472" spans="2:2" x14ac:dyDescent="0.2">
      <c r="B472" s="43"/>
    </row>
    <row r="473" spans="2:2" x14ac:dyDescent="0.2">
      <c r="B473" s="43"/>
    </row>
    <row r="474" spans="2:2" x14ac:dyDescent="0.2">
      <c r="B474" s="43"/>
    </row>
    <row r="475" spans="2:2" x14ac:dyDescent="0.2">
      <c r="B475" s="43"/>
    </row>
    <row r="476" spans="2:2" x14ac:dyDescent="0.2">
      <c r="B476" s="43"/>
    </row>
    <row r="477" spans="2:2" x14ac:dyDescent="0.2">
      <c r="B477" s="43"/>
    </row>
    <row r="478" spans="2:2" x14ac:dyDescent="0.2">
      <c r="B478" s="43"/>
    </row>
    <row r="479" spans="2:2" x14ac:dyDescent="0.2">
      <c r="B479" s="43"/>
    </row>
    <row r="480" spans="2:2" x14ac:dyDescent="0.2">
      <c r="B480" s="43"/>
    </row>
    <row r="481" spans="2:2" x14ac:dyDescent="0.2">
      <c r="B481" s="43"/>
    </row>
    <row r="482" spans="2:2" x14ac:dyDescent="0.2">
      <c r="B482" s="43"/>
    </row>
    <row r="483" spans="2:2" x14ac:dyDescent="0.2">
      <c r="B483" s="43"/>
    </row>
    <row r="484" spans="2:2" x14ac:dyDescent="0.2">
      <c r="B484" s="43"/>
    </row>
    <row r="485" spans="2:2" x14ac:dyDescent="0.2">
      <c r="B485" s="43"/>
    </row>
    <row r="486" spans="2:2" x14ac:dyDescent="0.2">
      <c r="B486" s="43"/>
    </row>
    <row r="487" spans="2:2" x14ac:dyDescent="0.2">
      <c r="B487" s="43"/>
    </row>
    <row r="488" spans="2:2" x14ac:dyDescent="0.2">
      <c r="B488" s="43"/>
    </row>
    <row r="489" spans="2:2" x14ac:dyDescent="0.2">
      <c r="B489" s="43"/>
    </row>
    <row r="490" spans="2:2" x14ac:dyDescent="0.2">
      <c r="B490" s="43"/>
    </row>
    <row r="491" spans="2:2" x14ac:dyDescent="0.2">
      <c r="B491" s="43"/>
    </row>
    <row r="492" spans="2:2" x14ac:dyDescent="0.2">
      <c r="B492" s="43"/>
    </row>
    <row r="493" spans="2:2" x14ac:dyDescent="0.2">
      <c r="B493" s="43"/>
    </row>
    <row r="494" spans="2:2" x14ac:dyDescent="0.2">
      <c r="B494" s="43"/>
    </row>
    <row r="495" spans="2:2" x14ac:dyDescent="0.2">
      <c r="B495" s="43"/>
    </row>
    <row r="496" spans="2:2" x14ac:dyDescent="0.2">
      <c r="B496" s="43"/>
    </row>
    <row r="497" spans="2:2" x14ac:dyDescent="0.2">
      <c r="B497" s="43"/>
    </row>
    <row r="498" spans="2:2" x14ac:dyDescent="0.2">
      <c r="B498" s="43"/>
    </row>
    <row r="499" spans="2:2" x14ac:dyDescent="0.2">
      <c r="B499" s="43"/>
    </row>
    <row r="500" spans="2:2" x14ac:dyDescent="0.2">
      <c r="B500" s="43"/>
    </row>
    <row r="501" spans="2:2" x14ac:dyDescent="0.2">
      <c r="B501" s="43"/>
    </row>
    <row r="502" spans="2:2" x14ac:dyDescent="0.2">
      <c r="B502" s="43"/>
    </row>
    <row r="503" spans="2:2" x14ac:dyDescent="0.2">
      <c r="B503" s="43"/>
    </row>
    <row r="504" spans="2:2" x14ac:dyDescent="0.2">
      <c r="B504" s="43"/>
    </row>
    <row r="505" spans="2:2" x14ac:dyDescent="0.2">
      <c r="B505" s="43"/>
    </row>
    <row r="506" spans="2:2" x14ac:dyDescent="0.2">
      <c r="B506" s="43"/>
    </row>
    <row r="507" spans="2:2" x14ac:dyDescent="0.2">
      <c r="B507" s="43"/>
    </row>
    <row r="508" spans="2:2" x14ac:dyDescent="0.2">
      <c r="B508" s="43"/>
    </row>
    <row r="509" spans="2:2" x14ac:dyDescent="0.2">
      <c r="B509" s="43"/>
    </row>
    <row r="510" spans="2:2" x14ac:dyDescent="0.2">
      <c r="B510" s="43"/>
    </row>
    <row r="511" spans="2:2" x14ac:dyDescent="0.2">
      <c r="B511" s="43"/>
    </row>
    <row r="512" spans="2:2" x14ac:dyDescent="0.2">
      <c r="B512" s="43"/>
    </row>
    <row r="513" spans="2:2" x14ac:dyDescent="0.2">
      <c r="B513" s="43"/>
    </row>
    <row r="514" spans="2:2" x14ac:dyDescent="0.2">
      <c r="B514" s="43"/>
    </row>
    <row r="515" spans="2:2" x14ac:dyDescent="0.2">
      <c r="B515" s="43"/>
    </row>
    <row r="516" spans="2:2" x14ac:dyDescent="0.2">
      <c r="B516" s="43"/>
    </row>
    <row r="517" spans="2:2" x14ac:dyDescent="0.2">
      <c r="B517" s="43"/>
    </row>
    <row r="518" spans="2:2" x14ac:dyDescent="0.2">
      <c r="B518" s="43"/>
    </row>
    <row r="519" spans="2:2" x14ac:dyDescent="0.2">
      <c r="B519" s="43"/>
    </row>
    <row r="520" spans="2:2" x14ac:dyDescent="0.2">
      <c r="B520" s="43"/>
    </row>
    <row r="521" spans="2:2" x14ac:dyDescent="0.2">
      <c r="B521" s="43"/>
    </row>
    <row r="522" spans="2:2" x14ac:dyDescent="0.2">
      <c r="B522" s="43"/>
    </row>
    <row r="523" spans="2:2" x14ac:dyDescent="0.2">
      <c r="B523" s="43"/>
    </row>
    <row r="524" spans="2:2" x14ac:dyDescent="0.2">
      <c r="B524" s="43"/>
    </row>
    <row r="525" spans="2:2" x14ac:dyDescent="0.2">
      <c r="B525" s="43"/>
    </row>
    <row r="526" spans="2:2" x14ac:dyDescent="0.2">
      <c r="B526" s="43"/>
    </row>
    <row r="527" spans="2:2" x14ac:dyDescent="0.2">
      <c r="B527" s="43"/>
    </row>
    <row r="528" spans="2:2" x14ac:dyDescent="0.2">
      <c r="B528" s="43"/>
    </row>
    <row r="529" spans="2:2" x14ac:dyDescent="0.2">
      <c r="B529" s="43"/>
    </row>
    <row r="530" spans="2:2" x14ac:dyDescent="0.2">
      <c r="B530" s="43"/>
    </row>
    <row r="531" spans="2:2" x14ac:dyDescent="0.2">
      <c r="B531" s="43"/>
    </row>
    <row r="532" spans="2:2" x14ac:dyDescent="0.2">
      <c r="B532" s="43"/>
    </row>
    <row r="533" spans="2:2" x14ac:dyDescent="0.2">
      <c r="B533" s="43"/>
    </row>
    <row r="534" spans="2:2" x14ac:dyDescent="0.2">
      <c r="B534" s="43"/>
    </row>
    <row r="535" spans="2:2" x14ac:dyDescent="0.2">
      <c r="B535" s="43"/>
    </row>
    <row r="536" spans="2:2" x14ac:dyDescent="0.2">
      <c r="B536" s="43"/>
    </row>
    <row r="537" spans="2:2" x14ac:dyDescent="0.2">
      <c r="B537" s="43"/>
    </row>
    <row r="538" spans="2:2" x14ac:dyDescent="0.2">
      <c r="B538" s="43"/>
    </row>
    <row r="539" spans="2:2" x14ac:dyDescent="0.2">
      <c r="B539" s="43"/>
    </row>
    <row r="540" spans="2:2" x14ac:dyDescent="0.2">
      <c r="B540" s="43"/>
    </row>
    <row r="541" spans="2:2" x14ac:dyDescent="0.2">
      <c r="B541" s="43"/>
    </row>
    <row r="542" spans="2:2" x14ac:dyDescent="0.2">
      <c r="B542" s="43"/>
    </row>
    <row r="543" spans="2:2" x14ac:dyDescent="0.2">
      <c r="B543" s="43"/>
    </row>
    <row r="544" spans="2:2" x14ac:dyDescent="0.2">
      <c r="B544" s="43"/>
    </row>
    <row r="545" spans="2:2" x14ac:dyDescent="0.2">
      <c r="B545" s="43"/>
    </row>
    <row r="546" spans="2:2" x14ac:dyDescent="0.2">
      <c r="B546" s="43"/>
    </row>
    <row r="547" spans="2:2" x14ac:dyDescent="0.2">
      <c r="B547" s="43"/>
    </row>
    <row r="548" spans="2:2" x14ac:dyDescent="0.2">
      <c r="B548" s="43"/>
    </row>
    <row r="549" spans="2:2" x14ac:dyDescent="0.2">
      <c r="B549" s="43"/>
    </row>
    <row r="550" spans="2:2" x14ac:dyDescent="0.2">
      <c r="B550" s="43"/>
    </row>
    <row r="551" spans="2:2" x14ac:dyDescent="0.2">
      <c r="B551" s="43"/>
    </row>
    <row r="552" spans="2:2" x14ac:dyDescent="0.2">
      <c r="B552" s="43"/>
    </row>
    <row r="553" spans="2:2" x14ac:dyDescent="0.2">
      <c r="B553" s="43"/>
    </row>
    <row r="554" spans="2:2" x14ac:dyDescent="0.2">
      <c r="B554" s="43"/>
    </row>
    <row r="555" spans="2:2" x14ac:dyDescent="0.2">
      <c r="B555" s="43"/>
    </row>
    <row r="556" spans="2:2" x14ac:dyDescent="0.2">
      <c r="B556" s="43"/>
    </row>
    <row r="557" spans="2:2" x14ac:dyDescent="0.2">
      <c r="B557" s="43"/>
    </row>
    <row r="558" spans="2:2" x14ac:dyDescent="0.2">
      <c r="B558" s="43"/>
    </row>
    <row r="559" spans="2:2" x14ac:dyDescent="0.2">
      <c r="B559" s="43"/>
    </row>
    <row r="560" spans="2:2" x14ac:dyDescent="0.2">
      <c r="B560" s="43"/>
    </row>
    <row r="561" spans="2:2" x14ac:dyDescent="0.2">
      <c r="B561" s="43"/>
    </row>
    <row r="562" spans="2:2" x14ac:dyDescent="0.2">
      <c r="B562" s="43"/>
    </row>
    <row r="563" spans="2:2" x14ac:dyDescent="0.2">
      <c r="B563" s="43"/>
    </row>
    <row r="564" spans="2:2" x14ac:dyDescent="0.2">
      <c r="B564" s="43"/>
    </row>
    <row r="565" spans="2:2" x14ac:dyDescent="0.2">
      <c r="B565" s="43"/>
    </row>
    <row r="566" spans="2:2" x14ac:dyDescent="0.2">
      <c r="B566" s="43"/>
    </row>
    <row r="567" spans="2:2" x14ac:dyDescent="0.2">
      <c r="B567" s="43"/>
    </row>
    <row r="568" spans="2:2" x14ac:dyDescent="0.2">
      <c r="B568" s="43"/>
    </row>
    <row r="569" spans="2:2" x14ac:dyDescent="0.2">
      <c r="B569" s="43"/>
    </row>
    <row r="570" spans="2:2" x14ac:dyDescent="0.2">
      <c r="B570" s="43"/>
    </row>
    <row r="571" spans="2:2" x14ac:dyDescent="0.2">
      <c r="B571" s="43"/>
    </row>
    <row r="572" spans="2:2" x14ac:dyDescent="0.2">
      <c r="B572" s="43"/>
    </row>
    <row r="573" spans="2:2" x14ac:dyDescent="0.2">
      <c r="B573" s="43"/>
    </row>
    <row r="574" spans="2:2" x14ac:dyDescent="0.2">
      <c r="B574" s="43"/>
    </row>
    <row r="575" spans="2:2" x14ac:dyDescent="0.2">
      <c r="B575" s="43"/>
    </row>
    <row r="576" spans="2:2" x14ac:dyDescent="0.2">
      <c r="B576" s="43"/>
    </row>
    <row r="577" spans="2:2" x14ac:dyDescent="0.2">
      <c r="B577" s="43"/>
    </row>
    <row r="578" spans="2:2" x14ac:dyDescent="0.2">
      <c r="B578" s="43"/>
    </row>
    <row r="579" spans="2:2" x14ac:dyDescent="0.2">
      <c r="B579" s="43"/>
    </row>
    <row r="580" spans="2:2" x14ac:dyDescent="0.2">
      <c r="B580" s="43"/>
    </row>
    <row r="581" spans="2:2" x14ac:dyDescent="0.2">
      <c r="B581" s="43"/>
    </row>
    <row r="582" spans="2:2" x14ac:dyDescent="0.2">
      <c r="B582" s="43"/>
    </row>
    <row r="583" spans="2:2" x14ac:dyDescent="0.2">
      <c r="B583" s="43"/>
    </row>
    <row r="584" spans="2:2" x14ac:dyDescent="0.2">
      <c r="B584" s="43"/>
    </row>
    <row r="585" spans="2:2" x14ac:dyDescent="0.2">
      <c r="B585" s="43"/>
    </row>
    <row r="586" spans="2:2" x14ac:dyDescent="0.2">
      <c r="B586" s="43"/>
    </row>
    <row r="587" spans="2:2" x14ac:dyDescent="0.2">
      <c r="B587" s="43"/>
    </row>
    <row r="588" spans="2:2" x14ac:dyDescent="0.2">
      <c r="B588" s="43"/>
    </row>
    <row r="589" spans="2:2" x14ac:dyDescent="0.2">
      <c r="B589" s="43"/>
    </row>
    <row r="590" spans="2:2" x14ac:dyDescent="0.2">
      <c r="B590" s="43"/>
    </row>
    <row r="591" spans="2:2" x14ac:dyDescent="0.2">
      <c r="B591" s="43"/>
    </row>
    <row r="592" spans="2:2" x14ac:dyDescent="0.2">
      <c r="B592" s="43"/>
    </row>
    <row r="593" spans="2:2" x14ac:dyDescent="0.2">
      <c r="B593" s="43"/>
    </row>
    <row r="594" spans="2:2" x14ac:dyDescent="0.2">
      <c r="B594" s="43"/>
    </row>
    <row r="595" spans="2:2" x14ac:dyDescent="0.2">
      <c r="B595" s="43"/>
    </row>
    <row r="596" spans="2:2" x14ac:dyDescent="0.2">
      <c r="B596" s="43"/>
    </row>
    <row r="597" spans="2:2" x14ac:dyDescent="0.2">
      <c r="B597" s="43"/>
    </row>
    <row r="598" spans="2:2" x14ac:dyDescent="0.2">
      <c r="B598" s="43"/>
    </row>
    <row r="599" spans="2:2" x14ac:dyDescent="0.2">
      <c r="B599" s="43"/>
    </row>
    <row r="600" spans="2:2" x14ac:dyDescent="0.2">
      <c r="B600" s="43"/>
    </row>
    <row r="601" spans="2:2" x14ac:dyDescent="0.2">
      <c r="B601" s="43"/>
    </row>
    <row r="602" spans="2:2" x14ac:dyDescent="0.2">
      <c r="B602" s="43"/>
    </row>
    <row r="603" spans="2:2" x14ac:dyDescent="0.2">
      <c r="B603" s="43"/>
    </row>
    <row r="604" spans="2:2" x14ac:dyDescent="0.2">
      <c r="B604" s="43"/>
    </row>
    <row r="605" spans="2:2" x14ac:dyDescent="0.2">
      <c r="B605" s="43"/>
    </row>
    <row r="606" spans="2:2" x14ac:dyDescent="0.2">
      <c r="B606" s="43"/>
    </row>
    <row r="607" spans="2:2" x14ac:dyDescent="0.2">
      <c r="B607" s="43"/>
    </row>
    <row r="608" spans="2:2" x14ac:dyDescent="0.2">
      <c r="B608" s="43"/>
    </row>
    <row r="609" spans="2:2" x14ac:dyDescent="0.2">
      <c r="B609" s="43"/>
    </row>
    <row r="610" spans="2:2" x14ac:dyDescent="0.2">
      <c r="B610" s="43"/>
    </row>
    <row r="611" spans="2:2" x14ac:dyDescent="0.2">
      <c r="B611" s="43"/>
    </row>
    <row r="612" spans="2:2" x14ac:dyDescent="0.2">
      <c r="B612" s="43"/>
    </row>
    <row r="613" spans="2:2" x14ac:dyDescent="0.2">
      <c r="B613" s="43"/>
    </row>
    <row r="614" spans="2:2" x14ac:dyDescent="0.2">
      <c r="B614" s="43"/>
    </row>
    <row r="615" spans="2:2" x14ac:dyDescent="0.2">
      <c r="B615" s="43"/>
    </row>
    <row r="616" spans="2:2" x14ac:dyDescent="0.2">
      <c r="B616" s="43"/>
    </row>
    <row r="617" spans="2:2" x14ac:dyDescent="0.2">
      <c r="B617" s="43"/>
    </row>
    <row r="618" spans="2:2" x14ac:dyDescent="0.2">
      <c r="B618" s="43"/>
    </row>
    <row r="619" spans="2:2" x14ac:dyDescent="0.2">
      <c r="B619" s="43"/>
    </row>
    <row r="620" spans="2:2" x14ac:dyDescent="0.2">
      <c r="B620" s="43"/>
    </row>
    <row r="621" spans="2:2" x14ac:dyDescent="0.2">
      <c r="B621" s="43"/>
    </row>
    <row r="622" spans="2:2" x14ac:dyDescent="0.2">
      <c r="B622" s="43"/>
    </row>
    <row r="623" spans="2:2" x14ac:dyDescent="0.2">
      <c r="B623" s="43"/>
    </row>
    <row r="624" spans="2:2" x14ac:dyDescent="0.2">
      <c r="B624" s="43"/>
    </row>
    <row r="625" spans="2:2" x14ac:dyDescent="0.2">
      <c r="B625" s="43"/>
    </row>
    <row r="626" spans="2:2" x14ac:dyDescent="0.2">
      <c r="B626" s="43"/>
    </row>
    <row r="627" spans="2:2" x14ac:dyDescent="0.2">
      <c r="B627" s="43"/>
    </row>
    <row r="628" spans="2:2" x14ac:dyDescent="0.2">
      <c r="B628" s="43"/>
    </row>
    <row r="629" spans="2:2" x14ac:dyDescent="0.2">
      <c r="B629" s="43"/>
    </row>
    <row r="630" spans="2:2" x14ac:dyDescent="0.2">
      <c r="B630" s="43"/>
    </row>
    <row r="631" spans="2:2" x14ac:dyDescent="0.2">
      <c r="B631" s="43"/>
    </row>
    <row r="632" spans="2:2" x14ac:dyDescent="0.2">
      <c r="B632" s="43"/>
    </row>
    <row r="633" spans="2:2" x14ac:dyDescent="0.2">
      <c r="B633" s="43"/>
    </row>
    <row r="634" spans="2:2" x14ac:dyDescent="0.2">
      <c r="B634" s="43"/>
    </row>
    <row r="635" spans="2:2" x14ac:dyDescent="0.2">
      <c r="B635" s="43"/>
    </row>
    <row r="636" spans="2:2" x14ac:dyDescent="0.2">
      <c r="B636" s="43"/>
    </row>
    <row r="637" spans="2:2" x14ac:dyDescent="0.2">
      <c r="B637" s="43"/>
    </row>
    <row r="638" spans="2:2" x14ac:dyDescent="0.2">
      <c r="B638" s="43"/>
    </row>
    <row r="639" spans="2:2" x14ac:dyDescent="0.2">
      <c r="B639" s="43"/>
    </row>
    <row r="640" spans="2:2" x14ac:dyDescent="0.2">
      <c r="B640" s="43"/>
    </row>
    <row r="641" spans="2:2" x14ac:dyDescent="0.2">
      <c r="B641" s="43"/>
    </row>
    <row r="642" spans="2:2" x14ac:dyDescent="0.2">
      <c r="B642" s="43"/>
    </row>
    <row r="643" spans="2:2" x14ac:dyDescent="0.2">
      <c r="B643" s="43"/>
    </row>
    <row r="644" spans="2:2" x14ac:dyDescent="0.2">
      <c r="B644" s="43"/>
    </row>
    <row r="645" spans="2:2" x14ac:dyDescent="0.2">
      <c r="B645" s="43"/>
    </row>
    <row r="646" spans="2:2" x14ac:dyDescent="0.2">
      <c r="B646" s="43"/>
    </row>
    <row r="647" spans="2:2" x14ac:dyDescent="0.2">
      <c r="B647" s="43"/>
    </row>
    <row r="648" spans="2:2" x14ac:dyDescent="0.2">
      <c r="B648" s="43"/>
    </row>
    <row r="649" spans="2:2" x14ac:dyDescent="0.2">
      <c r="B649" s="43"/>
    </row>
    <row r="650" spans="2:2" x14ac:dyDescent="0.2">
      <c r="B650" s="43"/>
    </row>
    <row r="651" spans="2:2" x14ac:dyDescent="0.2">
      <c r="B651" s="43"/>
    </row>
    <row r="652" spans="2:2" x14ac:dyDescent="0.2">
      <c r="B652" s="43"/>
    </row>
    <row r="653" spans="2:2" x14ac:dyDescent="0.2">
      <c r="B653" s="43"/>
    </row>
    <row r="654" spans="2:2" x14ac:dyDescent="0.2">
      <c r="B654" s="43"/>
    </row>
    <row r="655" spans="2:2" x14ac:dyDescent="0.2">
      <c r="B655" s="43"/>
    </row>
    <row r="656" spans="2:2" x14ac:dyDescent="0.2">
      <c r="B656" s="43"/>
    </row>
    <row r="657" spans="2:2" x14ac:dyDescent="0.2">
      <c r="B657" s="43"/>
    </row>
    <row r="658" spans="2:2" x14ac:dyDescent="0.2">
      <c r="B658" s="43"/>
    </row>
    <row r="659" spans="2:2" x14ac:dyDescent="0.2">
      <c r="B659" s="43"/>
    </row>
    <row r="660" spans="2:2" x14ac:dyDescent="0.2">
      <c r="B660" s="43"/>
    </row>
    <row r="661" spans="2:2" x14ac:dyDescent="0.2">
      <c r="B661" s="43"/>
    </row>
    <row r="662" spans="2:2" x14ac:dyDescent="0.2">
      <c r="B662" s="43"/>
    </row>
    <row r="663" spans="2:2" x14ac:dyDescent="0.2">
      <c r="B663" s="43"/>
    </row>
    <row r="664" spans="2:2" x14ac:dyDescent="0.2">
      <c r="B664" s="43"/>
    </row>
    <row r="665" spans="2:2" x14ac:dyDescent="0.2">
      <c r="B665" s="43"/>
    </row>
    <row r="666" spans="2:2" x14ac:dyDescent="0.2">
      <c r="B666" s="43"/>
    </row>
    <row r="667" spans="2:2" x14ac:dyDescent="0.2">
      <c r="B667" s="43"/>
    </row>
    <row r="668" spans="2:2" x14ac:dyDescent="0.2">
      <c r="B668" s="43"/>
    </row>
    <row r="669" spans="2:2" x14ac:dyDescent="0.2">
      <c r="B669" s="43"/>
    </row>
    <row r="670" spans="2:2" x14ac:dyDescent="0.2">
      <c r="B670" s="43"/>
    </row>
    <row r="671" spans="2:2" x14ac:dyDescent="0.2">
      <c r="B671" s="43"/>
    </row>
    <row r="672" spans="2:2" x14ac:dyDescent="0.2">
      <c r="B672" s="43"/>
    </row>
    <row r="673" spans="2:2" x14ac:dyDescent="0.2">
      <c r="B673" s="43"/>
    </row>
    <row r="674" spans="2:2" x14ac:dyDescent="0.2">
      <c r="B674" s="43"/>
    </row>
    <row r="675" spans="2:2" x14ac:dyDescent="0.2">
      <c r="B675" s="43"/>
    </row>
    <row r="676" spans="2:2" x14ac:dyDescent="0.2">
      <c r="B676" s="43"/>
    </row>
    <row r="677" spans="2:2" x14ac:dyDescent="0.2">
      <c r="B677" s="43"/>
    </row>
    <row r="678" spans="2:2" x14ac:dyDescent="0.2">
      <c r="B678" s="43"/>
    </row>
    <row r="679" spans="2:2" x14ac:dyDescent="0.2">
      <c r="B679" s="43"/>
    </row>
    <row r="680" spans="2:2" x14ac:dyDescent="0.2">
      <c r="B680" s="43"/>
    </row>
    <row r="681" spans="2:2" x14ac:dyDescent="0.2">
      <c r="B681" s="43"/>
    </row>
    <row r="682" spans="2:2" x14ac:dyDescent="0.2">
      <c r="B682" s="43"/>
    </row>
    <row r="683" spans="2:2" x14ac:dyDescent="0.2">
      <c r="B683" s="43"/>
    </row>
    <row r="684" spans="2:2" x14ac:dyDescent="0.2">
      <c r="B684" s="43"/>
    </row>
    <row r="685" spans="2:2" x14ac:dyDescent="0.2">
      <c r="B685" s="43"/>
    </row>
    <row r="686" spans="2:2" x14ac:dyDescent="0.2">
      <c r="B686" s="43"/>
    </row>
    <row r="687" spans="2:2" x14ac:dyDescent="0.2">
      <c r="B687" s="43"/>
    </row>
    <row r="688" spans="2:2" x14ac:dyDescent="0.2">
      <c r="B688" s="43"/>
    </row>
    <row r="689" spans="2:2" x14ac:dyDescent="0.2">
      <c r="B689" s="43"/>
    </row>
    <row r="690" spans="2:2" x14ac:dyDescent="0.2">
      <c r="B690" s="43"/>
    </row>
    <row r="691" spans="2:2" x14ac:dyDescent="0.2">
      <c r="B691" s="43"/>
    </row>
    <row r="692" spans="2:2" x14ac:dyDescent="0.2">
      <c r="B692" s="43"/>
    </row>
    <row r="693" spans="2:2" x14ac:dyDescent="0.2">
      <c r="B693" s="43"/>
    </row>
    <row r="694" spans="2:2" x14ac:dyDescent="0.2">
      <c r="B694" s="43"/>
    </row>
    <row r="695" spans="2:2" x14ac:dyDescent="0.2">
      <c r="B695" s="43"/>
    </row>
    <row r="696" spans="2:2" x14ac:dyDescent="0.2">
      <c r="B696" s="43"/>
    </row>
    <row r="697" spans="2:2" x14ac:dyDescent="0.2">
      <c r="B697" s="43"/>
    </row>
    <row r="698" spans="2:2" x14ac:dyDescent="0.2">
      <c r="B698" s="43"/>
    </row>
    <row r="699" spans="2:2" x14ac:dyDescent="0.2">
      <c r="B699" s="43"/>
    </row>
    <row r="700" spans="2:2" x14ac:dyDescent="0.2">
      <c r="B700" s="43"/>
    </row>
    <row r="701" spans="2:2" x14ac:dyDescent="0.2">
      <c r="B701" s="43"/>
    </row>
    <row r="702" spans="2:2" x14ac:dyDescent="0.2">
      <c r="B702" s="43"/>
    </row>
    <row r="703" spans="2:2" x14ac:dyDescent="0.2">
      <c r="B703" s="43"/>
    </row>
    <row r="704" spans="2:2" x14ac:dyDescent="0.2">
      <c r="B704" s="43"/>
    </row>
    <row r="705" spans="2:2" x14ac:dyDescent="0.2">
      <c r="B705" s="43"/>
    </row>
    <row r="706" spans="2:2" x14ac:dyDescent="0.2">
      <c r="B706" s="43"/>
    </row>
    <row r="707" spans="2:2" x14ac:dyDescent="0.2">
      <c r="B707" s="43"/>
    </row>
    <row r="708" spans="2:2" x14ac:dyDescent="0.2">
      <c r="B708" s="43"/>
    </row>
    <row r="709" spans="2:2" x14ac:dyDescent="0.2">
      <c r="B709" s="43"/>
    </row>
    <row r="710" spans="2:2" x14ac:dyDescent="0.2">
      <c r="B710" s="43"/>
    </row>
    <row r="711" spans="2:2" x14ac:dyDescent="0.2">
      <c r="B711" s="43"/>
    </row>
    <row r="712" spans="2:2" x14ac:dyDescent="0.2">
      <c r="B712" s="43"/>
    </row>
    <row r="713" spans="2:2" x14ac:dyDescent="0.2">
      <c r="B713" s="43"/>
    </row>
    <row r="714" spans="2:2" x14ac:dyDescent="0.2">
      <c r="B714" s="43"/>
    </row>
    <row r="715" spans="2:2" x14ac:dyDescent="0.2">
      <c r="B715" s="43"/>
    </row>
    <row r="716" spans="2:2" x14ac:dyDescent="0.2">
      <c r="B716" s="43"/>
    </row>
    <row r="717" spans="2:2" x14ac:dyDescent="0.2">
      <c r="B717" s="43"/>
    </row>
    <row r="718" spans="2:2" x14ac:dyDescent="0.2">
      <c r="B718" s="43"/>
    </row>
    <row r="719" spans="2:2" x14ac:dyDescent="0.2">
      <c r="B719" s="43"/>
    </row>
    <row r="720" spans="2:2" x14ac:dyDescent="0.2">
      <c r="B720" s="43"/>
    </row>
    <row r="721" spans="2:2" x14ac:dyDescent="0.2">
      <c r="B721" s="43"/>
    </row>
    <row r="722" spans="2:2" x14ac:dyDescent="0.2">
      <c r="B722" s="43"/>
    </row>
    <row r="723" spans="2:2" x14ac:dyDescent="0.2">
      <c r="B723" s="43"/>
    </row>
    <row r="724" spans="2:2" x14ac:dyDescent="0.2">
      <c r="B724" s="43"/>
    </row>
    <row r="725" spans="2:2" x14ac:dyDescent="0.2">
      <c r="B725" s="43"/>
    </row>
    <row r="726" spans="2:2" x14ac:dyDescent="0.2">
      <c r="B726" s="43"/>
    </row>
    <row r="727" spans="2:2" x14ac:dyDescent="0.2">
      <c r="B727" s="43"/>
    </row>
    <row r="728" spans="2:2" x14ac:dyDescent="0.2">
      <c r="B728" s="43"/>
    </row>
    <row r="729" spans="2:2" x14ac:dyDescent="0.2">
      <c r="B729" s="43"/>
    </row>
    <row r="730" spans="2:2" x14ac:dyDescent="0.2">
      <c r="B730" s="43"/>
    </row>
    <row r="731" spans="2:2" x14ac:dyDescent="0.2">
      <c r="B731" s="43"/>
    </row>
    <row r="732" spans="2:2" x14ac:dyDescent="0.2">
      <c r="B732" s="43"/>
    </row>
    <row r="733" spans="2:2" x14ac:dyDescent="0.2">
      <c r="B733" s="43"/>
    </row>
    <row r="734" spans="2:2" x14ac:dyDescent="0.2">
      <c r="B734" s="43"/>
    </row>
    <row r="735" spans="2:2" x14ac:dyDescent="0.2">
      <c r="B735" s="43"/>
    </row>
    <row r="736" spans="2:2" x14ac:dyDescent="0.2">
      <c r="B736" s="43"/>
    </row>
    <row r="737" spans="2:2" x14ac:dyDescent="0.2">
      <c r="B737" s="43"/>
    </row>
    <row r="738" spans="2:2" x14ac:dyDescent="0.2">
      <c r="B738" s="43"/>
    </row>
    <row r="739" spans="2:2" x14ac:dyDescent="0.2">
      <c r="B739" s="43"/>
    </row>
    <row r="740" spans="2:2" x14ac:dyDescent="0.2">
      <c r="B740" s="43"/>
    </row>
    <row r="741" spans="2:2" x14ac:dyDescent="0.2">
      <c r="B741" s="43"/>
    </row>
    <row r="742" spans="2:2" x14ac:dyDescent="0.2">
      <c r="B742" s="43"/>
    </row>
    <row r="743" spans="2:2" x14ac:dyDescent="0.2">
      <c r="B743" s="43"/>
    </row>
    <row r="744" spans="2:2" x14ac:dyDescent="0.2">
      <c r="B744" s="43"/>
    </row>
    <row r="745" spans="2:2" x14ac:dyDescent="0.2">
      <c r="B745" s="43"/>
    </row>
    <row r="746" spans="2:2" x14ac:dyDescent="0.2">
      <c r="B746" s="43"/>
    </row>
    <row r="747" spans="2:2" x14ac:dyDescent="0.2">
      <c r="B747" s="43"/>
    </row>
    <row r="748" spans="2:2" x14ac:dyDescent="0.2">
      <c r="B748" s="43"/>
    </row>
    <row r="749" spans="2:2" x14ac:dyDescent="0.2">
      <c r="B749" s="43"/>
    </row>
    <row r="750" spans="2:2" x14ac:dyDescent="0.2">
      <c r="B750" s="43"/>
    </row>
    <row r="751" spans="2:2" x14ac:dyDescent="0.2">
      <c r="B751" s="43"/>
    </row>
    <row r="752" spans="2:2" x14ac:dyDescent="0.2">
      <c r="B752" s="43"/>
    </row>
    <row r="753" spans="2:2" x14ac:dyDescent="0.2">
      <c r="B753" s="43"/>
    </row>
    <row r="754" spans="2:2" x14ac:dyDescent="0.2">
      <c r="B754" s="43"/>
    </row>
    <row r="755" spans="2:2" x14ac:dyDescent="0.2">
      <c r="B755" s="43"/>
    </row>
    <row r="756" spans="2:2" x14ac:dyDescent="0.2">
      <c r="B756" s="43"/>
    </row>
    <row r="757" spans="2:2" x14ac:dyDescent="0.2">
      <c r="B757" s="43"/>
    </row>
    <row r="758" spans="2:2" x14ac:dyDescent="0.2">
      <c r="B758" s="43"/>
    </row>
    <row r="759" spans="2:2" x14ac:dyDescent="0.2">
      <c r="B759" s="43"/>
    </row>
    <row r="760" spans="2:2" x14ac:dyDescent="0.2">
      <c r="B760" s="43"/>
    </row>
    <row r="761" spans="2:2" x14ac:dyDescent="0.2">
      <c r="B761" s="43"/>
    </row>
    <row r="762" spans="2:2" x14ac:dyDescent="0.2">
      <c r="B762" s="43"/>
    </row>
    <row r="763" spans="2:2" x14ac:dyDescent="0.2">
      <c r="B763" s="43"/>
    </row>
    <row r="764" spans="2:2" x14ac:dyDescent="0.2">
      <c r="B764" s="43"/>
    </row>
    <row r="765" spans="2:2" x14ac:dyDescent="0.2">
      <c r="B765" s="43"/>
    </row>
    <row r="766" spans="2:2" x14ac:dyDescent="0.2">
      <c r="B766" s="43"/>
    </row>
    <row r="767" spans="2:2" x14ac:dyDescent="0.2">
      <c r="B767" s="43"/>
    </row>
    <row r="768" spans="2:2" x14ac:dyDescent="0.2">
      <c r="B768" s="43"/>
    </row>
    <row r="769" spans="2:2" x14ac:dyDescent="0.2">
      <c r="B769" s="43"/>
    </row>
    <row r="770" spans="2:2" x14ac:dyDescent="0.2">
      <c r="B770" s="43"/>
    </row>
    <row r="771" spans="2:2" x14ac:dyDescent="0.2">
      <c r="B771" s="43"/>
    </row>
    <row r="772" spans="2:2" x14ac:dyDescent="0.2">
      <c r="B772" s="43"/>
    </row>
    <row r="773" spans="2:2" x14ac:dyDescent="0.2">
      <c r="B773" s="43"/>
    </row>
    <row r="774" spans="2:2" x14ac:dyDescent="0.2">
      <c r="B774" s="43"/>
    </row>
    <row r="775" spans="2:2" x14ac:dyDescent="0.2">
      <c r="B775" s="43"/>
    </row>
    <row r="776" spans="2:2" x14ac:dyDescent="0.2">
      <c r="B776" s="43"/>
    </row>
    <row r="777" spans="2:2" x14ac:dyDescent="0.2">
      <c r="B777" s="43"/>
    </row>
    <row r="778" spans="2:2" x14ac:dyDescent="0.2">
      <c r="B778" s="43"/>
    </row>
    <row r="779" spans="2:2" x14ac:dyDescent="0.2">
      <c r="B779" s="43"/>
    </row>
    <row r="780" spans="2:2" x14ac:dyDescent="0.2">
      <c r="B780" s="43"/>
    </row>
    <row r="781" spans="2:2" x14ac:dyDescent="0.2">
      <c r="B781" s="43"/>
    </row>
    <row r="782" spans="2:2" x14ac:dyDescent="0.2">
      <c r="B782" s="43"/>
    </row>
    <row r="783" spans="2:2" x14ac:dyDescent="0.2">
      <c r="B783" s="43"/>
    </row>
    <row r="784" spans="2:2" x14ac:dyDescent="0.2">
      <c r="B784" s="43"/>
    </row>
    <row r="785" spans="2:2" x14ac:dyDescent="0.2">
      <c r="B785" s="43"/>
    </row>
    <row r="786" spans="2:2" x14ac:dyDescent="0.2">
      <c r="B786" s="43"/>
    </row>
    <row r="787" spans="2:2" x14ac:dyDescent="0.2">
      <c r="B787" s="43"/>
    </row>
    <row r="788" spans="2:2" x14ac:dyDescent="0.2">
      <c r="B788" s="43"/>
    </row>
    <row r="789" spans="2:2" x14ac:dyDescent="0.2">
      <c r="B789" s="43"/>
    </row>
    <row r="790" spans="2:2" x14ac:dyDescent="0.2">
      <c r="B790" s="43"/>
    </row>
    <row r="791" spans="2:2" x14ac:dyDescent="0.2">
      <c r="B791" s="43"/>
    </row>
    <row r="792" spans="2:2" x14ac:dyDescent="0.2">
      <c r="B792" s="43"/>
    </row>
    <row r="793" spans="2:2" x14ac:dyDescent="0.2">
      <c r="B793" s="43"/>
    </row>
    <row r="794" spans="2:2" x14ac:dyDescent="0.2">
      <c r="B794" s="43"/>
    </row>
    <row r="795" spans="2:2" x14ac:dyDescent="0.2">
      <c r="B795" s="43"/>
    </row>
    <row r="796" spans="2:2" x14ac:dyDescent="0.2">
      <c r="B796" s="43"/>
    </row>
    <row r="797" spans="2:2" x14ac:dyDescent="0.2">
      <c r="B797" s="43"/>
    </row>
    <row r="798" spans="2:2" x14ac:dyDescent="0.2">
      <c r="B798" s="43"/>
    </row>
    <row r="799" spans="2:2" x14ac:dyDescent="0.2">
      <c r="B799" s="43"/>
    </row>
    <row r="800" spans="2:2" x14ac:dyDescent="0.2">
      <c r="B800" s="43"/>
    </row>
    <row r="801" spans="2:2" x14ac:dyDescent="0.2">
      <c r="B801" s="43"/>
    </row>
    <row r="802" spans="2:2" x14ac:dyDescent="0.2">
      <c r="B802" s="43"/>
    </row>
    <row r="803" spans="2:2" x14ac:dyDescent="0.2">
      <c r="B803" s="43"/>
    </row>
    <row r="804" spans="2:2" x14ac:dyDescent="0.2">
      <c r="B804" s="43"/>
    </row>
    <row r="805" spans="2:2" x14ac:dyDescent="0.2">
      <c r="B805" s="43"/>
    </row>
    <row r="806" spans="2:2" x14ac:dyDescent="0.2">
      <c r="B806" s="43"/>
    </row>
    <row r="807" spans="2:2" x14ac:dyDescent="0.2">
      <c r="B807" s="43"/>
    </row>
    <row r="808" spans="2:2" x14ac:dyDescent="0.2">
      <c r="B808" s="43"/>
    </row>
    <row r="809" spans="2:2" x14ac:dyDescent="0.2">
      <c r="B809" s="43"/>
    </row>
    <row r="810" spans="2:2" x14ac:dyDescent="0.2">
      <c r="B810" s="43"/>
    </row>
    <row r="811" spans="2:2" x14ac:dyDescent="0.2">
      <c r="B811" s="43"/>
    </row>
    <row r="812" spans="2:2" x14ac:dyDescent="0.2">
      <c r="B812" s="43"/>
    </row>
    <row r="813" spans="2:2" x14ac:dyDescent="0.2">
      <c r="B813" s="43"/>
    </row>
    <row r="814" spans="2:2" x14ac:dyDescent="0.2">
      <c r="B814" s="43"/>
    </row>
    <row r="815" spans="2:2" x14ac:dyDescent="0.2">
      <c r="B815" s="43"/>
    </row>
    <row r="816" spans="2:2" x14ac:dyDescent="0.2">
      <c r="B816" s="43"/>
    </row>
    <row r="817" spans="2:2" x14ac:dyDescent="0.2">
      <c r="B817" s="43"/>
    </row>
    <row r="818" spans="2:2" x14ac:dyDescent="0.2">
      <c r="B818" s="43"/>
    </row>
    <row r="819" spans="2:2" x14ac:dyDescent="0.2">
      <c r="B819" s="43"/>
    </row>
    <row r="820" spans="2:2" x14ac:dyDescent="0.2">
      <c r="B820" s="43"/>
    </row>
    <row r="821" spans="2:2" x14ac:dyDescent="0.2">
      <c r="B821" s="43"/>
    </row>
    <row r="822" spans="2:2" x14ac:dyDescent="0.2">
      <c r="B822" s="43"/>
    </row>
    <row r="823" spans="2:2" x14ac:dyDescent="0.2">
      <c r="B823" s="43"/>
    </row>
    <row r="824" spans="2:2" x14ac:dyDescent="0.2">
      <c r="B824" s="43"/>
    </row>
    <row r="825" spans="2:2" x14ac:dyDescent="0.2">
      <c r="B825" s="43"/>
    </row>
    <row r="826" spans="2:2" x14ac:dyDescent="0.2">
      <c r="B826" s="43"/>
    </row>
    <row r="827" spans="2:2" x14ac:dyDescent="0.2">
      <c r="B827" s="43"/>
    </row>
    <row r="828" spans="2:2" x14ac:dyDescent="0.2">
      <c r="B828" s="43"/>
    </row>
    <row r="829" spans="2:2" x14ac:dyDescent="0.2">
      <c r="B829" s="43"/>
    </row>
    <row r="830" spans="2:2" x14ac:dyDescent="0.2">
      <c r="B830" s="43"/>
    </row>
    <row r="831" spans="2:2" x14ac:dyDescent="0.2">
      <c r="B831" s="43"/>
    </row>
    <row r="832" spans="2:2" x14ac:dyDescent="0.2">
      <c r="B832" s="43"/>
    </row>
    <row r="833" spans="2:2" x14ac:dyDescent="0.2">
      <c r="B833" s="43"/>
    </row>
    <row r="834" spans="2:2" x14ac:dyDescent="0.2">
      <c r="B834" s="43"/>
    </row>
    <row r="835" spans="2:2" x14ac:dyDescent="0.2">
      <c r="B835" s="43"/>
    </row>
    <row r="836" spans="2:2" x14ac:dyDescent="0.2">
      <c r="B836" s="43"/>
    </row>
    <row r="837" spans="2:2" x14ac:dyDescent="0.2">
      <c r="B837" s="43"/>
    </row>
    <row r="838" spans="2:2" x14ac:dyDescent="0.2">
      <c r="B838" s="43"/>
    </row>
    <row r="839" spans="2:2" x14ac:dyDescent="0.2">
      <c r="B839" s="43"/>
    </row>
    <row r="840" spans="2:2" x14ac:dyDescent="0.2">
      <c r="B840" s="43"/>
    </row>
    <row r="841" spans="2:2" x14ac:dyDescent="0.2">
      <c r="B841" s="43"/>
    </row>
    <row r="842" spans="2:2" x14ac:dyDescent="0.2">
      <c r="B842" s="43"/>
    </row>
    <row r="843" spans="2:2" x14ac:dyDescent="0.2">
      <c r="B843" s="43"/>
    </row>
    <row r="844" spans="2:2" x14ac:dyDescent="0.2">
      <c r="B844" s="43"/>
    </row>
    <row r="845" spans="2:2" x14ac:dyDescent="0.2">
      <c r="B845" s="43"/>
    </row>
    <row r="846" spans="2:2" x14ac:dyDescent="0.2">
      <c r="B846" s="43"/>
    </row>
    <row r="847" spans="2:2" x14ac:dyDescent="0.2">
      <c r="B847" s="43"/>
    </row>
    <row r="848" spans="2:2" x14ac:dyDescent="0.2">
      <c r="B848" s="43"/>
    </row>
    <row r="849" spans="2:2" x14ac:dyDescent="0.2">
      <c r="B849" s="43"/>
    </row>
    <row r="850" spans="2:2" x14ac:dyDescent="0.2">
      <c r="B850" s="43"/>
    </row>
    <row r="851" spans="2:2" x14ac:dyDescent="0.2">
      <c r="B851" s="43"/>
    </row>
    <row r="852" spans="2:2" x14ac:dyDescent="0.2">
      <c r="B852" s="43"/>
    </row>
    <row r="853" spans="2:2" x14ac:dyDescent="0.2">
      <c r="B853" s="43"/>
    </row>
    <row r="854" spans="2:2" x14ac:dyDescent="0.2">
      <c r="B854" s="43"/>
    </row>
    <row r="855" spans="2:2" x14ac:dyDescent="0.2">
      <c r="B855" s="43"/>
    </row>
    <row r="856" spans="2:2" x14ac:dyDescent="0.2">
      <c r="B856" s="43"/>
    </row>
    <row r="857" spans="2:2" x14ac:dyDescent="0.2">
      <c r="B857" s="43"/>
    </row>
    <row r="858" spans="2:2" x14ac:dyDescent="0.2">
      <c r="B858" s="43"/>
    </row>
    <row r="859" spans="2:2" x14ac:dyDescent="0.2">
      <c r="B859" s="43"/>
    </row>
    <row r="860" spans="2:2" x14ac:dyDescent="0.2">
      <c r="B860" s="43"/>
    </row>
    <row r="861" spans="2:2" x14ac:dyDescent="0.2">
      <c r="B861" s="43"/>
    </row>
    <row r="862" spans="2:2" x14ac:dyDescent="0.2">
      <c r="B862" s="43"/>
    </row>
    <row r="863" spans="2:2" x14ac:dyDescent="0.2">
      <c r="B863" s="43"/>
    </row>
    <row r="864" spans="2:2" x14ac:dyDescent="0.2">
      <c r="B864" s="43"/>
    </row>
    <row r="865" spans="2:2" x14ac:dyDescent="0.2">
      <c r="B865" s="43"/>
    </row>
    <row r="866" spans="2:2" x14ac:dyDescent="0.2">
      <c r="B866" s="43"/>
    </row>
    <row r="867" spans="2:2" x14ac:dyDescent="0.2">
      <c r="B867" s="43"/>
    </row>
    <row r="868" spans="2:2" x14ac:dyDescent="0.2">
      <c r="B868" s="43"/>
    </row>
    <row r="869" spans="2:2" x14ac:dyDescent="0.2">
      <c r="B869" s="43"/>
    </row>
    <row r="870" spans="2:2" x14ac:dyDescent="0.2">
      <c r="B870" s="43"/>
    </row>
    <row r="871" spans="2:2" x14ac:dyDescent="0.2">
      <c r="B871" s="43"/>
    </row>
    <row r="872" spans="2:2" x14ac:dyDescent="0.2">
      <c r="B872" s="43"/>
    </row>
    <row r="873" spans="2:2" x14ac:dyDescent="0.2">
      <c r="B873" s="43"/>
    </row>
    <row r="874" spans="2:2" x14ac:dyDescent="0.2">
      <c r="B874" s="43"/>
    </row>
    <row r="875" spans="2:2" x14ac:dyDescent="0.2">
      <c r="B875" s="43"/>
    </row>
    <row r="876" spans="2:2" x14ac:dyDescent="0.2">
      <c r="B876" s="43"/>
    </row>
    <row r="877" spans="2:2" x14ac:dyDescent="0.2">
      <c r="B877" s="43"/>
    </row>
    <row r="878" spans="2:2" x14ac:dyDescent="0.2">
      <c r="B878" s="43"/>
    </row>
    <row r="879" spans="2:2" x14ac:dyDescent="0.2">
      <c r="B879" s="43"/>
    </row>
    <row r="880" spans="2:2" x14ac:dyDescent="0.2">
      <c r="B880" s="43"/>
    </row>
    <row r="881" spans="2:2" x14ac:dyDescent="0.2">
      <c r="B881" s="43"/>
    </row>
    <row r="882" spans="2:2" x14ac:dyDescent="0.2">
      <c r="B882" s="43"/>
    </row>
    <row r="883" spans="2:2" x14ac:dyDescent="0.2">
      <c r="B883" s="43"/>
    </row>
    <row r="884" spans="2:2" x14ac:dyDescent="0.2">
      <c r="B884" s="43"/>
    </row>
    <row r="885" spans="2:2" x14ac:dyDescent="0.2">
      <c r="B885" s="43"/>
    </row>
    <row r="886" spans="2:2" x14ac:dyDescent="0.2">
      <c r="B886" s="43"/>
    </row>
    <row r="887" spans="2:2" x14ac:dyDescent="0.2">
      <c r="B887" s="43"/>
    </row>
    <row r="888" spans="2:2" x14ac:dyDescent="0.2">
      <c r="B888" s="43"/>
    </row>
    <row r="889" spans="2:2" x14ac:dyDescent="0.2">
      <c r="B889" s="43"/>
    </row>
    <row r="890" spans="2:2" x14ac:dyDescent="0.2">
      <c r="B890" s="43"/>
    </row>
    <row r="891" spans="2:2" x14ac:dyDescent="0.2">
      <c r="B891" s="43"/>
    </row>
    <row r="892" spans="2:2" x14ac:dyDescent="0.2">
      <c r="B892" s="43"/>
    </row>
    <row r="893" spans="2:2" x14ac:dyDescent="0.2">
      <c r="B893" s="43"/>
    </row>
    <row r="894" spans="2:2" x14ac:dyDescent="0.2">
      <c r="B894" s="43"/>
    </row>
    <row r="895" spans="2:2" x14ac:dyDescent="0.2">
      <c r="B895" s="43"/>
    </row>
    <row r="896" spans="2:2" x14ac:dyDescent="0.2">
      <c r="B896" s="43"/>
    </row>
    <row r="897" spans="2:2" x14ac:dyDescent="0.2">
      <c r="B897" s="43"/>
    </row>
    <row r="898" spans="2:2" x14ac:dyDescent="0.2">
      <c r="B898" s="43"/>
    </row>
    <row r="899" spans="2:2" x14ac:dyDescent="0.2">
      <c r="B899" s="43"/>
    </row>
    <row r="900" spans="2:2" x14ac:dyDescent="0.2">
      <c r="B900" s="43"/>
    </row>
    <row r="901" spans="2:2" x14ac:dyDescent="0.2">
      <c r="B901" s="43"/>
    </row>
    <row r="902" spans="2:2" x14ac:dyDescent="0.2">
      <c r="B902" s="43"/>
    </row>
    <row r="903" spans="2:2" x14ac:dyDescent="0.2">
      <c r="B903" s="43"/>
    </row>
    <row r="904" spans="2:2" x14ac:dyDescent="0.2">
      <c r="B904" s="43"/>
    </row>
    <row r="905" spans="2:2" x14ac:dyDescent="0.2">
      <c r="B905" s="43"/>
    </row>
    <row r="906" spans="2:2" x14ac:dyDescent="0.2">
      <c r="B906" s="43"/>
    </row>
    <row r="907" spans="2:2" x14ac:dyDescent="0.2">
      <c r="B907" s="43"/>
    </row>
    <row r="908" spans="2:2" x14ac:dyDescent="0.2">
      <c r="B908" s="43"/>
    </row>
    <row r="909" spans="2:2" x14ac:dyDescent="0.2">
      <c r="B909" s="43"/>
    </row>
    <row r="910" spans="2:2" x14ac:dyDescent="0.2">
      <c r="B910" s="43"/>
    </row>
    <row r="911" spans="2:2" x14ac:dyDescent="0.2">
      <c r="B911" s="43"/>
    </row>
    <row r="912" spans="2:2" x14ac:dyDescent="0.2">
      <c r="B912" s="43"/>
    </row>
    <row r="913" spans="2:2" x14ac:dyDescent="0.2">
      <c r="B913" s="43"/>
    </row>
    <row r="914" spans="2:2" x14ac:dyDescent="0.2">
      <c r="B914" s="43"/>
    </row>
    <row r="915" spans="2:2" x14ac:dyDescent="0.2">
      <c r="B915" s="43"/>
    </row>
    <row r="916" spans="2:2" x14ac:dyDescent="0.2">
      <c r="B916" s="43"/>
    </row>
    <row r="917" spans="2:2" x14ac:dyDescent="0.2">
      <c r="B917" s="43"/>
    </row>
    <row r="918" spans="2:2" x14ac:dyDescent="0.2">
      <c r="B918" s="43"/>
    </row>
    <row r="919" spans="2:2" x14ac:dyDescent="0.2">
      <c r="B919" s="43"/>
    </row>
    <row r="920" spans="2:2" x14ac:dyDescent="0.2">
      <c r="B920" s="43"/>
    </row>
    <row r="921" spans="2:2" x14ac:dyDescent="0.2">
      <c r="B921" s="43"/>
    </row>
    <row r="922" spans="2:2" x14ac:dyDescent="0.2">
      <c r="B922" s="43"/>
    </row>
    <row r="923" spans="2:2" x14ac:dyDescent="0.2">
      <c r="B923" s="43"/>
    </row>
    <row r="924" spans="2:2" x14ac:dyDescent="0.2">
      <c r="B924" s="43"/>
    </row>
    <row r="925" spans="2:2" x14ac:dyDescent="0.2">
      <c r="B925" s="43"/>
    </row>
    <row r="926" spans="2:2" x14ac:dyDescent="0.2">
      <c r="B926" s="43"/>
    </row>
    <row r="927" spans="2:2" x14ac:dyDescent="0.2">
      <c r="B927" s="43"/>
    </row>
    <row r="928" spans="2:2" x14ac:dyDescent="0.2">
      <c r="B928" s="43"/>
    </row>
    <row r="929" spans="2:2" x14ac:dyDescent="0.2">
      <c r="B929" s="43"/>
    </row>
    <row r="930" spans="2:2" x14ac:dyDescent="0.2">
      <c r="B930" s="43"/>
    </row>
    <row r="931" spans="2:2" x14ac:dyDescent="0.2">
      <c r="B931" s="43"/>
    </row>
    <row r="932" spans="2:2" x14ac:dyDescent="0.2">
      <c r="B932" s="43"/>
    </row>
    <row r="933" spans="2:2" x14ac:dyDescent="0.2">
      <c r="B933" s="43"/>
    </row>
    <row r="934" spans="2:2" x14ac:dyDescent="0.2">
      <c r="B934" s="43"/>
    </row>
    <row r="935" spans="2:2" x14ac:dyDescent="0.2">
      <c r="B935" s="43"/>
    </row>
    <row r="936" spans="2:2" x14ac:dyDescent="0.2">
      <c r="B936" s="43"/>
    </row>
    <row r="937" spans="2:2" x14ac:dyDescent="0.2">
      <c r="B937" s="43"/>
    </row>
    <row r="938" spans="2:2" x14ac:dyDescent="0.2">
      <c r="B938" s="43"/>
    </row>
    <row r="939" spans="2:2" x14ac:dyDescent="0.2">
      <c r="B939" s="43"/>
    </row>
    <row r="940" spans="2:2" x14ac:dyDescent="0.2">
      <c r="B940" s="43"/>
    </row>
    <row r="941" spans="2:2" x14ac:dyDescent="0.2">
      <c r="B941" s="43"/>
    </row>
    <row r="942" spans="2:2" x14ac:dyDescent="0.2">
      <c r="B942" s="43"/>
    </row>
    <row r="943" spans="2:2" x14ac:dyDescent="0.2">
      <c r="B943" s="43"/>
    </row>
    <row r="944" spans="2:2" x14ac:dyDescent="0.2">
      <c r="B944" s="43"/>
    </row>
    <row r="945" spans="2:2" x14ac:dyDescent="0.2">
      <c r="B945" s="43"/>
    </row>
    <row r="946" spans="2:2" x14ac:dyDescent="0.2">
      <c r="B946" s="43"/>
    </row>
    <row r="947" spans="2:2" x14ac:dyDescent="0.2">
      <c r="B947" s="43"/>
    </row>
    <row r="948" spans="2:2" x14ac:dyDescent="0.2">
      <c r="B948" s="43"/>
    </row>
    <row r="949" spans="2:2" x14ac:dyDescent="0.2">
      <c r="B949" s="43"/>
    </row>
    <row r="950" spans="2:2" x14ac:dyDescent="0.2">
      <c r="B950" s="43"/>
    </row>
    <row r="951" spans="2:2" x14ac:dyDescent="0.2">
      <c r="B951" s="43"/>
    </row>
    <row r="952" spans="2:2" x14ac:dyDescent="0.2">
      <c r="B952" s="43"/>
    </row>
    <row r="953" spans="2:2" x14ac:dyDescent="0.2">
      <c r="B953" s="43"/>
    </row>
    <row r="954" spans="2:2" x14ac:dyDescent="0.2">
      <c r="B954" s="43"/>
    </row>
    <row r="955" spans="2:2" x14ac:dyDescent="0.2">
      <c r="B955" s="43"/>
    </row>
    <row r="956" spans="2:2" x14ac:dyDescent="0.2">
      <c r="B956" s="43"/>
    </row>
    <row r="957" spans="2:2" x14ac:dyDescent="0.2">
      <c r="B957" s="43"/>
    </row>
    <row r="958" spans="2:2" x14ac:dyDescent="0.2">
      <c r="B958" s="43"/>
    </row>
    <row r="959" spans="2:2" x14ac:dyDescent="0.2">
      <c r="B959" s="43"/>
    </row>
    <row r="960" spans="2:2" x14ac:dyDescent="0.2">
      <c r="B960" s="43"/>
    </row>
    <row r="961" spans="2:2" x14ac:dyDescent="0.2">
      <c r="B961" s="43"/>
    </row>
    <row r="962" spans="2:2" x14ac:dyDescent="0.2">
      <c r="B962" s="43"/>
    </row>
    <row r="963" spans="2:2" x14ac:dyDescent="0.2">
      <c r="B963" s="43"/>
    </row>
    <row r="964" spans="2:2" x14ac:dyDescent="0.2">
      <c r="B964" s="43"/>
    </row>
    <row r="965" spans="2:2" x14ac:dyDescent="0.2">
      <c r="B965" s="43"/>
    </row>
    <row r="966" spans="2:2" x14ac:dyDescent="0.2">
      <c r="B966" s="43"/>
    </row>
    <row r="967" spans="2:2" x14ac:dyDescent="0.2">
      <c r="B967" s="43"/>
    </row>
    <row r="968" spans="2:2" x14ac:dyDescent="0.2">
      <c r="B968" s="43"/>
    </row>
    <row r="969" spans="2:2" x14ac:dyDescent="0.2">
      <c r="B969" s="43"/>
    </row>
    <row r="970" spans="2:2" x14ac:dyDescent="0.2">
      <c r="B970" s="43"/>
    </row>
    <row r="971" spans="2:2" x14ac:dyDescent="0.2">
      <c r="B971" s="43"/>
    </row>
    <row r="972" spans="2:2" x14ac:dyDescent="0.2">
      <c r="B972" s="43"/>
    </row>
    <row r="973" spans="2:2" x14ac:dyDescent="0.2">
      <c r="B973" s="43"/>
    </row>
    <row r="974" spans="2:2" x14ac:dyDescent="0.2">
      <c r="B974" s="43"/>
    </row>
    <row r="975" spans="2:2" x14ac:dyDescent="0.2">
      <c r="B975" s="43"/>
    </row>
    <row r="976" spans="2:2" x14ac:dyDescent="0.2">
      <c r="B976" s="43"/>
    </row>
    <row r="977" spans="2:2" x14ac:dyDescent="0.2">
      <c r="B977" s="43"/>
    </row>
    <row r="978" spans="2:2" x14ac:dyDescent="0.2">
      <c r="B978" s="43"/>
    </row>
    <row r="979" spans="2:2" x14ac:dyDescent="0.2">
      <c r="B979" s="43"/>
    </row>
    <row r="980" spans="2:2" x14ac:dyDescent="0.2">
      <c r="B980" s="43"/>
    </row>
    <row r="981" spans="2:2" x14ac:dyDescent="0.2">
      <c r="B981" s="43"/>
    </row>
    <row r="982" spans="2:2" x14ac:dyDescent="0.2">
      <c r="B982" s="43"/>
    </row>
    <row r="983" spans="2:2" x14ac:dyDescent="0.2">
      <c r="B983" s="43"/>
    </row>
    <row r="984" spans="2:2" x14ac:dyDescent="0.2">
      <c r="B984" s="43"/>
    </row>
    <row r="985" spans="2:2" x14ac:dyDescent="0.2">
      <c r="B985" s="43"/>
    </row>
    <row r="986" spans="2:2" x14ac:dyDescent="0.2">
      <c r="B986" s="43"/>
    </row>
    <row r="987" spans="2:2" x14ac:dyDescent="0.2">
      <c r="B987" s="43"/>
    </row>
    <row r="988" spans="2:2" x14ac:dyDescent="0.2">
      <c r="B988" s="43"/>
    </row>
    <row r="989" spans="2:2" x14ac:dyDescent="0.2">
      <c r="B989" s="43"/>
    </row>
    <row r="990" spans="2:2" x14ac:dyDescent="0.2">
      <c r="B990" s="43"/>
    </row>
    <row r="991" spans="2:2" x14ac:dyDescent="0.2">
      <c r="B991" s="43"/>
    </row>
    <row r="992" spans="2:2" x14ac:dyDescent="0.2">
      <c r="B992" s="43"/>
    </row>
    <row r="993" spans="2:2" x14ac:dyDescent="0.2">
      <c r="B993" s="43"/>
    </row>
    <row r="994" spans="2:2" x14ac:dyDescent="0.2">
      <c r="B994" s="43"/>
    </row>
    <row r="995" spans="2:2" x14ac:dyDescent="0.2">
      <c r="B995" s="43"/>
    </row>
    <row r="996" spans="2:2" x14ac:dyDescent="0.2">
      <c r="B996" s="43"/>
    </row>
    <row r="997" spans="2:2" x14ac:dyDescent="0.2">
      <c r="B997" s="43"/>
    </row>
    <row r="998" spans="2:2" x14ac:dyDescent="0.2">
      <c r="B998" s="43"/>
    </row>
    <row r="999" spans="2:2" x14ac:dyDescent="0.2">
      <c r="B999" s="43"/>
    </row>
    <row r="1000" spans="2:2" x14ac:dyDescent="0.2">
      <c r="B1000" s="43"/>
    </row>
    <row r="1001" spans="2:2" x14ac:dyDescent="0.2">
      <c r="B1001" s="43"/>
    </row>
  </sheetData>
  <autoFilter ref="A12:O24" xr:uid="{00000000-0009-0000-0000-00000600000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19"/>
  <sheetViews>
    <sheetView tabSelected="1" workbookViewId="0"/>
  </sheetViews>
  <sheetFormatPr defaultColWidth="14.42578125" defaultRowHeight="15.75" customHeight="1" x14ac:dyDescent="0.2"/>
  <sheetData>
    <row r="1" spans="1:1" x14ac:dyDescent="0.2">
      <c r="A1" s="33" t="s">
        <v>108</v>
      </c>
    </row>
    <row r="2" spans="1:1" x14ac:dyDescent="0.2">
      <c r="A2" s="33" t="s">
        <v>109</v>
      </c>
    </row>
    <row r="3" spans="1:1" x14ac:dyDescent="0.2">
      <c r="A3" s="33" t="s">
        <v>110</v>
      </c>
    </row>
    <row r="4" spans="1:1" x14ac:dyDescent="0.2">
      <c r="A4" s="33" t="s">
        <v>111</v>
      </c>
    </row>
    <row r="5" spans="1:1" x14ac:dyDescent="0.2">
      <c r="A5" s="33" t="s">
        <v>112</v>
      </c>
    </row>
    <row r="6" spans="1:1" x14ac:dyDescent="0.2">
      <c r="A6" s="33" t="s">
        <v>113</v>
      </c>
    </row>
    <row r="7" spans="1:1" x14ac:dyDescent="0.2">
      <c r="A7" s="33" t="s">
        <v>114</v>
      </c>
    </row>
    <row r="8" spans="1:1" x14ac:dyDescent="0.2">
      <c r="A8" s="33" t="s">
        <v>115</v>
      </c>
    </row>
    <row r="9" spans="1:1" x14ac:dyDescent="0.2">
      <c r="A9" s="33" t="s">
        <v>116</v>
      </c>
    </row>
    <row r="10" spans="1:1" x14ac:dyDescent="0.2">
      <c r="A10" s="33" t="s">
        <v>117</v>
      </c>
    </row>
    <row r="11" spans="1:1" x14ac:dyDescent="0.2">
      <c r="A11" s="33" t="s">
        <v>118</v>
      </c>
    </row>
    <row r="12" spans="1:1" x14ac:dyDescent="0.2">
      <c r="A12" s="33" t="s">
        <v>119</v>
      </c>
    </row>
    <row r="13" spans="1:1" x14ac:dyDescent="0.2">
      <c r="A13" s="33" t="s">
        <v>120</v>
      </c>
    </row>
    <row r="14" spans="1:1" x14ac:dyDescent="0.2">
      <c r="A14" s="33" t="s">
        <v>121</v>
      </c>
    </row>
    <row r="15" spans="1:1" x14ac:dyDescent="0.2">
      <c r="A15" s="33" t="s">
        <v>122</v>
      </c>
    </row>
    <row r="16" spans="1:1" x14ac:dyDescent="0.2">
      <c r="A16" s="33" t="s">
        <v>123</v>
      </c>
    </row>
    <row r="17" spans="1:1" x14ac:dyDescent="0.2">
      <c r="A17" s="33" t="s">
        <v>124</v>
      </c>
    </row>
    <row r="18" spans="1:1" x14ac:dyDescent="0.2">
      <c r="A18" s="33" t="s">
        <v>125</v>
      </c>
    </row>
    <row r="19" spans="1:1" x14ac:dyDescent="0.2">
      <c r="A19" s="3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vs X3</vt:lpstr>
      <vt:lpstr>vs Lynxes</vt:lpstr>
      <vt:lpstr>vs Nova</vt:lpstr>
      <vt:lpstr>vs Phoenix</vt:lpstr>
      <vt:lpstr>vs Executors</vt:lpstr>
      <vt:lpstr>vs Ultim8</vt:lpstr>
      <vt:lpstr>Totals</vt:lpstr>
      <vt:lpstr>faq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nyasha</dc:creator>
  <cp:lastModifiedBy>nyasha</cp:lastModifiedBy>
  <dcterms:created xsi:type="dcterms:W3CDTF">2020-12-04T11:41:17Z</dcterms:created>
  <dcterms:modified xsi:type="dcterms:W3CDTF">2020-12-04T11:41:17Z</dcterms:modified>
</cp:coreProperties>
</file>