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영진(2025년)\2급\상시공략집\2025컴활2급(상시)\이론\"/>
    </mc:Choice>
  </mc:AlternateContent>
  <xr:revisionPtr revIDLastSave="0" documentId="13_ncr:1_{D9A98C76-E269-4119-89A2-98554F65BBA5}" xr6:coauthVersionLast="47" xr6:coauthVersionMax="47" xr10:uidLastSave="{00000000-0000-0000-0000-000000000000}"/>
  <bookViews>
    <workbookView xWindow="23580" yWindow="270" windowWidth="15045" windowHeight="15720" tabRatio="890" xr2:uid="{00000000-000D-0000-FFFF-FFFF00000000}"/>
  </bookViews>
  <sheets>
    <sheet name="데이터베이스" sheetId="15" r:id="rId1"/>
    <sheet name="데이터베이스(결과)" sheetId="2" r:id="rId2"/>
    <sheet name="수학삼각" sheetId="17" r:id="rId3"/>
    <sheet name="수학삼각(결과)" sheetId="4" r:id="rId4"/>
    <sheet name="통계" sheetId="19" r:id="rId5"/>
    <sheet name="통계(결과)" sheetId="6" r:id="rId6"/>
    <sheet name="찾기참조" sheetId="28" r:id="rId7"/>
    <sheet name="찾기참조(결과)" sheetId="29" r:id="rId8"/>
    <sheet name="날짜" sheetId="23" r:id="rId9"/>
    <sheet name="날짜(결과)" sheetId="10" r:id="rId10"/>
    <sheet name="텍스트" sheetId="11" r:id="rId11"/>
    <sheet name="텍스트(결과)" sheetId="24" r:id="rId12"/>
    <sheet name="논리" sheetId="13" r:id="rId13"/>
    <sheet name="논리(결과)" sheetId="2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0" l="1"/>
  <c r="D15" i="10"/>
  <c r="D16" i="10"/>
  <c r="D17" i="10"/>
  <c r="D18" i="10"/>
  <c r="D13" i="10"/>
  <c r="J24" i="13"/>
  <c r="J23" i="13"/>
  <c r="J22" i="13"/>
  <c r="J21" i="13"/>
  <c r="J20" i="13"/>
  <c r="J19" i="13"/>
  <c r="J18" i="13"/>
  <c r="J17" i="13"/>
  <c r="D22" i="27"/>
  <c r="D23" i="27"/>
  <c r="D24" i="27"/>
  <c r="D21" i="27"/>
  <c r="C23" i="10"/>
  <c r="C24" i="10"/>
  <c r="C25" i="10"/>
  <c r="C26" i="10"/>
  <c r="C22" i="10"/>
  <c r="D12" i="4"/>
  <c r="I21" i="29" l="1"/>
  <c r="D21" i="29"/>
  <c r="I20" i="29"/>
  <c r="D20" i="29"/>
  <c r="I19" i="29"/>
  <c r="D19" i="29"/>
  <c r="I18" i="29"/>
  <c r="D18" i="29"/>
  <c r="I17" i="29"/>
  <c r="D17" i="29"/>
  <c r="I16" i="29"/>
  <c r="D16" i="29"/>
  <c r="I15" i="29"/>
  <c r="D15" i="29"/>
  <c r="K11" i="29"/>
  <c r="E11" i="29"/>
  <c r="K10" i="29"/>
  <c r="K9" i="29"/>
  <c r="K8" i="29"/>
  <c r="K7" i="29"/>
  <c r="K6" i="29"/>
  <c r="K5" i="29"/>
  <c r="K4" i="29"/>
  <c r="K3" i="29"/>
  <c r="D17" i="24" l="1" a="1"/>
  <c r="D17" i="24"/>
  <c r="D18" i="24" a="1"/>
  <c r="D18" i="24"/>
  <c r="D19" i="24" a="1"/>
  <c r="D19" i="24"/>
  <c r="D20" i="24" a="1"/>
  <c r="D20" i="24"/>
  <c r="D21" i="24" a="1"/>
  <c r="D21" i="24"/>
  <c r="D22" i="24" a="1"/>
  <c r="D22" i="24"/>
  <c r="D23" i="24" a="1"/>
  <c r="D23" i="24"/>
  <c r="D16" i="24" a="1"/>
  <c r="D16" i="24" s="1"/>
  <c r="M25" i="2"/>
  <c r="I3" i="10" l="1"/>
  <c r="I4" i="10"/>
  <c r="I5" i="10"/>
  <c r="I6" i="10"/>
  <c r="I7" i="10"/>
  <c r="I8" i="10"/>
  <c r="I9" i="10"/>
  <c r="I22" i="10"/>
  <c r="I23" i="10"/>
  <c r="I24" i="10"/>
  <c r="I25" i="10"/>
  <c r="I26" i="10"/>
  <c r="I21" i="10"/>
  <c r="E4" i="27" l="1"/>
  <c r="E5" i="27"/>
  <c r="E6" i="27"/>
  <c r="E7" i="27"/>
  <c r="E8" i="27"/>
  <c r="E3" i="27"/>
  <c r="D39" i="2" l="1"/>
  <c r="D13" i="27" l="1"/>
  <c r="D14" i="27"/>
  <c r="D15" i="27"/>
  <c r="D16" i="27"/>
  <c r="D17" i="27"/>
  <c r="D12" i="27"/>
  <c r="J4" i="27"/>
  <c r="J5" i="27"/>
  <c r="J6" i="27"/>
  <c r="J7" i="27"/>
  <c r="J8" i="27"/>
  <c r="J9" i="27"/>
  <c r="J10" i="27"/>
  <c r="J3" i="27"/>
  <c r="J28" i="24"/>
  <c r="J29" i="24"/>
  <c r="J30" i="24"/>
  <c r="J31" i="24"/>
  <c r="J32" i="24"/>
  <c r="J33" i="24"/>
  <c r="J27" i="24"/>
  <c r="D28" i="24"/>
  <c r="D29" i="24"/>
  <c r="D30" i="24"/>
  <c r="D31" i="24"/>
  <c r="D32" i="24"/>
  <c r="D33" i="24"/>
  <c r="D27" i="24"/>
  <c r="I17" i="24"/>
  <c r="I18" i="24"/>
  <c r="I19" i="24"/>
  <c r="I20" i="24"/>
  <c r="I21" i="24"/>
  <c r="I22" i="24"/>
  <c r="I23" i="24"/>
  <c r="I16" i="24"/>
  <c r="E4" i="24"/>
  <c r="E5" i="24"/>
  <c r="E6" i="24"/>
  <c r="E7" i="24"/>
  <c r="E8" i="24"/>
  <c r="E9" i="24"/>
  <c r="E10" i="24"/>
  <c r="E11" i="24"/>
  <c r="E12" i="24"/>
  <c r="I4" i="24"/>
  <c r="I5" i="24"/>
  <c r="I6" i="24"/>
  <c r="I7" i="24"/>
  <c r="I8" i="24"/>
  <c r="I9" i="24"/>
  <c r="I10" i="24"/>
  <c r="I11" i="24"/>
  <c r="I3" i="24"/>
  <c r="E3" i="24"/>
  <c r="I14" i="10"/>
  <c r="I15" i="10"/>
  <c r="I16" i="10"/>
  <c r="I17" i="10"/>
  <c r="I13" i="10"/>
  <c r="D4" i="10"/>
  <c r="D5" i="10"/>
  <c r="D6" i="10"/>
  <c r="D7" i="10"/>
  <c r="D8" i="10"/>
  <c r="D9" i="10"/>
  <c r="D3" i="10"/>
  <c r="J36" i="6"/>
  <c r="C34" i="6"/>
  <c r="K17" i="6"/>
  <c r="K18" i="6"/>
  <c r="K19" i="6"/>
  <c r="K20" i="6"/>
  <c r="K21" i="6"/>
  <c r="K22" i="6"/>
  <c r="K23" i="6"/>
  <c r="K24" i="6"/>
  <c r="K16" i="6"/>
  <c r="F17" i="6"/>
  <c r="F18" i="6"/>
  <c r="F19" i="6"/>
  <c r="F20" i="6"/>
  <c r="F21" i="6"/>
  <c r="F22" i="6"/>
  <c r="F23" i="6"/>
  <c r="F24" i="6"/>
  <c r="F16" i="6"/>
  <c r="L12" i="6"/>
  <c r="J17" i="4" l="1"/>
  <c r="J18" i="4"/>
  <c r="J19" i="4"/>
  <c r="J20" i="4"/>
  <c r="J21" i="4"/>
  <c r="J16" i="4"/>
  <c r="E17" i="4"/>
  <c r="E18" i="4"/>
  <c r="E19" i="4"/>
  <c r="E20" i="4"/>
  <c r="E21" i="4"/>
  <c r="E16" i="4"/>
  <c r="J4" i="4"/>
  <c r="J5" i="4"/>
  <c r="J6" i="4"/>
  <c r="J7" i="4"/>
  <c r="J8" i="4"/>
  <c r="J9" i="4"/>
  <c r="J10" i="4"/>
  <c r="J11" i="4"/>
  <c r="J3" i="4"/>
  <c r="D11" i="4"/>
  <c r="E25" i="2"/>
  <c r="E11" i="2"/>
  <c r="J24" i="27"/>
  <c r="J23" i="27"/>
  <c r="J22" i="27"/>
  <c r="J21" i="27"/>
  <c r="J20" i="27"/>
  <c r="J19" i="27"/>
  <c r="J18" i="27"/>
  <c r="K18" i="27" s="1" a="1"/>
  <c r="K18" i="27" s="1"/>
  <c r="J17" i="27"/>
  <c r="K17" i="27" s="1" a="1"/>
  <c r="K17" i="27" s="1"/>
  <c r="E12" i="19"/>
  <c r="E11" i="19"/>
  <c r="E10" i="19"/>
  <c r="E9" i="19"/>
  <c r="E8" i="19"/>
  <c r="E7" i="19"/>
  <c r="E6" i="19"/>
  <c r="E5" i="19"/>
  <c r="E4" i="19"/>
  <c r="E3" i="19"/>
  <c r="N37" i="15"/>
  <c r="N36" i="15"/>
  <c r="N35" i="15"/>
  <c r="N34" i="15"/>
  <c r="N33" i="15"/>
  <c r="N32" i="15"/>
  <c r="N31" i="15"/>
  <c r="N30" i="15"/>
  <c r="N29" i="15"/>
  <c r="L10" i="15"/>
  <c r="L9" i="15"/>
  <c r="L8" i="15"/>
  <c r="L7" i="15"/>
  <c r="L6" i="15"/>
  <c r="L5" i="15"/>
  <c r="L4" i="15"/>
  <c r="L3" i="15"/>
  <c r="K19" i="27" l="1" a="1"/>
  <c r="K19" i="27" s="1"/>
  <c r="K20" i="27" a="1"/>
  <c r="K20" i="27" s="1"/>
  <c r="K21" i="27" a="1"/>
  <c r="K21" i="27" s="1"/>
  <c r="K22" i="27" a="1"/>
  <c r="K22" i="27" s="1"/>
  <c r="K23" i="27" a="1"/>
  <c r="K23" i="27" s="1"/>
  <c r="K24" i="27" a="1"/>
  <c r="K24" i="27" s="1"/>
  <c r="E12" i="6"/>
  <c r="E11" i="6"/>
  <c r="E10" i="6"/>
  <c r="E9" i="6"/>
  <c r="E8" i="6"/>
  <c r="F8" i="6" s="1"/>
  <c r="E7" i="6"/>
  <c r="E6" i="6"/>
  <c r="E5" i="6"/>
  <c r="E4" i="6"/>
  <c r="E3" i="6"/>
  <c r="N37" i="2"/>
  <c r="N36" i="2"/>
  <c r="N35" i="2"/>
  <c r="N34" i="2"/>
  <c r="N33" i="2"/>
  <c r="N32" i="2"/>
  <c r="N31" i="2"/>
  <c r="N30" i="2"/>
  <c r="N29" i="2"/>
  <c r="L40" i="2" s="1"/>
  <c r="L10" i="2"/>
  <c r="L9" i="2"/>
  <c r="L11" i="2" s="1"/>
  <c r="L8" i="2"/>
  <c r="L7" i="2"/>
  <c r="L6" i="2"/>
  <c r="L5" i="2"/>
  <c r="L4" i="2"/>
  <c r="L3" i="2"/>
  <c r="F10" i="6" l="1"/>
  <c r="F12" i="6"/>
  <c r="F3" i="6"/>
  <c r="F4" i="6"/>
  <c r="F11" i="6"/>
  <c r="F6" i="6"/>
  <c r="F9" i="6"/>
  <c r="F5" i="6"/>
  <c r="F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<sst xmlns="http://schemas.openxmlformats.org/spreadsheetml/2006/main" count="1609" uniqueCount="622">
  <si>
    <t>성명</t>
    <phoneticPr fontId="4" type="noConversion"/>
  </si>
  <si>
    <t>최준기</t>
    <phoneticPr fontId="4" type="noConversion"/>
  </si>
  <si>
    <t>[표1]</t>
    <phoneticPr fontId="2" type="noConversion"/>
  </si>
  <si>
    <t>공연 예매 현황</t>
    <phoneticPr fontId="2" type="noConversion"/>
  </si>
  <si>
    <t>[표2]</t>
    <phoneticPr fontId="2" type="noConversion"/>
  </si>
  <si>
    <t>영업사원별 판매현황</t>
    <phoneticPr fontId="2" type="noConversion"/>
  </si>
  <si>
    <t>구분</t>
    <phoneticPr fontId="2" type="noConversion"/>
  </si>
  <si>
    <t>공연명</t>
    <phoneticPr fontId="2" type="noConversion"/>
  </si>
  <si>
    <t>공연장</t>
    <phoneticPr fontId="2" type="noConversion"/>
  </si>
  <si>
    <t>공연료</t>
    <phoneticPr fontId="2" type="noConversion"/>
  </si>
  <si>
    <t>예매량</t>
    <phoneticPr fontId="2" type="noConversion"/>
  </si>
  <si>
    <t>지점</t>
    <phoneticPr fontId="2" type="noConversion"/>
  </si>
  <si>
    <t>사원명</t>
    <phoneticPr fontId="2" type="noConversion"/>
  </si>
  <si>
    <t>판매량</t>
    <phoneticPr fontId="2" type="noConversion"/>
  </si>
  <si>
    <t>판매총액</t>
    <phoneticPr fontId="2" type="noConversion"/>
  </si>
  <si>
    <t>연극</t>
    <phoneticPr fontId="2" type="noConversion"/>
  </si>
  <si>
    <t>우리상회</t>
    <phoneticPr fontId="2" type="noConversion"/>
  </si>
  <si>
    <t>호소극장</t>
    <phoneticPr fontId="2" type="noConversion"/>
  </si>
  <si>
    <t>강남</t>
    <phoneticPr fontId="2" type="noConversion"/>
  </si>
  <si>
    <t>김민서</t>
    <phoneticPr fontId="2" type="noConversion"/>
  </si>
  <si>
    <t>무용</t>
    <phoneticPr fontId="2" type="noConversion"/>
  </si>
  <si>
    <t>마타하리</t>
    <phoneticPr fontId="2" type="noConversion"/>
  </si>
  <si>
    <t>무용공간</t>
    <phoneticPr fontId="2" type="noConversion"/>
  </si>
  <si>
    <t>강남</t>
    <phoneticPr fontId="2" type="noConversion"/>
  </si>
  <si>
    <t>김강후</t>
    <phoneticPr fontId="2" type="noConversion"/>
  </si>
  <si>
    <t>골든타임</t>
    <phoneticPr fontId="2" type="noConversion"/>
  </si>
  <si>
    <t>상상마당</t>
    <phoneticPr fontId="2" type="noConversion"/>
  </si>
  <si>
    <t>이지우</t>
    <phoneticPr fontId="2" type="noConversion"/>
  </si>
  <si>
    <t>뮤지컬</t>
    <phoneticPr fontId="2" type="noConversion"/>
  </si>
  <si>
    <t>굿마스크</t>
    <phoneticPr fontId="2" type="noConversion"/>
  </si>
  <si>
    <t>아트센터</t>
    <phoneticPr fontId="2" type="noConversion"/>
  </si>
  <si>
    <t>강예준</t>
    <phoneticPr fontId="2" type="noConversion"/>
  </si>
  <si>
    <t>바야데르</t>
    <phoneticPr fontId="2" type="noConversion"/>
  </si>
  <si>
    <t>더춤</t>
    <phoneticPr fontId="2" type="noConversion"/>
  </si>
  <si>
    <t>강북</t>
  </si>
  <si>
    <t>최건우</t>
    <phoneticPr fontId="2" type="noConversion"/>
  </si>
  <si>
    <t>시크릿</t>
    <phoneticPr fontId="2" type="noConversion"/>
  </si>
  <si>
    <t>롤링홀</t>
    <phoneticPr fontId="2" type="noConversion"/>
  </si>
  <si>
    <t>&lt;조건&gt;</t>
    <phoneticPr fontId="2" type="noConversion"/>
  </si>
  <si>
    <t>성우진</t>
    <phoneticPr fontId="2" type="noConversion"/>
  </si>
  <si>
    <t>라이온킹</t>
    <phoneticPr fontId="2" type="noConversion"/>
  </si>
  <si>
    <t>늘아트홀</t>
    <phoneticPr fontId="2" type="noConversion"/>
  </si>
  <si>
    <t>신서영</t>
    <phoneticPr fontId="2" type="noConversion"/>
  </si>
  <si>
    <t>무용</t>
    <phoneticPr fontId="2" type="noConversion"/>
  </si>
  <si>
    <t>돈키호테</t>
    <phoneticPr fontId="2" type="noConversion"/>
  </si>
  <si>
    <t>수무용</t>
    <phoneticPr fontId="2" type="noConversion"/>
  </si>
  <si>
    <t>이민재</t>
    <phoneticPr fontId="2" type="noConversion"/>
  </si>
  <si>
    <t>무용 예매량 합계</t>
    <phoneticPr fontId="2" type="noConversion"/>
  </si>
  <si>
    <t>강북 우수사원 판매총액 평균</t>
    <phoneticPr fontId="2" type="noConversion"/>
  </si>
  <si>
    <t>[표3]</t>
    <phoneticPr fontId="2" type="noConversion"/>
  </si>
  <si>
    <t>봉사활동 지원 현황</t>
    <phoneticPr fontId="2" type="noConversion"/>
  </si>
  <si>
    <t>[표4]</t>
    <phoneticPr fontId="2" type="noConversion"/>
  </si>
  <si>
    <t>스마트폰 가격표</t>
    <phoneticPr fontId="2" type="noConversion"/>
  </si>
  <si>
    <t>부서명</t>
    <phoneticPr fontId="2" type="noConversion"/>
  </si>
  <si>
    <t>사랑의집</t>
    <phoneticPr fontId="2" type="noConversion"/>
  </si>
  <si>
    <t>나눔의집</t>
    <phoneticPr fontId="2" type="noConversion"/>
  </si>
  <si>
    <t>평화의집</t>
    <phoneticPr fontId="2" type="noConversion"/>
  </si>
  <si>
    <t>제품코드</t>
    <phoneticPr fontId="2" type="noConversion"/>
  </si>
  <si>
    <t>제조회사</t>
    <phoneticPr fontId="2" type="noConversion"/>
  </si>
  <si>
    <t>저장용량</t>
    <phoneticPr fontId="2" type="noConversion"/>
  </si>
  <si>
    <t>판매가</t>
    <phoneticPr fontId="2" type="noConversion"/>
  </si>
  <si>
    <t>장서희</t>
    <phoneticPr fontId="2" type="noConversion"/>
  </si>
  <si>
    <t>영업부</t>
    <phoneticPr fontId="2" type="noConversion"/>
  </si>
  <si>
    <t>O</t>
    <phoneticPr fontId="2" type="noConversion"/>
  </si>
  <si>
    <t>O</t>
    <phoneticPr fontId="2" type="noConversion"/>
  </si>
  <si>
    <t>GA-100</t>
    <phoneticPr fontId="2" type="noConversion"/>
  </si>
  <si>
    <t>상공전자</t>
    <phoneticPr fontId="2" type="noConversion"/>
  </si>
  <si>
    <t>64GB</t>
    <phoneticPr fontId="2" type="noConversion"/>
  </si>
  <si>
    <t>유일우</t>
    <phoneticPr fontId="2" type="noConversion"/>
  </si>
  <si>
    <t>홍보부</t>
    <phoneticPr fontId="2" type="noConversion"/>
  </si>
  <si>
    <t>IP-100</t>
    <phoneticPr fontId="2" type="noConversion"/>
  </si>
  <si>
    <t>대한전자</t>
    <phoneticPr fontId="2" type="noConversion"/>
  </si>
  <si>
    <t>32GB</t>
    <phoneticPr fontId="2" type="noConversion"/>
  </si>
  <si>
    <t>전지영</t>
    <phoneticPr fontId="2" type="noConversion"/>
  </si>
  <si>
    <t>기획부</t>
    <phoneticPr fontId="2" type="noConversion"/>
  </si>
  <si>
    <t>O</t>
    <phoneticPr fontId="2" type="noConversion"/>
  </si>
  <si>
    <t>NO-100</t>
    <phoneticPr fontId="2" type="noConversion"/>
  </si>
  <si>
    <t>우리전자</t>
    <phoneticPr fontId="2" type="noConversion"/>
  </si>
  <si>
    <t>조규철</t>
    <phoneticPr fontId="2" type="noConversion"/>
  </si>
  <si>
    <t>IP-200</t>
    <phoneticPr fontId="2" type="noConversion"/>
  </si>
  <si>
    <t>대한전자</t>
    <phoneticPr fontId="2" type="noConversion"/>
  </si>
  <si>
    <t>128GB</t>
    <phoneticPr fontId="2" type="noConversion"/>
  </si>
  <si>
    <t>정종인</t>
    <phoneticPr fontId="2" type="noConversion"/>
  </si>
  <si>
    <t>영업부</t>
    <phoneticPr fontId="2" type="noConversion"/>
  </si>
  <si>
    <t>GA-200</t>
    <phoneticPr fontId="2" type="noConversion"/>
  </si>
  <si>
    <t>상공전자</t>
    <phoneticPr fontId="2" type="noConversion"/>
  </si>
  <si>
    <t>민지혜</t>
    <phoneticPr fontId="2" type="noConversion"/>
  </si>
  <si>
    <t>홍보부</t>
    <phoneticPr fontId="2" type="noConversion"/>
  </si>
  <si>
    <t>IP-300</t>
    <phoneticPr fontId="2" type="noConversion"/>
  </si>
  <si>
    <t>64GB</t>
    <phoneticPr fontId="2" type="noConversion"/>
  </si>
  <si>
    <t>김종욱</t>
    <phoneticPr fontId="2" type="noConversion"/>
  </si>
  <si>
    <t>O</t>
    <phoneticPr fontId="2" type="noConversion"/>
  </si>
  <si>
    <t>NO-300</t>
    <phoneticPr fontId="2" type="noConversion"/>
  </si>
  <si>
    <t>우리전자</t>
    <phoneticPr fontId="2" type="noConversion"/>
  </si>
  <si>
    <t>32GB</t>
    <phoneticPr fontId="2" type="noConversion"/>
  </si>
  <si>
    <t>이신숙</t>
    <phoneticPr fontId="2" type="noConversion"/>
  </si>
  <si>
    <t>IP-400</t>
    <phoneticPr fontId="2" type="noConversion"/>
  </si>
  <si>
    <t>대한전자</t>
    <phoneticPr fontId="2" type="noConversion"/>
  </si>
  <si>
    <t>박원준</t>
    <phoneticPr fontId="2" type="noConversion"/>
  </si>
  <si>
    <t>GA-300</t>
    <phoneticPr fontId="2" type="noConversion"/>
  </si>
  <si>
    <t>128GB</t>
    <phoneticPr fontId="2" type="noConversion"/>
  </si>
  <si>
    <t>강지선</t>
    <phoneticPr fontId="2" type="noConversion"/>
  </si>
  <si>
    <t>NO-400</t>
    <phoneticPr fontId="2" type="noConversion"/>
  </si>
  <si>
    <t>상공전자 최고-최저가 차이</t>
    <phoneticPr fontId="2" type="noConversion"/>
  </si>
  <si>
    <t>사랑의집에 지원한 홍보부 사원수</t>
    <phoneticPr fontId="2" type="noConversion"/>
  </si>
  <si>
    <t>GA-400</t>
    <phoneticPr fontId="2" type="noConversion"/>
  </si>
  <si>
    <t>[표5]</t>
    <phoneticPr fontId="2" type="noConversion"/>
  </si>
  <si>
    <t>경기도 동호회 현황</t>
    <phoneticPr fontId="2" type="noConversion"/>
  </si>
  <si>
    <t>[표6]</t>
    <phoneticPr fontId="2" type="noConversion"/>
  </si>
  <si>
    <t>중간고사 성적표</t>
    <phoneticPr fontId="2" type="noConversion"/>
  </si>
  <si>
    <t>회원명</t>
    <phoneticPr fontId="2" type="noConversion"/>
  </si>
  <si>
    <t>성별</t>
    <phoneticPr fontId="2" type="noConversion"/>
  </si>
  <si>
    <t>지역</t>
    <phoneticPr fontId="2" type="noConversion"/>
  </si>
  <si>
    <t>가입년도</t>
    <phoneticPr fontId="2" type="noConversion"/>
  </si>
  <si>
    <t>성명</t>
    <phoneticPr fontId="2" type="noConversion"/>
  </si>
  <si>
    <t>국어</t>
    <phoneticPr fontId="4" type="noConversion"/>
  </si>
  <si>
    <t>영어</t>
    <phoneticPr fontId="4" type="noConversion"/>
  </si>
  <si>
    <t>수학</t>
    <phoneticPr fontId="2" type="noConversion"/>
  </si>
  <si>
    <t>총점</t>
    <phoneticPr fontId="2" type="noConversion"/>
  </si>
  <si>
    <t>김지인</t>
    <phoneticPr fontId="2" type="noConversion"/>
  </si>
  <si>
    <t>여</t>
    <phoneticPr fontId="2" type="noConversion"/>
  </si>
  <si>
    <t>안산</t>
    <phoneticPr fontId="2" type="noConversion"/>
  </si>
  <si>
    <t>이용해</t>
    <phoneticPr fontId="2" type="noConversion"/>
  </si>
  <si>
    <t>여</t>
    <phoneticPr fontId="2" type="noConversion"/>
  </si>
  <si>
    <t>조명철</t>
    <phoneticPr fontId="2" type="noConversion"/>
  </si>
  <si>
    <t>남</t>
    <phoneticPr fontId="2" type="noConversion"/>
  </si>
  <si>
    <t>수원</t>
    <phoneticPr fontId="2" type="noConversion"/>
  </si>
  <si>
    <t>왕고집</t>
    <phoneticPr fontId="2" type="noConversion"/>
  </si>
  <si>
    <t>최윤희</t>
    <phoneticPr fontId="2" type="noConversion"/>
  </si>
  <si>
    <t>안면상</t>
    <phoneticPr fontId="2" type="noConversion"/>
  </si>
  <si>
    <t>원미경</t>
    <phoneticPr fontId="2" type="noConversion"/>
  </si>
  <si>
    <t>시흥</t>
    <phoneticPr fontId="2" type="noConversion"/>
  </si>
  <si>
    <t>경운기</t>
    <phoneticPr fontId="2" type="noConversion"/>
  </si>
  <si>
    <t>남</t>
    <phoneticPr fontId="2" type="noConversion"/>
  </si>
  <si>
    <t>황만수</t>
    <phoneticPr fontId="2" type="noConversion"/>
  </si>
  <si>
    <t>김치국</t>
    <phoneticPr fontId="2" type="noConversion"/>
  </si>
  <si>
    <t>조현우</t>
    <phoneticPr fontId="2" type="noConversion"/>
  </si>
  <si>
    <t>남</t>
    <phoneticPr fontId="2" type="noConversion"/>
  </si>
  <si>
    <t>화성</t>
    <phoneticPr fontId="2" type="noConversion"/>
  </si>
  <si>
    <t>오지람</t>
    <phoneticPr fontId="2" type="noConversion"/>
  </si>
  <si>
    <t>박예진</t>
    <phoneticPr fontId="2" type="noConversion"/>
  </si>
  <si>
    <t>안양</t>
    <phoneticPr fontId="2" type="noConversion"/>
  </si>
  <si>
    <t>최고운</t>
    <phoneticPr fontId="2" type="noConversion"/>
  </si>
  <si>
    <t>유선호</t>
    <phoneticPr fontId="2" type="noConversion"/>
  </si>
  <si>
    <t>남달리</t>
    <phoneticPr fontId="2" type="noConversion"/>
  </si>
  <si>
    <t>김환섭</t>
    <phoneticPr fontId="2" type="noConversion"/>
  </si>
  <si>
    <t>오심판</t>
    <phoneticPr fontId="2" type="noConversion"/>
  </si>
  <si>
    <t>윤정희</t>
    <phoneticPr fontId="2" type="noConversion"/>
  </si>
  <si>
    <t>수원</t>
    <phoneticPr fontId="2" type="noConversion"/>
  </si>
  <si>
    <t>안산 회원수</t>
    <phoneticPr fontId="2" type="noConversion"/>
  </si>
  <si>
    <t>조건에 맞는 학생의 총점 평균</t>
    <phoneticPr fontId="2" type="noConversion"/>
  </si>
  <si>
    <t>[표1]</t>
    <phoneticPr fontId="2" type="noConversion"/>
  </si>
  <si>
    <t>[표2]</t>
    <phoneticPr fontId="2" type="noConversion"/>
  </si>
  <si>
    <t>호봉</t>
    <phoneticPr fontId="2" type="noConversion"/>
  </si>
  <si>
    <t>과장</t>
    <phoneticPr fontId="2" type="noConversion"/>
  </si>
  <si>
    <t>대리</t>
    <phoneticPr fontId="2" type="noConversion"/>
  </si>
  <si>
    <t>[표3]</t>
    <phoneticPr fontId="2" type="noConversion"/>
  </si>
  <si>
    <t>[표4]</t>
    <phoneticPr fontId="2" type="noConversion"/>
  </si>
  <si>
    <t>성별</t>
    <phoneticPr fontId="2" type="noConversion"/>
  </si>
  <si>
    <t>남</t>
    <phoneticPr fontId="2" type="noConversion"/>
  </si>
  <si>
    <t>과일출고현황</t>
    <phoneticPr fontId="2" type="noConversion"/>
  </si>
  <si>
    <t>학과</t>
    <phoneticPr fontId="2" type="noConversion"/>
  </si>
  <si>
    <t>성명</t>
    <phoneticPr fontId="2" type="noConversion"/>
  </si>
  <si>
    <t>생년월일</t>
    <phoneticPr fontId="2" type="noConversion"/>
  </si>
  <si>
    <t>평점</t>
    <phoneticPr fontId="2" type="noConversion"/>
  </si>
  <si>
    <t>과일명</t>
    <phoneticPr fontId="2" type="noConversion"/>
  </si>
  <si>
    <t>총개수</t>
    <phoneticPr fontId="2" type="noConversion"/>
  </si>
  <si>
    <t>상자당개수</t>
    <phoneticPr fontId="2" type="noConversion"/>
  </si>
  <si>
    <t>상자(나머지)</t>
    <phoneticPr fontId="2" type="noConversion"/>
  </si>
  <si>
    <t>컴퓨터학과</t>
    <phoneticPr fontId="2" type="noConversion"/>
  </si>
  <si>
    <t>유창상</t>
    <phoneticPr fontId="2" type="noConversion"/>
  </si>
  <si>
    <t>파인애플</t>
    <phoneticPr fontId="2" type="noConversion"/>
  </si>
  <si>
    <t>경영학과</t>
    <phoneticPr fontId="2" type="noConversion"/>
  </si>
  <si>
    <t>김현수</t>
    <phoneticPr fontId="2" type="noConversion"/>
  </si>
  <si>
    <t>키위</t>
    <phoneticPr fontId="2" type="noConversion"/>
  </si>
  <si>
    <t>한경수</t>
    <phoneticPr fontId="2" type="noConversion"/>
  </si>
  <si>
    <t>자몽</t>
    <phoneticPr fontId="2" type="noConversion"/>
  </si>
  <si>
    <t>정수연</t>
    <phoneticPr fontId="2" type="noConversion"/>
  </si>
  <si>
    <t>사과</t>
    <phoneticPr fontId="2" type="noConversion"/>
  </si>
  <si>
    <t>정보통신과</t>
    <phoneticPr fontId="2" type="noConversion"/>
  </si>
  <si>
    <t>최경철</t>
    <phoneticPr fontId="2" type="noConversion"/>
  </si>
  <si>
    <t>석류</t>
    <phoneticPr fontId="2" type="noConversion"/>
  </si>
  <si>
    <t>오태환</t>
    <phoneticPr fontId="2" type="noConversion"/>
  </si>
  <si>
    <t>&lt;조건&gt;</t>
    <phoneticPr fontId="2" type="noConversion"/>
  </si>
  <si>
    <t>복숭아</t>
    <phoneticPr fontId="2" type="noConversion"/>
  </si>
  <si>
    <t>임장미</t>
    <phoneticPr fontId="2" type="noConversion"/>
  </si>
  <si>
    <t>귤</t>
    <phoneticPr fontId="2" type="noConversion"/>
  </si>
  <si>
    <t>이민호</t>
    <phoneticPr fontId="2" type="noConversion"/>
  </si>
  <si>
    <t>자두</t>
    <phoneticPr fontId="2" type="noConversion"/>
  </si>
  <si>
    <t>정보통신과 평균 평점</t>
    <phoneticPr fontId="2" type="noConversion"/>
  </si>
  <si>
    <t>오렌지</t>
    <phoneticPr fontId="2" type="noConversion"/>
  </si>
  <si>
    <t>[표3]</t>
    <phoneticPr fontId="2" type="noConversion"/>
  </si>
  <si>
    <t>국내출장비 지급현황</t>
  </si>
  <si>
    <t>[표4]</t>
    <phoneticPr fontId="2" type="noConversion"/>
  </si>
  <si>
    <t>예선 결과표</t>
    <phoneticPr fontId="2" type="noConversion"/>
  </si>
  <si>
    <t>성명</t>
    <phoneticPr fontId="4" type="noConversion"/>
  </si>
  <si>
    <t>출장지</t>
    <phoneticPr fontId="4" type="noConversion"/>
  </si>
  <si>
    <t>교통비</t>
    <phoneticPr fontId="4" type="noConversion"/>
  </si>
  <si>
    <t>숙박비</t>
    <phoneticPr fontId="4" type="noConversion"/>
  </si>
  <si>
    <t>출장비합계</t>
    <phoneticPr fontId="4" type="noConversion"/>
  </si>
  <si>
    <t>응시번호</t>
    <phoneticPr fontId="2" type="noConversion"/>
  </si>
  <si>
    <t>1차</t>
    <phoneticPr fontId="2" type="noConversion"/>
  </si>
  <si>
    <t>2차</t>
    <phoneticPr fontId="2" type="noConversion"/>
  </si>
  <si>
    <t>점수차이</t>
    <phoneticPr fontId="2" type="noConversion"/>
  </si>
  <si>
    <t>대구</t>
    <phoneticPr fontId="4" type="noConversion"/>
  </si>
  <si>
    <t>김문환</t>
    <phoneticPr fontId="4" type="noConversion"/>
  </si>
  <si>
    <t>대전</t>
    <phoneticPr fontId="4" type="noConversion"/>
  </si>
  <si>
    <t>송준호</t>
    <phoneticPr fontId="4" type="noConversion"/>
  </si>
  <si>
    <t>광주</t>
    <phoneticPr fontId="4" type="noConversion"/>
  </si>
  <si>
    <t>전광일</t>
    <phoneticPr fontId="4" type="noConversion"/>
  </si>
  <si>
    <t>제주</t>
    <phoneticPr fontId="4" type="noConversion"/>
  </si>
  <si>
    <t>정태은</t>
    <phoneticPr fontId="4" type="noConversion"/>
  </si>
  <si>
    <t>철원</t>
    <phoneticPr fontId="4" type="noConversion"/>
  </si>
  <si>
    <t>지명섭</t>
    <phoneticPr fontId="4" type="noConversion"/>
  </si>
  <si>
    <t>영월</t>
    <phoneticPr fontId="4" type="noConversion"/>
  </si>
  <si>
    <t>성명</t>
    <phoneticPr fontId="2" type="noConversion"/>
  </si>
  <si>
    <t>이름</t>
    <phoneticPr fontId="4" type="noConversion"/>
  </si>
  <si>
    <t>부서</t>
    <phoneticPr fontId="4" type="noConversion"/>
  </si>
  <si>
    <t>점수</t>
    <phoneticPr fontId="2" type="noConversion"/>
  </si>
  <si>
    <t>[표1]</t>
    <phoneticPr fontId="2" type="noConversion"/>
  </si>
  <si>
    <t>축구 경기대회</t>
    <phoneticPr fontId="2" type="noConversion"/>
  </si>
  <si>
    <t>성과급 지급 현황</t>
    <phoneticPr fontId="2" type="noConversion"/>
  </si>
  <si>
    <t>팀명</t>
    <phoneticPr fontId="2" type="noConversion"/>
  </si>
  <si>
    <t>승</t>
    <phoneticPr fontId="2" type="noConversion"/>
  </si>
  <si>
    <t>무</t>
    <phoneticPr fontId="2" type="noConversion"/>
  </si>
  <si>
    <t>패</t>
    <phoneticPr fontId="2" type="noConversion"/>
  </si>
  <si>
    <t>승점</t>
    <phoneticPr fontId="2" type="noConversion"/>
  </si>
  <si>
    <t>결승</t>
    <phoneticPr fontId="2" type="noConversion"/>
  </si>
  <si>
    <t>직위</t>
    <phoneticPr fontId="2" type="noConversion"/>
  </si>
  <si>
    <t>호봉</t>
    <phoneticPr fontId="2" type="noConversion"/>
  </si>
  <si>
    <t>성과급</t>
    <phoneticPr fontId="2" type="noConversion"/>
  </si>
  <si>
    <t>바로세나</t>
    <phoneticPr fontId="2" type="noConversion"/>
  </si>
  <si>
    <t>고회식</t>
    <phoneticPr fontId="2" type="noConversion"/>
  </si>
  <si>
    <t>레전드</t>
    <phoneticPr fontId="2" type="noConversion"/>
  </si>
  <si>
    <t>조광희</t>
    <phoneticPr fontId="2" type="noConversion"/>
  </si>
  <si>
    <t>대리</t>
    <phoneticPr fontId="2" type="noConversion"/>
  </si>
  <si>
    <t>저스티스</t>
    <phoneticPr fontId="2" type="noConversion"/>
  </si>
  <si>
    <t>이진녀</t>
    <phoneticPr fontId="2" type="noConversion"/>
  </si>
  <si>
    <t>잘차부러</t>
    <phoneticPr fontId="2" type="noConversion"/>
  </si>
  <si>
    <t>최중성</t>
    <phoneticPr fontId="2" type="noConversion"/>
  </si>
  <si>
    <t>과장</t>
    <phoneticPr fontId="2" type="noConversion"/>
  </si>
  <si>
    <t>맨날차유</t>
    <phoneticPr fontId="2" type="noConversion"/>
  </si>
  <si>
    <t>권지향</t>
    <phoneticPr fontId="2" type="noConversion"/>
  </si>
  <si>
    <t>FC첼로</t>
    <phoneticPr fontId="2" type="noConversion"/>
  </si>
  <si>
    <t>김영택</t>
    <phoneticPr fontId="2" type="noConversion"/>
  </si>
  <si>
    <t>레알와우</t>
    <phoneticPr fontId="2" type="noConversion"/>
  </si>
  <si>
    <t>고인숙</t>
    <phoneticPr fontId="2" type="noConversion"/>
  </si>
  <si>
    <t>AC미러</t>
    <phoneticPr fontId="2" type="noConversion"/>
  </si>
  <si>
    <t>변효정</t>
    <phoneticPr fontId="2" type="noConversion"/>
  </si>
  <si>
    <t>발냄새로</t>
    <phoneticPr fontId="2" type="noConversion"/>
  </si>
  <si>
    <t>정은경</t>
    <phoneticPr fontId="2" type="noConversion"/>
  </si>
  <si>
    <t>맨홀시티</t>
    <phoneticPr fontId="2" type="noConversion"/>
  </si>
  <si>
    <t>직위가 과장인 여사원 성과급 평균</t>
    <phoneticPr fontId="2" type="noConversion"/>
  </si>
  <si>
    <t>8월 출석현황</t>
    <phoneticPr fontId="2" type="noConversion"/>
  </si>
  <si>
    <t>[표4]</t>
    <phoneticPr fontId="2" type="noConversion"/>
  </si>
  <si>
    <t>하프 마라톤 결과</t>
    <phoneticPr fontId="2" type="noConversion"/>
  </si>
  <si>
    <t>1주</t>
    <phoneticPr fontId="2" type="noConversion"/>
  </si>
  <si>
    <t>2주</t>
    <phoneticPr fontId="2" type="noConversion"/>
  </si>
  <si>
    <t>3주</t>
    <phoneticPr fontId="2" type="noConversion"/>
  </si>
  <si>
    <t>4주</t>
    <phoneticPr fontId="2" type="noConversion"/>
  </si>
  <si>
    <t>출석률</t>
    <phoneticPr fontId="2" type="noConversion"/>
  </si>
  <si>
    <t>참가번호</t>
    <phoneticPr fontId="2" type="noConversion"/>
  </si>
  <si>
    <t>나이</t>
    <phoneticPr fontId="2" type="noConversion"/>
  </si>
  <si>
    <t>기록</t>
    <phoneticPr fontId="2" type="noConversion"/>
  </si>
  <si>
    <t>결과</t>
    <phoneticPr fontId="2" type="noConversion"/>
  </si>
  <si>
    <t>이용석</t>
    <phoneticPr fontId="2" type="noConversion"/>
  </si>
  <si>
    <t>신태연</t>
    <phoneticPr fontId="2" type="noConversion"/>
  </si>
  <si>
    <t>O</t>
    <phoneticPr fontId="2" type="noConversion"/>
  </si>
  <si>
    <t>임태영</t>
    <phoneticPr fontId="2" type="noConversion"/>
  </si>
  <si>
    <t>안철수</t>
    <phoneticPr fontId="2" type="noConversion"/>
  </si>
  <si>
    <t>김성윤</t>
    <phoneticPr fontId="2" type="noConversion"/>
  </si>
  <si>
    <t>한신애</t>
    <phoneticPr fontId="2" type="noConversion"/>
  </si>
  <si>
    <t>성민수</t>
    <phoneticPr fontId="2" type="noConversion"/>
  </si>
  <si>
    <t>한지원</t>
    <phoneticPr fontId="2" type="noConversion"/>
  </si>
  <si>
    <t>이수영</t>
    <phoneticPr fontId="2" type="noConversion"/>
  </si>
  <si>
    <t>[표5]</t>
    <phoneticPr fontId="2" type="noConversion"/>
  </si>
  <si>
    <t>방학 중 연수 참석 현황</t>
  </si>
  <si>
    <t>(결석표시 : X)</t>
    <phoneticPr fontId="4" type="noConversion"/>
  </si>
  <si>
    <t>청구 번호</t>
    <phoneticPr fontId="4" type="noConversion"/>
  </si>
  <si>
    <t>주문자</t>
    <phoneticPr fontId="4" type="noConversion"/>
  </si>
  <si>
    <t>수금액</t>
    <phoneticPr fontId="4" type="noConversion"/>
  </si>
  <si>
    <t>성명</t>
    <phoneticPr fontId="4" type="noConversion"/>
  </si>
  <si>
    <t>1일차</t>
    <phoneticPr fontId="4" type="noConversion"/>
  </si>
  <si>
    <t>2일차</t>
    <phoneticPr fontId="4" type="noConversion"/>
  </si>
  <si>
    <t>3일차</t>
    <phoneticPr fontId="4" type="noConversion"/>
  </si>
  <si>
    <t>A5024</t>
    <phoneticPr fontId="4" type="noConversion"/>
  </si>
  <si>
    <t>김병수</t>
    <phoneticPr fontId="4" type="noConversion"/>
  </si>
  <si>
    <t>김성호</t>
    <phoneticPr fontId="4" type="noConversion"/>
  </si>
  <si>
    <t>X</t>
    <phoneticPr fontId="4" type="noConversion"/>
  </si>
  <si>
    <t>A7008</t>
    <phoneticPr fontId="4" type="noConversion"/>
  </si>
  <si>
    <t>차인태</t>
    <phoneticPr fontId="4" type="noConversion"/>
  </si>
  <si>
    <t>고준명</t>
    <phoneticPr fontId="4" type="noConversion"/>
  </si>
  <si>
    <t>B8036</t>
    <phoneticPr fontId="4" type="noConversion"/>
  </si>
  <si>
    <t>정구왕</t>
    <phoneticPr fontId="4" type="noConversion"/>
  </si>
  <si>
    <t>강길자</t>
    <phoneticPr fontId="4" type="noConversion"/>
  </si>
  <si>
    <t>B3025</t>
    <phoneticPr fontId="4" type="noConversion"/>
  </si>
  <si>
    <t>정재현</t>
    <phoneticPr fontId="4" type="noConversion"/>
  </si>
  <si>
    <t>공성수</t>
    <phoneticPr fontId="4" type="noConversion"/>
  </si>
  <si>
    <t>B7145</t>
    <phoneticPr fontId="4" type="noConversion"/>
  </si>
  <si>
    <t>황진하</t>
    <phoneticPr fontId="4" type="noConversion"/>
  </si>
  <si>
    <t>박달자</t>
    <phoneticPr fontId="4" type="noConversion"/>
  </si>
  <si>
    <t>A3096</t>
    <phoneticPr fontId="4" type="noConversion"/>
  </si>
  <si>
    <t>이윤태</t>
    <phoneticPr fontId="4" type="noConversion"/>
  </si>
  <si>
    <t>정성실</t>
    <phoneticPr fontId="4" type="noConversion"/>
  </si>
  <si>
    <t>수금 건수</t>
    <phoneticPr fontId="4" type="noConversion"/>
  </si>
  <si>
    <t>장영순</t>
    <phoneticPr fontId="4" type="noConversion"/>
  </si>
  <si>
    <t xml:space="preserve">연수 기간 중 총 출석 횟수 </t>
    <phoneticPr fontId="4" type="noConversion"/>
  </si>
  <si>
    <t>의류 판매 현황</t>
    <phoneticPr fontId="2" type="noConversion"/>
  </si>
  <si>
    <t>학점</t>
    <phoneticPr fontId="2" type="noConversion"/>
  </si>
  <si>
    <t>김미정</t>
    <phoneticPr fontId="2" type="noConversion"/>
  </si>
  <si>
    <t>서진수</t>
    <phoneticPr fontId="2" type="noConversion"/>
  </si>
  <si>
    <t>박주영</t>
    <phoneticPr fontId="2" type="noConversion"/>
  </si>
  <si>
    <t>원영현</t>
    <phoneticPr fontId="2" type="noConversion"/>
  </si>
  <si>
    <t>오선영</t>
    <phoneticPr fontId="2" type="noConversion"/>
  </si>
  <si>
    <t>최은미</t>
    <phoneticPr fontId="2" type="noConversion"/>
  </si>
  <si>
    <t>박진희</t>
    <phoneticPr fontId="2" type="noConversion"/>
  </si>
  <si>
    <t>서울</t>
    <phoneticPr fontId="2" type="noConversion"/>
  </si>
  <si>
    <t>부산</t>
    <phoneticPr fontId="2" type="noConversion"/>
  </si>
  <si>
    <t>서울</t>
    <phoneticPr fontId="2" type="noConversion"/>
  </si>
  <si>
    <t>학년</t>
    <phoneticPr fontId="2" type="noConversion"/>
  </si>
  <si>
    <t>구분</t>
    <phoneticPr fontId="2" type="noConversion"/>
  </si>
  <si>
    <t>요일</t>
    <phoneticPr fontId="2" type="noConversion"/>
  </si>
  <si>
    <t>자격증 응시일</t>
  </si>
  <si>
    <t>[표2]</t>
    <phoneticPr fontId="4" type="noConversion"/>
  </si>
  <si>
    <t>회원 관리 현황</t>
    <phoneticPr fontId="4" type="noConversion"/>
  </si>
  <si>
    <t>응시지역</t>
    <phoneticPr fontId="2" type="noConversion"/>
  </si>
  <si>
    <t>응시일</t>
    <phoneticPr fontId="2" type="noConversion"/>
  </si>
  <si>
    <t>이름</t>
  </si>
  <si>
    <t>부서</t>
    <phoneticPr fontId="4" type="noConversion"/>
  </si>
  <si>
    <t>입사일자</t>
    <phoneticPr fontId="4" type="noConversion"/>
  </si>
  <si>
    <t>근무년수</t>
    <phoneticPr fontId="4" type="noConversion"/>
  </si>
  <si>
    <t>광주</t>
    <phoneticPr fontId="2" type="noConversion"/>
  </si>
  <si>
    <t>김종민</t>
    <phoneticPr fontId="2" type="noConversion"/>
  </si>
  <si>
    <t>공호철</t>
    <phoneticPr fontId="4" type="noConversion"/>
  </si>
  <si>
    <t>영업부</t>
    <phoneticPr fontId="4" type="noConversion"/>
  </si>
  <si>
    <t>강원철</t>
    <phoneticPr fontId="2" type="noConversion"/>
  </si>
  <si>
    <t>강장환</t>
  </si>
  <si>
    <t>관리부</t>
    <phoneticPr fontId="4" type="noConversion"/>
  </si>
  <si>
    <t>안양</t>
    <phoneticPr fontId="2" type="noConversion"/>
  </si>
  <si>
    <t>이진수</t>
    <phoneticPr fontId="2" type="noConversion"/>
  </si>
  <si>
    <t>신동숙</t>
  </si>
  <si>
    <t>박정민</t>
    <phoneticPr fontId="2" type="noConversion"/>
  </si>
  <si>
    <t>이창명</t>
  </si>
  <si>
    <t>총무부</t>
    <phoneticPr fontId="4" type="noConversion"/>
  </si>
  <si>
    <t>인천</t>
    <phoneticPr fontId="2" type="noConversion"/>
  </si>
  <si>
    <t>한수경</t>
    <phoneticPr fontId="2" type="noConversion"/>
  </si>
  <si>
    <t>채경휘</t>
  </si>
  <si>
    <t>경리부</t>
    <phoneticPr fontId="4" type="noConversion"/>
  </si>
  <si>
    <t>제주</t>
    <phoneticPr fontId="2" type="noConversion"/>
  </si>
  <si>
    <t>유미진</t>
    <phoneticPr fontId="2" type="noConversion"/>
  </si>
  <si>
    <t>김길수</t>
  </si>
  <si>
    <t>대전</t>
    <phoneticPr fontId="2" type="noConversion"/>
  </si>
  <si>
    <t>정미영</t>
    <phoneticPr fontId="2" type="noConversion"/>
  </si>
  <si>
    <t>강정미</t>
  </si>
  <si>
    <t>대한학원 수강시간표</t>
  </si>
  <si>
    <t>과목</t>
    <phoneticPr fontId="4" type="noConversion"/>
  </si>
  <si>
    <t>요일</t>
    <phoneticPr fontId="4" type="noConversion"/>
  </si>
  <si>
    <t>수업시간</t>
    <phoneticPr fontId="4" type="noConversion"/>
  </si>
  <si>
    <t>입실시간</t>
    <phoneticPr fontId="4" type="noConversion"/>
  </si>
  <si>
    <t>한가람</t>
    <phoneticPr fontId="4" type="noConversion"/>
  </si>
  <si>
    <t>피아노</t>
    <phoneticPr fontId="4" type="noConversion"/>
  </si>
  <si>
    <t>수요일</t>
    <phoneticPr fontId="4" type="noConversion"/>
  </si>
  <si>
    <t>김은철</t>
    <phoneticPr fontId="4" type="noConversion"/>
  </si>
  <si>
    <t>바이올린</t>
    <phoneticPr fontId="4" type="noConversion"/>
  </si>
  <si>
    <t>월요일</t>
    <phoneticPr fontId="4" type="noConversion"/>
  </si>
  <si>
    <t>고사리</t>
    <phoneticPr fontId="4" type="noConversion"/>
  </si>
  <si>
    <t>주산</t>
    <phoneticPr fontId="4" type="noConversion"/>
  </si>
  <si>
    <t>금요일</t>
    <phoneticPr fontId="4" type="noConversion"/>
  </si>
  <si>
    <t>박은별</t>
    <phoneticPr fontId="4" type="noConversion"/>
  </si>
  <si>
    <t>영어</t>
    <phoneticPr fontId="4" type="noConversion"/>
  </si>
  <si>
    <t>목요일</t>
    <phoneticPr fontId="4" type="noConversion"/>
  </si>
  <si>
    <t>성준서</t>
    <phoneticPr fontId="4" type="noConversion"/>
  </si>
  <si>
    <t>미술</t>
    <phoneticPr fontId="4" type="noConversion"/>
  </si>
  <si>
    <t>토요일</t>
    <phoneticPr fontId="4" type="noConversion"/>
  </si>
  <si>
    <t>이성연</t>
    <phoneticPr fontId="4" type="noConversion"/>
  </si>
  <si>
    <t>홈런 순위</t>
    <phoneticPr fontId="2" type="noConversion"/>
  </si>
  <si>
    <t>카페 신입회원 정보</t>
    <phoneticPr fontId="2" type="noConversion"/>
  </si>
  <si>
    <t>순위</t>
    <phoneticPr fontId="2" type="noConversion"/>
  </si>
  <si>
    <t>홈런수</t>
    <phoneticPr fontId="2" type="noConversion"/>
  </si>
  <si>
    <t>팀명</t>
    <phoneticPr fontId="2" type="noConversion"/>
  </si>
  <si>
    <t>선수명</t>
    <phoneticPr fontId="2" type="noConversion"/>
  </si>
  <si>
    <t>선수명(팀명)</t>
    <phoneticPr fontId="2" type="noConversion"/>
  </si>
  <si>
    <t>성명</t>
    <phoneticPr fontId="2" type="noConversion"/>
  </si>
  <si>
    <t>지역</t>
    <phoneticPr fontId="2" type="noConversion"/>
  </si>
  <si>
    <t>닉네임</t>
    <phoneticPr fontId="2" type="noConversion"/>
  </si>
  <si>
    <t>E-메일</t>
    <phoneticPr fontId="2" type="noConversion"/>
  </si>
  <si>
    <t>eagles</t>
    <phoneticPr fontId="2" type="noConversion"/>
  </si>
  <si>
    <t>kimkh</t>
    <phoneticPr fontId="2" type="noConversion"/>
  </si>
  <si>
    <t>최정예</t>
    <phoneticPr fontId="2" type="noConversion"/>
  </si>
  <si>
    <t>서울</t>
    <phoneticPr fontId="2" type="noConversion"/>
  </si>
  <si>
    <t>love99@naver.com</t>
    <phoneticPr fontId="2" type="noConversion"/>
  </si>
  <si>
    <t>heroes</t>
    <phoneticPr fontId="2" type="noConversion"/>
  </si>
  <si>
    <t>leesy</t>
    <phoneticPr fontId="2" type="noConversion"/>
  </si>
  <si>
    <t>심일훈</t>
    <phoneticPr fontId="2" type="noConversion"/>
  </si>
  <si>
    <t>경기</t>
    <phoneticPr fontId="2" type="noConversion"/>
  </si>
  <si>
    <t>muakiea@nate.com</t>
    <phoneticPr fontId="2" type="noConversion"/>
  </si>
  <si>
    <t>lions</t>
    <phoneticPr fontId="2" type="noConversion"/>
  </si>
  <si>
    <t>parkjm</t>
    <phoneticPr fontId="2" type="noConversion"/>
  </si>
  <si>
    <t>이아랑</t>
    <phoneticPr fontId="2" type="noConversion"/>
  </si>
  <si>
    <t>인천</t>
    <phoneticPr fontId="2" type="noConversion"/>
  </si>
  <si>
    <t>starcmk@nate.com</t>
    <phoneticPr fontId="2" type="noConversion"/>
  </si>
  <si>
    <t>bears</t>
    <phoneticPr fontId="2" type="noConversion"/>
  </si>
  <si>
    <t>kimjk</t>
    <phoneticPr fontId="2" type="noConversion"/>
  </si>
  <si>
    <t>김정필</t>
    <phoneticPr fontId="2" type="noConversion"/>
  </si>
  <si>
    <t>부산</t>
    <phoneticPr fontId="2" type="noConversion"/>
  </si>
  <si>
    <t>99023@gmail.com</t>
    <phoneticPr fontId="2" type="noConversion"/>
  </si>
  <si>
    <t>ktwiz</t>
    <phoneticPr fontId="2" type="noConversion"/>
  </si>
  <si>
    <t>yoonbw</t>
    <phoneticPr fontId="2" type="noConversion"/>
  </si>
  <si>
    <t>홍현서</t>
    <phoneticPr fontId="2" type="noConversion"/>
  </si>
  <si>
    <t>yses@daum.net</t>
    <phoneticPr fontId="2" type="noConversion"/>
  </si>
  <si>
    <t>tigers</t>
    <phoneticPr fontId="2" type="noConversion"/>
  </si>
  <si>
    <t>ohsh</t>
    <phoneticPr fontId="2" type="noConversion"/>
  </si>
  <si>
    <t>이재훈</t>
    <phoneticPr fontId="2" type="noConversion"/>
  </si>
  <si>
    <t>대구</t>
    <phoneticPr fontId="2" type="noConversion"/>
  </si>
  <si>
    <t>newlive@naver.com</t>
    <phoneticPr fontId="2" type="noConversion"/>
  </si>
  <si>
    <t>twins</t>
    <phoneticPr fontId="2" type="noConversion"/>
  </si>
  <si>
    <t>songhm</t>
    <phoneticPr fontId="2" type="noConversion"/>
  </si>
  <si>
    <t>김지민</t>
    <phoneticPr fontId="2" type="noConversion"/>
  </si>
  <si>
    <t>0908ar@naver.com</t>
    <phoneticPr fontId="2" type="noConversion"/>
  </si>
  <si>
    <t>dinos</t>
    <phoneticPr fontId="2" type="noConversion"/>
  </si>
  <si>
    <t>jangjb</t>
    <phoneticPr fontId="2" type="noConversion"/>
  </si>
  <si>
    <t>정해선</t>
    <phoneticPr fontId="2" type="noConversion"/>
  </si>
  <si>
    <t>강원</t>
    <phoneticPr fontId="2" type="noConversion"/>
  </si>
  <si>
    <t>tenhour@daum.net</t>
    <phoneticPr fontId="2" type="noConversion"/>
  </si>
  <si>
    <t>giants</t>
    <phoneticPr fontId="2" type="noConversion"/>
  </si>
  <si>
    <t>haneh</t>
    <phoneticPr fontId="2" type="noConversion"/>
  </si>
  <si>
    <t>정우현</t>
    <phoneticPr fontId="2" type="noConversion"/>
  </si>
  <si>
    <t>제주</t>
    <phoneticPr fontId="2" type="noConversion"/>
  </si>
  <si>
    <t>kji1004@gmail.com</t>
    <phoneticPr fontId="2" type="noConversion"/>
  </si>
  <si>
    <t>wyverns</t>
    <phoneticPr fontId="2" type="noConversion"/>
  </si>
  <si>
    <t>jinch</t>
    <phoneticPr fontId="2" type="noConversion"/>
  </si>
  <si>
    <t>[표3]</t>
    <phoneticPr fontId="2" type="noConversion"/>
  </si>
  <si>
    <t>[표4]</t>
    <phoneticPr fontId="2" type="noConversion"/>
  </si>
  <si>
    <t>제품코드</t>
    <phoneticPr fontId="2" type="noConversion"/>
  </si>
  <si>
    <t>판매가</t>
    <phoneticPr fontId="2" type="noConversion"/>
  </si>
  <si>
    <t>판매량</t>
    <phoneticPr fontId="2" type="noConversion"/>
  </si>
  <si>
    <t>학과</t>
    <phoneticPr fontId="2" type="noConversion"/>
  </si>
  <si>
    <t>입학일자</t>
    <phoneticPr fontId="2" type="noConversion"/>
  </si>
  <si>
    <t>입학코드</t>
    <phoneticPr fontId="2" type="noConversion"/>
  </si>
  <si>
    <t>C-01-M</t>
    <phoneticPr fontId="2" type="noConversion"/>
  </si>
  <si>
    <t>HEALTHCARE</t>
  </si>
  <si>
    <t>S-03-W</t>
    <phoneticPr fontId="2" type="noConversion"/>
  </si>
  <si>
    <t>B-03-W</t>
    <phoneticPr fontId="2" type="noConversion"/>
  </si>
  <si>
    <t>COMPUTER</t>
  </si>
  <si>
    <t>A-01-M</t>
    <phoneticPr fontId="2" type="noConversion"/>
  </si>
  <si>
    <t>H-03-W</t>
    <phoneticPr fontId="2" type="noConversion"/>
  </si>
  <si>
    <t>DESIGN</t>
  </si>
  <si>
    <t>N-01-M</t>
    <phoneticPr fontId="2" type="noConversion"/>
  </si>
  <si>
    <t>P-05-O</t>
    <phoneticPr fontId="2" type="noConversion"/>
  </si>
  <si>
    <t>ARTS-THERAPY</t>
  </si>
  <si>
    <t>L-05-O</t>
    <phoneticPr fontId="2" type="noConversion"/>
  </si>
  <si>
    <t>[표5]</t>
    <phoneticPr fontId="2" type="noConversion"/>
  </si>
  <si>
    <t>생산품목 현황</t>
  </si>
  <si>
    <t>[표6]</t>
    <phoneticPr fontId="2" type="noConversion"/>
  </si>
  <si>
    <t>코드</t>
    <phoneticPr fontId="4" type="noConversion"/>
  </si>
  <si>
    <t>생산일자</t>
    <phoneticPr fontId="4" type="noConversion"/>
  </si>
  <si>
    <t>인식표</t>
    <phoneticPr fontId="4" type="noConversion"/>
  </si>
  <si>
    <t>제품코드</t>
    <phoneticPr fontId="4" type="noConversion"/>
  </si>
  <si>
    <t>도서코드</t>
    <phoneticPr fontId="4" type="noConversion"/>
  </si>
  <si>
    <t>출판사</t>
    <phoneticPr fontId="4" type="noConversion"/>
  </si>
  <si>
    <t>출판년도</t>
    <phoneticPr fontId="4" type="noConversion"/>
  </si>
  <si>
    <t>변환도서코드</t>
    <phoneticPr fontId="4" type="noConversion"/>
  </si>
  <si>
    <t>ag</t>
    <phoneticPr fontId="4" type="noConversion"/>
  </si>
  <si>
    <t>w</t>
    <phoneticPr fontId="4" type="noConversion"/>
  </si>
  <si>
    <t xml:space="preserve"> mng-002 </t>
    <phoneticPr fontId="4" type="noConversion"/>
  </si>
  <si>
    <t>한국산업</t>
    <phoneticPr fontId="4" type="noConversion"/>
  </si>
  <si>
    <t>rf</t>
    <phoneticPr fontId="4" type="noConversion"/>
  </si>
  <si>
    <t>e</t>
    <phoneticPr fontId="4" type="noConversion"/>
  </si>
  <si>
    <t xml:space="preserve"> psy-523 </t>
    <phoneticPr fontId="4" type="noConversion"/>
  </si>
  <si>
    <t>민음사</t>
    <phoneticPr fontId="4" type="noConversion"/>
  </si>
  <si>
    <t>dk</t>
    <phoneticPr fontId="4" type="noConversion"/>
  </si>
  <si>
    <t>f</t>
    <phoneticPr fontId="4" type="noConversion"/>
  </si>
  <si>
    <t xml:space="preserve"> mng-091 </t>
    <phoneticPr fontId="4" type="noConversion"/>
  </si>
  <si>
    <t>두란노</t>
    <phoneticPr fontId="4" type="noConversion"/>
  </si>
  <si>
    <t>ik</t>
    <phoneticPr fontId="4" type="noConversion"/>
  </si>
  <si>
    <t>d</t>
    <phoneticPr fontId="4" type="noConversion"/>
  </si>
  <si>
    <t xml:space="preserve"> psy-725 </t>
    <phoneticPr fontId="4" type="noConversion"/>
  </si>
  <si>
    <t>에코의 서재</t>
    <phoneticPr fontId="4" type="noConversion"/>
  </si>
  <si>
    <t>wd</t>
    <phoneticPr fontId="4" type="noConversion"/>
  </si>
  <si>
    <t>e</t>
    <phoneticPr fontId="4" type="noConversion"/>
  </si>
  <si>
    <t xml:space="preserve"> nov-264 </t>
    <phoneticPr fontId="4" type="noConversion"/>
  </si>
  <si>
    <t>마티</t>
    <phoneticPr fontId="4" type="noConversion"/>
  </si>
  <si>
    <t>od</t>
    <phoneticPr fontId="4" type="noConversion"/>
  </si>
  <si>
    <t>w</t>
    <phoneticPr fontId="4" type="noConversion"/>
  </si>
  <si>
    <t xml:space="preserve"> lan-183 </t>
    <phoneticPr fontId="4" type="noConversion"/>
  </si>
  <si>
    <t>상공사</t>
    <phoneticPr fontId="4" type="noConversion"/>
  </si>
  <si>
    <t>uf</t>
    <phoneticPr fontId="4" type="noConversion"/>
  </si>
  <si>
    <t>h</t>
    <phoneticPr fontId="4" type="noConversion"/>
  </si>
  <si>
    <t xml:space="preserve"> lan-184</t>
  </si>
  <si>
    <t>민음사</t>
    <phoneticPr fontId="4" type="noConversion"/>
  </si>
  <si>
    <t>교내 미술경시대회</t>
    <phoneticPr fontId="2" type="noConversion"/>
  </si>
  <si>
    <t>원서번호</t>
    <phoneticPr fontId="2" type="noConversion"/>
  </si>
  <si>
    <t>이름</t>
    <phoneticPr fontId="2" type="noConversion"/>
  </si>
  <si>
    <t>거주지</t>
    <phoneticPr fontId="2" type="noConversion"/>
  </si>
  <si>
    <t>지원학과</t>
    <phoneticPr fontId="2" type="noConversion"/>
  </si>
  <si>
    <t>전세권</t>
    <phoneticPr fontId="2" type="noConversion"/>
  </si>
  <si>
    <t>M-120</t>
    <phoneticPr fontId="2" type="noConversion"/>
  </si>
  <si>
    <t>이민수</t>
    <phoneticPr fontId="2" type="noConversion"/>
  </si>
  <si>
    <t>서울시 강북구</t>
    <phoneticPr fontId="2" type="noConversion"/>
  </si>
  <si>
    <t>노숙자</t>
    <phoneticPr fontId="2" type="noConversion"/>
  </si>
  <si>
    <t>N-082</t>
    <phoneticPr fontId="2" type="noConversion"/>
  </si>
  <si>
    <t>김병훈</t>
    <phoneticPr fontId="2" type="noConversion"/>
  </si>
  <si>
    <t>대전시 대덕구</t>
    <phoneticPr fontId="2" type="noConversion"/>
  </si>
  <si>
    <t>S-035</t>
    <phoneticPr fontId="2" type="noConversion"/>
  </si>
  <si>
    <t>최주영</t>
    <phoneticPr fontId="2" type="noConversion"/>
  </si>
  <si>
    <t>인천시 남동구</t>
    <phoneticPr fontId="2" type="noConversion"/>
  </si>
  <si>
    <t>M-072</t>
    <phoneticPr fontId="2" type="noConversion"/>
  </si>
  <si>
    <t>길미라</t>
    <phoneticPr fontId="2" type="noConversion"/>
  </si>
  <si>
    <t>서울시 성북구</t>
    <phoneticPr fontId="2" type="noConversion"/>
  </si>
  <si>
    <t>S-141</t>
    <phoneticPr fontId="2" type="noConversion"/>
  </si>
  <si>
    <t>나태후</t>
    <phoneticPr fontId="2" type="noConversion"/>
  </si>
  <si>
    <t>경기도 김포시</t>
    <phoneticPr fontId="2" type="noConversion"/>
  </si>
  <si>
    <t>방귀남</t>
    <phoneticPr fontId="2" type="noConversion"/>
  </si>
  <si>
    <t>N-033</t>
    <phoneticPr fontId="2" type="noConversion"/>
  </si>
  <si>
    <t>전영태</t>
    <phoneticPr fontId="2" type="noConversion"/>
  </si>
  <si>
    <t>경기도 고양시</t>
    <phoneticPr fontId="2" type="noConversion"/>
  </si>
  <si>
    <t>구주희</t>
    <phoneticPr fontId="2" type="noConversion"/>
  </si>
  <si>
    <t>M-037</t>
    <phoneticPr fontId="2" type="noConversion"/>
  </si>
  <si>
    <t>조영선</t>
    <phoneticPr fontId="2" type="noConversion"/>
  </si>
  <si>
    <t>강원도 춘천시</t>
    <phoneticPr fontId="2" type="noConversion"/>
  </si>
  <si>
    <t>A-028</t>
    <phoneticPr fontId="2" type="noConversion"/>
  </si>
  <si>
    <t>박민혜</t>
    <phoneticPr fontId="2" type="noConversion"/>
  </si>
  <si>
    <t>서울시 마포구</t>
    <phoneticPr fontId="2" type="noConversion"/>
  </si>
  <si>
    <t>유희지</t>
    <phoneticPr fontId="2" type="noConversion"/>
  </si>
  <si>
    <t>한산의</t>
    <phoneticPr fontId="2" type="noConversion"/>
  </si>
  <si>
    <t>학과코드</t>
    <phoneticPr fontId="2" type="noConversion"/>
  </si>
  <si>
    <t>S</t>
  </si>
  <si>
    <t>N</t>
  </si>
  <si>
    <t>M</t>
  </si>
  <si>
    <t>학 과 명</t>
    <phoneticPr fontId="2" type="noConversion"/>
  </si>
  <si>
    <t>소프트웨어</t>
  </si>
  <si>
    <t>네트워크</t>
  </si>
  <si>
    <t>멀티미디어</t>
  </si>
  <si>
    <t>신제품 출시 현황</t>
    <phoneticPr fontId="2" type="noConversion"/>
  </si>
  <si>
    <t>국사</t>
    <phoneticPr fontId="4" type="noConversion"/>
  </si>
  <si>
    <t>상식</t>
    <phoneticPr fontId="4" type="noConversion"/>
  </si>
  <si>
    <t>BH001</t>
    <phoneticPr fontId="2" type="noConversion"/>
  </si>
  <si>
    <t>이후정</t>
    <phoneticPr fontId="2" type="noConversion"/>
  </si>
  <si>
    <t>BH002</t>
  </si>
  <si>
    <t>백천경</t>
    <phoneticPr fontId="2" type="noConversion"/>
  </si>
  <si>
    <t>BH003</t>
  </si>
  <si>
    <t>민경배</t>
    <phoneticPr fontId="2" type="noConversion"/>
  </si>
  <si>
    <t>BH004</t>
  </si>
  <si>
    <t>김태하</t>
    <phoneticPr fontId="2" type="noConversion"/>
  </si>
  <si>
    <t>BH005</t>
  </si>
  <si>
    <t>이사랑</t>
    <phoneticPr fontId="2" type="noConversion"/>
  </si>
  <si>
    <t>BH006</t>
  </si>
  <si>
    <t>곽난영</t>
    <phoneticPr fontId="2" type="noConversion"/>
  </si>
  <si>
    <t>장채리</t>
    <phoneticPr fontId="2" type="noConversion"/>
  </si>
  <si>
    <t>봉전미</t>
    <phoneticPr fontId="2" type="noConversion"/>
  </si>
  <si>
    <t>&gt;=700</t>
    <phoneticPr fontId="2" type="noConversion"/>
  </si>
  <si>
    <t>&gt;=90</t>
    <phoneticPr fontId="2" type="noConversion"/>
  </si>
  <si>
    <t>&gt;=90</t>
    <phoneticPr fontId="2" type="noConversion"/>
  </si>
  <si>
    <t>입차시간</t>
    <phoneticPr fontId="2" type="noConversion"/>
  </si>
  <si>
    <t>출차시간</t>
    <phoneticPr fontId="2" type="noConversion"/>
  </si>
  <si>
    <t>주차타워 주차요금</t>
    <phoneticPr fontId="2" type="noConversion"/>
  </si>
  <si>
    <t>차량번호</t>
    <phoneticPr fontId="2" type="noConversion"/>
  </si>
  <si>
    <t>주차요금</t>
    <phoneticPr fontId="4" type="noConversion"/>
  </si>
  <si>
    <t>고객별 구입 현황</t>
    <phoneticPr fontId="2" type="noConversion"/>
  </si>
  <si>
    <t>고객명</t>
    <phoneticPr fontId="2" type="noConversion"/>
  </si>
  <si>
    <t>등급</t>
    <phoneticPr fontId="2" type="noConversion"/>
  </si>
  <si>
    <t>구입수량</t>
    <phoneticPr fontId="2" type="noConversion"/>
  </si>
  <si>
    <t>구입총액</t>
    <phoneticPr fontId="2" type="noConversion"/>
  </si>
  <si>
    <t>허영욱</t>
    <phoneticPr fontId="2" type="noConversion"/>
  </si>
  <si>
    <t>골드</t>
    <phoneticPr fontId="2" type="noConversion"/>
  </si>
  <si>
    <t>최주원</t>
    <phoneticPr fontId="2" type="noConversion"/>
  </si>
  <si>
    <t>일반</t>
    <phoneticPr fontId="2" type="noConversion"/>
  </si>
  <si>
    <t>이수학</t>
    <phoneticPr fontId="2" type="noConversion"/>
  </si>
  <si>
    <t>안혜경</t>
    <phoneticPr fontId="2" type="noConversion"/>
  </si>
  <si>
    <t>김신성</t>
    <phoneticPr fontId="2" type="noConversion"/>
  </si>
  <si>
    <t>VIP</t>
    <phoneticPr fontId="2" type="noConversion"/>
  </si>
  <si>
    <t>김태희</t>
    <phoneticPr fontId="2" type="noConversion"/>
  </si>
  <si>
    <t>선기섭</t>
    <phoneticPr fontId="2" type="noConversion"/>
  </si>
  <si>
    <t>정신영</t>
    <phoneticPr fontId="2" type="noConversion"/>
  </si>
  <si>
    <t>등급이 '골드'인 구입총액이 높은 고객</t>
    <phoneticPr fontId="2" type="noConversion"/>
  </si>
  <si>
    <t>비고</t>
    <phoneticPr fontId="2" type="noConversion"/>
  </si>
  <si>
    <t>편승주</t>
    <phoneticPr fontId="2" type="noConversion"/>
  </si>
  <si>
    <t>곽나래</t>
    <phoneticPr fontId="2" type="noConversion"/>
  </si>
  <si>
    <t>도홍진</t>
    <phoneticPr fontId="2" type="noConversion"/>
  </si>
  <si>
    <t>수행평가1</t>
    <phoneticPr fontId="2" type="noConversion"/>
  </si>
  <si>
    <t>수행평가2</t>
    <phoneticPr fontId="2" type="noConversion"/>
  </si>
  <si>
    <t>수행평가3</t>
    <phoneticPr fontId="2" type="noConversion"/>
  </si>
  <si>
    <t>학생명 성적</t>
    <phoneticPr fontId="2" type="noConversion"/>
  </si>
  <si>
    <t>학생명</t>
    <phoneticPr fontId="2" type="noConversion"/>
  </si>
  <si>
    <t>학과번호</t>
    <phoneticPr fontId="2" type="noConversion"/>
  </si>
  <si>
    <t>학번</t>
    <phoneticPr fontId="2" type="noConversion"/>
  </si>
  <si>
    <t>소프트웨어</t>
    <phoneticPr fontId="2" type="noConversion"/>
  </si>
  <si>
    <t>AI융합</t>
    <phoneticPr fontId="2" type="noConversion"/>
  </si>
  <si>
    <t>글로벌미디어</t>
    <phoneticPr fontId="2" type="noConversion"/>
  </si>
  <si>
    <t>&lt;학과표&gt;</t>
    <phoneticPr fontId="2" type="noConversion"/>
  </si>
  <si>
    <t>등록금</t>
    <phoneticPr fontId="2" type="noConversion"/>
  </si>
  <si>
    <t>납부액</t>
    <phoneticPr fontId="2" type="noConversion"/>
  </si>
  <si>
    <t>등수</t>
    <phoneticPr fontId="2" type="noConversion"/>
  </si>
  <si>
    <t>11</t>
    <phoneticPr fontId="2" type="noConversion"/>
  </si>
  <si>
    <t>22</t>
    <phoneticPr fontId="2" type="noConversion"/>
  </si>
  <si>
    <t>33</t>
    <phoneticPr fontId="2" type="noConversion"/>
  </si>
  <si>
    <t>&lt;할인율표&gt;</t>
    <phoneticPr fontId="2" type="noConversion"/>
  </si>
  <si>
    <t>할인율</t>
    <phoneticPr fontId="2" type="noConversion"/>
  </si>
  <si>
    <t>정보통신, 컴퓨터학과 최고성적 평균</t>
    <phoneticPr fontId="2" type="noConversion"/>
  </si>
  <si>
    <t>도서번호</t>
    <phoneticPr fontId="2" type="noConversion"/>
  </si>
  <si>
    <t>대출일</t>
    <phoneticPr fontId="2" type="noConversion"/>
  </si>
  <si>
    <t>반납일</t>
    <phoneticPr fontId="4" type="noConversion"/>
  </si>
  <si>
    <t>A10101</t>
    <phoneticPr fontId="2" type="noConversion"/>
  </si>
  <si>
    <t>A10102</t>
  </si>
  <si>
    <t>A10103</t>
  </si>
  <si>
    <t>A10104</t>
  </si>
  <si>
    <t>A10105</t>
  </si>
  <si>
    <t>발송여부</t>
    <phoneticPr fontId="2" type="noConversion"/>
  </si>
  <si>
    <t>고객번호</t>
    <phoneticPr fontId="2" type="noConversion"/>
  </si>
  <si>
    <t>고객이름</t>
    <phoneticPr fontId="2" type="noConversion"/>
  </si>
  <si>
    <t>AT101</t>
    <phoneticPr fontId="2" type="noConversion"/>
  </si>
  <si>
    <t>AT102</t>
  </si>
  <si>
    <t>AT103</t>
  </si>
  <si>
    <t>AT104</t>
  </si>
  <si>
    <t>이유진</t>
    <phoneticPr fontId="2" type="noConversion"/>
  </si>
  <si>
    <t>장안나</t>
    <phoneticPr fontId="2" type="noConversion"/>
  </si>
  <si>
    <t>최수지</t>
    <phoneticPr fontId="2" type="noConversion"/>
  </si>
  <si>
    <t>장미라</t>
    <phoneticPr fontId="2" type="noConversion"/>
  </si>
  <si>
    <t>가입 날짜</t>
    <phoneticPr fontId="2" type="noConversion"/>
  </si>
  <si>
    <t>입실시간</t>
    <phoneticPr fontId="2" type="noConversion"/>
  </si>
  <si>
    <t>퇴실시간</t>
    <phoneticPr fontId="2" type="noConversion"/>
  </si>
  <si>
    <t>이용시간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</si>
</sst>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h&quot;시&quot;&quot;간&quot;mm&quot;분&quot;"/>
    <numFmt numFmtId="177" formatCode="h:mm;@"/>
    <numFmt numFmtId="178" formatCode="_-* #,##0.0_-;\-* #,##0.0_-;_-* &quot;-&quot;_-;_-@_-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0"/>
    <xf numFmtId="0" fontId="7" fillId="0" borderId="0"/>
    <xf numFmtId="0" fontId="7" fillId="0" borderId="0"/>
    <xf numFmtId="0" fontId="7" fillId="0" borderId="0"/>
  </cellStyleXfs>
  <cellXfs count="106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41" fontId="5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41" fontId="3" fillId="0" borderId="1" xfId="1" applyFont="1" applyFill="1" applyBorder="1">
      <alignment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41" fontId="3" fillId="0" borderId="1" xfId="1" applyFont="1" applyFill="1" applyBorder="1" applyAlignment="1">
      <alignment vertical="center"/>
    </xf>
    <xf numFmtId="0" fontId="5" fillId="0" borderId="0" xfId="2" applyFont="1" applyFill="1">
      <alignment vertical="center"/>
    </xf>
    <xf numFmtId="0" fontId="5" fillId="0" borderId="1" xfId="2" applyFont="1" applyFill="1" applyBorder="1" applyAlignment="1">
      <alignment horizontal="center" vertical="center"/>
    </xf>
    <xf numFmtId="14" fontId="5" fillId="0" borderId="1" xfId="2" applyNumberFormat="1" applyFont="1" applyFill="1" applyBorder="1" applyAlignment="1">
      <alignment horizontal="center" vertical="center"/>
    </xf>
    <xf numFmtId="0" fontId="5" fillId="0" borderId="1" xfId="2" applyNumberFormat="1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right" vertical="center"/>
    </xf>
    <xf numFmtId="0" fontId="5" fillId="0" borderId="0" xfId="2" applyFont="1" applyFill="1" applyBorder="1" applyAlignment="1">
      <alignment horizontal="center" vertical="center"/>
    </xf>
    <xf numFmtId="41" fontId="3" fillId="0" borderId="1" xfId="3" applyFont="1" applyFill="1" applyBorder="1" applyAlignment="1">
      <alignment horizontal="center" vertical="center"/>
    </xf>
    <xf numFmtId="0" fontId="5" fillId="0" borderId="0" xfId="2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9" fillId="0" borderId="1" xfId="4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4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/>
    </xf>
    <xf numFmtId="41" fontId="9" fillId="0" borderId="1" xfId="3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/>
    </xf>
    <xf numFmtId="0" fontId="5" fillId="0" borderId="0" xfId="2" applyNumberFormat="1" applyFont="1" applyFill="1" applyBorder="1" applyAlignment="1">
      <alignment horizontal="center" vertical="center"/>
    </xf>
    <xf numFmtId="41" fontId="5" fillId="0" borderId="0" xfId="3" applyFont="1" applyFill="1" applyBorder="1" applyAlignment="1">
      <alignment horizontal="center" vertical="center"/>
    </xf>
    <xf numFmtId="0" fontId="5" fillId="0" borderId="6" xfId="2" applyNumberFormat="1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10" fillId="0" borderId="0" xfId="2" applyFont="1" applyFill="1">
      <alignment vertical="center"/>
    </xf>
    <xf numFmtId="0" fontId="10" fillId="0" borderId="0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vertical="center"/>
    </xf>
    <xf numFmtId="0" fontId="5" fillId="0" borderId="1" xfId="6" applyFont="1" applyFill="1" applyBorder="1" applyAlignment="1">
      <alignment horizontal="center"/>
    </xf>
    <xf numFmtId="20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2" applyNumberFormat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1" xfId="7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5" fillId="0" borderId="5" xfId="2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2" applyFont="1">
      <alignment vertical="center"/>
    </xf>
    <xf numFmtId="0" fontId="5" fillId="0" borderId="0" xfId="2" applyFont="1" applyAlignment="1">
      <alignment horizontal="right" vertical="center"/>
    </xf>
    <xf numFmtId="178" fontId="5" fillId="0" borderId="1" xfId="1" applyNumberFormat="1" applyFont="1" applyFill="1" applyBorder="1" applyAlignment="1">
      <alignment horizontal="center" vertical="center"/>
    </xf>
    <xf numFmtId="178" fontId="0" fillId="0" borderId="1" xfId="0" applyNumberFormat="1" applyBorder="1">
      <alignment vertical="center"/>
    </xf>
    <xf numFmtId="41" fontId="3" fillId="0" borderId="1" xfId="1" applyFont="1" applyFill="1" applyBorder="1" applyAlignment="1">
      <alignment horizontal="left" vertical="center"/>
    </xf>
    <xf numFmtId="0" fontId="5" fillId="0" borderId="3" xfId="2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9" fontId="5" fillId="0" borderId="1" xfId="1" applyNumberFormat="1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41" fontId="5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41" fontId="3" fillId="0" borderId="0" xfId="1" applyFont="1" applyFill="1" applyBorder="1" applyAlignment="1">
      <alignment horizontal="right" vertical="center"/>
    </xf>
    <xf numFmtId="0" fontId="5" fillId="0" borderId="0" xfId="6" applyFont="1" applyFill="1" applyBorder="1" applyAlignment="1">
      <alignment horizontal="left"/>
    </xf>
    <xf numFmtId="0" fontId="0" fillId="0" borderId="0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8">
    <cellStyle name="쉼표 [0]" xfId="1" builtinId="6"/>
    <cellStyle name="쉼표 [0] 2 2" xfId="3" xr:uid="{00000000-0005-0000-0000-000001000000}"/>
    <cellStyle name="표준" xfId="0" builtinId="0"/>
    <cellStyle name="표준 2 2" xfId="2" xr:uid="{00000000-0005-0000-0000-000003000000}"/>
    <cellStyle name="표준_기본작업-2" xfId="6" xr:uid="{00000000-0005-0000-0000-000004000000}"/>
    <cellStyle name="표준_기본작업-3" xfId="7" xr:uid="{00000000-0005-0000-0000-000005000000}"/>
    <cellStyle name="표준_레미콘_어음" xfId="4" xr:uid="{00000000-0005-0000-0000-000006000000}"/>
    <cellStyle name="표준_소책자(1급)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/>
  </sheetViews>
  <sheetFormatPr defaultRowHeight="16.5"/>
  <cols>
    <col min="6" max="6" width="1.625" customWidth="1"/>
    <col min="8" max="8" width="1.625" customWidth="1"/>
    <col min="12" max="12" width="11.875" bestFit="1" customWidth="1"/>
    <col min="13" max="14" width="11.875" customWidth="1"/>
  </cols>
  <sheetData>
    <row r="1" spans="1:14">
      <c r="A1" s="10" t="s">
        <v>2</v>
      </c>
      <c r="B1" s="11" t="s">
        <v>3</v>
      </c>
      <c r="C1" s="10"/>
      <c r="D1" s="10"/>
      <c r="E1" s="10"/>
      <c r="F1" s="10"/>
      <c r="G1" s="10"/>
      <c r="H1" s="10"/>
      <c r="I1" s="10" t="s">
        <v>4</v>
      </c>
      <c r="J1" s="11" t="s">
        <v>5</v>
      </c>
      <c r="K1" s="10"/>
      <c r="L1" s="10"/>
      <c r="M1" s="10"/>
      <c r="N1" s="10"/>
    </row>
    <row r="2" spans="1:14">
      <c r="A2" s="46" t="s">
        <v>6</v>
      </c>
      <c r="B2" s="46" t="s">
        <v>7</v>
      </c>
      <c r="C2" s="46" t="s">
        <v>8</v>
      </c>
      <c r="D2" s="46" t="s">
        <v>9</v>
      </c>
      <c r="E2" s="46" t="s">
        <v>10</v>
      </c>
      <c r="F2" s="10"/>
      <c r="G2" s="10"/>
      <c r="H2" s="10"/>
      <c r="I2" s="46" t="s">
        <v>11</v>
      </c>
      <c r="J2" s="46" t="s">
        <v>12</v>
      </c>
      <c r="K2" s="46" t="s">
        <v>13</v>
      </c>
      <c r="L2" s="46" t="s">
        <v>14</v>
      </c>
      <c r="M2" s="10"/>
      <c r="N2" s="10"/>
    </row>
    <row r="3" spans="1:14">
      <c r="A3" s="46" t="s">
        <v>15</v>
      </c>
      <c r="B3" s="46" t="s">
        <v>16</v>
      </c>
      <c r="C3" s="46" t="s">
        <v>17</v>
      </c>
      <c r="D3" s="12">
        <v>28500</v>
      </c>
      <c r="E3" s="12">
        <v>1124</v>
      </c>
      <c r="F3" s="10"/>
      <c r="G3" s="10"/>
      <c r="H3" s="10"/>
      <c r="I3" s="46" t="s">
        <v>18</v>
      </c>
      <c r="J3" s="46" t="s">
        <v>19</v>
      </c>
      <c r="K3" s="12">
        <v>585</v>
      </c>
      <c r="L3" s="47">
        <f t="shared" ref="L3:L10" si="0">K3*12000</f>
        <v>7020000</v>
      </c>
      <c r="M3" s="10"/>
      <c r="N3" s="10"/>
    </row>
    <row r="4" spans="1:14">
      <c r="A4" s="46" t="s">
        <v>20</v>
      </c>
      <c r="B4" s="46" t="s">
        <v>21</v>
      </c>
      <c r="C4" s="46" t="s">
        <v>22</v>
      </c>
      <c r="D4" s="12">
        <v>39000</v>
      </c>
      <c r="E4" s="12">
        <v>1351</v>
      </c>
      <c r="F4" s="10"/>
      <c r="G4" s="10"/>
      <c r="H4" s="10"/>
      <c r="I4" s="46" t="s">
        <v>18</v>
      </c>
      <c r="J4" s="46" t="s">
        <v>24</v>
      </c>
      <c r="K4" s="12">
        <v>594</v>
      </c>
      <c r="L4" s="47">
        <f t="shared" si="0"/>
        <v>7128000</v>
      </c>
      <c r="M4" s="10"/>
      <c r="N4" s="10"/>
    </row>
    <row r="5" spans="1:14">
      <c r="A5" s="46" t="s">
        <v>15</v>
      </c>
      <c r="B5" s="46" t="s">
        <v>25</v>
      </c>
      <c r="C5" s="46" t="s">
        <v>26</v>
      </c>
      <c r="D5" s="12">
        <v>30000</v>
      </c>
      <c r="E5" s="12">
        <v>1122</v>
      </c>
      <c r="F5" s="10"/>
      <c r="G5" s="10"/>
      <c r="H5" s="10"/>
      <c r="I5" s="46" t="s">
        <v>18</v>
      </c>
      <c r="J5" s="46" t="s">
        <v>27</v>
      </c>
      <c r="K5" s="12">
        <v>696</v>
      </c>
      <c r="L5" s="47">
        <f t="shared" si="0"/>
        <v>8352000</v>
      </c>
      <c r="M5" s="10"/>
      <c r="N5" s="10"/>
    </row>
    <row r="6" spans="1:14">
      <c r="A6" s="46" t="s">
        <v>28</v>
      </c>
      <c r="B6" s="46" t="s">
        <v>29</v>
      </c>
      <c r="C6" s="46" t="s">
        <v>30</v>
      </c>
      <c r="D6" s="12">
        <v>40000</v>
      </c>
      <c r="E6" s="12">
        <v>1452</v>
      </c>
      <c r="F6" s="10"/>
      <c r="G6" s="10"/>
      <c r="H6" s="10"/>
      <c r="I6" s="46" t="s">
        <v>18</v>
      </c>
      <c r="J6" s="46" t="s">
        <v>31</v>
      </c>
      <c r="K6" s="12">
        <v>857</v>
      </c>
      <c r="L6" s="47">
        <f t="shared" si="0"/>
        <v>10284000</v>
      </c>
      <c r="M6" s="10"/>
      <c r="N6" s="10"/>
    </row>
    <row r="7" spans="1:14">
      <c r="A7" s="46" t="s">
        <v>20</v>
      </c>
      <c r="B7" s="46" t="s">
        <v>32</v>
      </c>
      <c r="C7" s="46" t="s">
        <v>33</v>
      </c>
      <c r="D7" s="12">
        <v>45500</v>
      </c>
      <c r="E7" s="12">
        <v>1753</v>
      </c>
      <c r="F7" s="10"/>
      <c r="G7" s="10"/>
      <c r="H7" s="10"/>
      <c r="I7" s="46" t="s">
        <v>34</v>
      </c>
      <c r="J7" s="46" t="s">
        <v>35</v>
      </c>
      <c r="K7" s="12">
        <v>584</v>
      </c>
      <c r="L7" s="47">
        <f t="shared" si="0"/>
        <v>7008000</v>
      </c>
      <c r="M7" s="10"/>
      <c r="N7" s="10"/>
    </row>
    <row r="8" spans="1:14">
      <c r="A8" s="46" t="s">
        <v>15</v>
      </c>
      <c r="B8" s="46" t="s">
        <v>36</v>
      </c>
      <c r="C8" s="46" t="s">
        <v>37</v>
      </c>
      <c r="D8" s="12">
        <v>24500</v>
      </c>
      <c r="E8" s="12">
        <v>1654</v>
      </c>
      <c r="F8" s="10"/>
      <c r="G8" s="46" t="s">
        <v>38</v>
      </c>
      <c r="H8" s="10"/>
      <c r="I8" s="46" t="s">
        <v>34</v>
      </c>
      <c r="J8" s="46" t="s">
        <v>39</v>
      </c>
      <c r="K8" s="12">
        <v>429</v>
      </c>
      <c r="L8" s="47">
        <f t="shared" si="0"/>
        <v>5148000</v>
      </c>
      <c r="M8" s="10"/>
      <c r="N8" s="10"/>
    </row>
    <row r="9" spans="1:14">
      <c r="A9" s="46" t="s">
        <v>28</v>
      </c>
      <c r="B9" s="46" t="s">
        <v>40</v>
      </c>
      <c r="C9" s="46" t="s">
        <v>41</v>
      </c>
      <c r="D9" s="12">
        <v>35800</v>
      </c>
      <c r="E9" s="12">
        <v>1324</v>
      </c>
      <c r="F9" s="10"/>
      <c r="G9" s="46"/>
      <c r="H9" s="10"/>
      <c r="I9" s="46" t="s">
        <v>34</v>
      </c>
      <c r="J9" s="46" t="s">
        <v>42</v>
      </c>
      <c r="K9" s="12">
        <v>826</v>
      </c>
      <c r="L9" s="47">
        <f t="shared" si="0"/>
        <v>9912000</v>
      </c>
      <c r="M9" s="46"/>
      <c r="N9" s="46"/>
    </row>
    <row r="10" spans="1:14">
      <c r="A10" s="46" t="s">
        <v>20</v>
      </c>
      <c r="B10" s="46" t="s">
        <v>44</v>
      </c>
      <c r="C10" s="46" t="s">
        <v>45</v>
      </c>
      <c r="D10" s="12">
        <v>50000</v>
      </c>
      <c r="E10" s="12">
        <v>1647</v>
      </c>
      <c r="F10" s="10"/>
      <c r="G10" s="46"/>
      <c r="H10" s="10"/>
      <c r="I10" s="46" t="s">
        <v>34</v>
      </c>
      <c r="J10" s="46" t="s">
        <v>46</v>
      </c>
      <c r="K10" s="12">
        <v>701</v>
      </c>
      <c r="L10" s="47">
        <f t="shared" si="0"/>
        <v>8412000</v>
      </c>
      <c r="M10" s="46"/>
      <c r="N10" s="46"/>
    </row>
    <row r="11" spans="1:14">
      <c r="A11" s="98" t="s">
        <v>47</v>
      </c>
      <c r="B11" s="99"/>
      <c r="C11" s="99"/>
      <c r="D11" s="100"/>
      <c r="E11" s="14"/>
      <c r="F11" s="10"/>
      <c r="G11" s="10"/>
      <c r="H11" s="10"/>
      <c r="I11" s="101" t="s">
        <v>48</v>
      </c>
      <c r="J11" s="101"/>
      <c r="K11" s="101"/>
      <c r="L11" s="12"/>
      <c r="M11" s="10"/>
      <c r="N11" s="10"/>
    </row>
    <row r="12" spans="1:1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>
      <c r="A13" s="10" t="s">
        <v>49</v>
      </c>
      <c r="B13" s="11" t="s">
        <v>50</v>
      </c>
      <c r="C13" s="10"/>
      <c r="D13" s="10"/>
      <c r="E13" s="10"/>
      <c r="F13" s="10"/>
      <c r="G13" s="10"/>
      <c r="H13" s="10"/>
      <c r="I13" s="10" t="s">
        <v>51</v>
      </c>
      <c r="J13" s="11" t="s">
        <v>52</v>
      </c>
      <c r="K13" s="10"/>
      <c r="L13" s="10"/>
      <c r="M13" s="10"/>
      <c r="N13" s="10"/>
    </row>
    <row r="14" spans="1:14">
      <c r="A14" s="46" t="s">
        <v>12</v>
      </c>
      <c r="B14" s="46" t="s">
        <v>53</v>
      </c>
      <c r="C14" s="46" t="s">
        <v>54</v>
      </c>
      <c r="D14" s="46" t="s">
        <v>55</v>
      </c>
      <c r="E14" s="46" t="s">
        <v>56</v>
      </c>
      <c r="F14" s="10"/>
      <c r="G14" s="10"/>
      <c r="H14" s="10"/>
      <c r="I14" s="46" t="s">
        <v>57</v>
      </c>
      <c r="J14" s="46" t="s">
        <v>58</v>
      </c>
      <c r="K14" s="46" t="s">
        <v>59</v>
      </c>
      <c r="L14" s="46" t="s">
        <v>60</v>
      </c>
      <c r="M14" s="10"/>
      <c r="N14" s="10"/>
    </row>
    <row r="15" spans="1:14">
      <c r="A15" s="46" t="s">
        <v>61</v>
      </c>
      <c r="B15" s="46" t="s">
        <v>62</v>
      </c>
      <c r="C15" s="46" t="s">
        <v>63</v>
      </c>
      <c r="D15" s="46"/>
      <c r="E15" s="46" t="s">
        <v>63</v>
      </c>
      <c r="F15" s="10"/>
      <c r="G15" s="10"/>
      <c r="H15" s="10"/>
      <c r="I15" s="46" t="s">
        <v>65</v>
      </c>
      <c r="J15" s="46" t="s">
        <v>66</v>
      </c>
      <c r="K15" s="46" t="s">
        <v>67</v>
      </c>
      <c r="L15" s="47">
        <v>945000</v>
      </c>
      <c r="M15" s="10"/>
      <c r="N15" s="10"/>
    </row>
    <row r="16" spans="1:14">
      <c r="A16" s="46" t="s">
        <v>68</v>
      </c>
      <c r="B16" s="46" t="s">
        <v>69</v>
      </c>
      <c r="C16" s="46" t="s">
        <v>63</v>
      </c>
      <c r="D16" s="46" t="s">
        <v>63</v>
      </c>
      <c r="E16" s="46"/>
      <c r="F16" s="10"/>
      <c r="G16" s="10"/>
      <c r="H16" s="10"/>
      <c r="I16" s="46" t="s">
        <v>70</v>
      </c>
      <c r="J16" s="46" t="s">
        <v>71</v>
      </c>
      <c r="K16" s="46" t="s">
        <v>72</v>
      </c>
      <c r="L16" s="47">
        <v>895000</v>
      </c>
      <c r="M16" s="10"/>
      <c r="N16" s="10"/>
    </row>
    <row r="17" spans="1:14">
      <c r="A17" s="46" t="s">
        <v>73</v>
      </c>
      <c r="B17" s="46" t="s">
        <v>74</v>
      </c>
      <c r="C17" s="46"/>
      <c r="D17" s="46" t="s">
        <v>63</v>
      </c>
      <c r="E17" s="46" t="s">
        <v>63</v>
      </c>
      <c r="F17" s="10"/>
      <c r="G17" s="10"/>
      <c r="H17" s="10"/>
      <c r="I17" s="46" t="s">
        <v>76</v>
      </c>
      <c r="J17" s="46" t="s">
        <v>77</v>
      </c>
      <c r="K17" s="46" t="s">
        <v>67</v>
      </c>
      <c r="L17" s="47">
        <v>920000</v>
      </c>
      <c r="M17" s="10"/>
      <c r="N17" s="10"/>
    </row>
    <row r="18" spans="1:14">
      <c r="A18" s="46" t="s">
        <v>78</v>
      </c>
      <c r="B18" s="46" t="s">
        <v>74</v>
      </c>
      <c r="C18" s="46" t="s">
        <v>63</v>
      </c>
      <c r="D18" s="46"/>
      <c r="E18" s="46"/>
      <c r="F18" s="10"/>
      <c r="G18" s="10"/>
      <c r="H18" s="10"/>
      <c r="I18" s="46" t="s">
        <v>79</v>
      </c>
      <c r="J18" s="46" t="s">
        <v>71</v>
      </c>
      <c r="K18" s="46" t="s">
        <v>81</v>
      </c>
      <c r="L18" s="47">
        <v>1150000</v>
      </c>
      <c r="M18" s="10"/>
      <c r="N18" s="10"/>
    </row>
    <row r="19" spans="1:14">
      <c r="A19" s="46" t="s">
        <v>82</v>
      </c>
      <c r="B19" s="46" t="s">
        <v>62</v>
      </c>
      <c r="C19" s="46" t="s">
        <v>63</v>
      </c>
      <c r="D19" s="46" t="s">
        <v>63</v>
      </c>
      <c r="E19" s="46" t="s">
        <v>63</v>
      </c>
      <c r="F19" s="10"/>
      <c r="G19" s="10"/>
      <c r="H19" s="10"/>
      <c r="I19" s="46" t="s">
        <v>84</v>
      </c>
      <c r="J19" s="46" t="s">
        <v>66</v>
      </c>
      <c r="K19" s="46" t="s">
        <v>67</v>
      </c>
      <c r="L19" s="47">
        <v>980000</v>
      </c>
      <c r="M19" s="10"/>
      <c r="N19" s="10"/>
    </row>
    <row r="20" spans="1:14">
      <c r="A20" s="46" t="s">
        <v>86</v>
      </c>
      <c r="B20" s="46" t="s">
        <v>69</v>
      </c>
      <c r="C20" s="46"/>
      <c r="D20" s="46" t="s">
        <v>63</v>
      </c>
      <c r="E20" s="46"/>
      <c r="F20" s="10"/>
      <c r="G20" s="10"/>
      <c r="H20" s="10"/>
      <c r="I20" s="46" t="s">
        <v>88</v>
      </c>
      <c r="J20" s="46" t="s">
        <v>71</v>
      </c>
      <c r="K20" s="46" t="s">
        <v>67</v>
      </c>
      <c r="L20" s="47">
        <v>900000</v>
      </c>
      <c r="M20" s="10"/>
      <c r="N20" s="10"/>
    </row>
    <row r="21" spans="1:14">
      <c r="A21" s="46" t="s">
        <v>90</v>
      </c>
      <c r="B21" s="46" t="s">
        <v>69</v>
      </c>
      <c r="C21" s="46" t="s">
        <v>63</v>
      </c>
      <c r="D21" s="46"/>
      <c r="E21" s="46" t="s">
        <v>63</v>
      </c>
      <c r="F21" s="10"/>
      <c r="G21" s="10"/>
      <c r="H21" s="10"/>
      <c r="I21" s="46" t="s">
        <v>92</v>
      </c>
      <c r="J21" s="46" t="s">
        <v>77</v>
      </c>
      <c r="K21" s="46" t="s">
        <v>72</v>
      </c>
      <c r="L21" s="47">
        <v>885000</v>
      </c>
      <c r="M21" s="10"/>
      <c r="N21" s="10"/>
    </row>
    <row r="22" spans="1:14">
      <c r="A22" s="46" t="s">
        <v>95</v>
      </c>
      <c r="B22" s="46" t="s">
        <v>74</v>
      </c>
      <c r="C22" s="46" t="s">
        <v>63</v>
      </c>
      <c r="D22" s="46"/>
      <c r="E22" s="46"/>
      <c r="F22" s="10"/>
      <c r="G22" s="10"/>
      <c r="H22" s="10"/>
      <c r="I22" s="46" t="s">
        <v>96</v>
      </c>
      <c r="J22" s="46" t="s">
        <v>71</v>
      </c>
      <c r="K22" s="46" t="s">
        <v>67</v>
      </c>
      <c r="L22" s="47">
        <v>985000</v>
      </c>
      <c r="M22" s="10"/>
      <c r="N22" s="10"/>
    </row>
    <row r="23" spans="1:14">
      <c r="A23" s="46" t="s">
        <v>98</v>
      </c>
      <c r="B23" s="46" t="s">
        <v>69</v>
      </c>
      <c r="C23" s="46"/>
      <c r="D23" s="46" t="s">
        <v>63</v>
      </c>
      <c r="E23" s="46" t="s">
        <v>63</v>
      </c>
      <c r="F23" s="10"/>
      <c r="G23" s="10"/>
      <c r="H23" s="10"/>
      <c r="I23" s="46" t="s">
        <v>99</v>
      </c>
      <c r="J23" s="46" t="s">
        <v>66</v>
      </c>
      <c r="K23" s="46" t="s">
        <v>81</v>
      </c>
      <c r="L23" s="47">
        <v>1200000</v>
      </c>
      <c r="M23" s="10"/>
      <c r="N23" s="10"/>
    </row>
    <row r="24" spans="1:14">
      <c r="A24" s="46" t="s">
        <v>101</v>
      </c>
      <c r="B24" s="46" t="s">
        <v>62</v>
      </c>
      <c r="C24" s="46" t="s">
        <v>63</v>
      </c>
      <c r="D24" s="46"/>
      <c r="E24" s="46" t="s">
        <v>63</v>
      </c>
      <c r="F24" s="10"/>
      <c r="G24" s="46"/>
      <c r="H24" s="10"/>
      <c r="I24" s="46" t="s">
        <v>102</v>
      </c>
      <c r="J24" s="46" t="s">
        <v>77</v>
      </c>
      <c r="K24" s="46" t="s">
        <v>81</v>
      </c>
      <c r="L24" s="47">
        <v>1100000</v>
      </c>
      <c r="M24" s="101" t="s">
        <v>103</v>
      </c>
      <c r="N24" s="101"/>
    </row>
    <row r="25" spans="1:14">
      <c r="A25" s="101" t="s">
        <v>104</v>
      </c>
      <c r="B25" s="101"/>
      <c r="C25" s="101"/>
      <c r="D25" s="101"/>
      <c r="E25" s="46"/>
      <c r="F25" s="10"/>
      <c r="G25" s="46"/>
      <c r="H25" s="10"/>
      <c r="I25" s="46" t="s">
        <v>105</v>
      </c>
      <c r="J25" s="46" t="s">
        <v>66</v>
      </c>
      <c r="K25" s="46" t="s">
        <v>72</v>
      </c>
      <c r="L25" s="47">
        <v>900000</v>
      </c>
      <c r="M25" s="102"/>
      <c r="N25" s="102"/>
    </row>
    <row r="26" spans="1:1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>
      <c r="A27" s="10" t="s">
        <v>106</v>
      </c>
      <c r="B27" s="11" t="s">
        <v>107</v>
      </c>
      <c r="C27" s="10"/>
      <c r="D27" s="10"/>
      <c r="E27" s="10"/>
      <c r="F27" s="10"/>
      <c r="G27" s="10"/>
      <c r="H27" s="10"/>
      <c r="I27" s="10" t="s">
        <v>108</v>
      </c>
      <c r="J27" s="11" t="s">
        <v>109</v>
      </c>
      <c r="K27" s="10"/>
      <c r="L27" s="10"/>
      <c r="M27" s="10"/>
      <c r="N27" s="10"/>
    </row>
    <row r="28" spans="1:14">
      <c r="A28" s="46" t="s">
        <v>110</v>
      </c>
      <c r="B28" s="46" t="s">
        <v>111</v>
      </c>
      <c r="C28" s="46" t="s">
        <v>112</v>
      </c>
      <c r="D28" s="46" t="s">
        <v>113</v>
      </c>
      <c r="E28" s="10"/>
      <c r="F28" s="10"/>
      <c r="G28" s="10"/>
      <c r="H28" s="10"/>
      <c r="I28" s="46" t="s">
        <v>114</v>
      </c>
      <c r="J28" s="46" t="s">
        <v>111</v>
      </c>
      <c r="K28" s="46" t="s">
        <v>115</v>
      </c>
      <c r="L28" s="46" t="s">
        <v>116</v>
      </c>
      <c r="M28" s="46" t="s">
        <v>117</v>
      </c>
      <c r="N28" s="46" t="s">
        <v>118</v>
      </c>
    </row>
    <row r="29" spans="1:14">
      <c r="A29" s="5" t="s">
        <v>119</v>
      </c>
      <c r="B29" s="5" t="s">
        <v>120</v>
      </c>
      <c r="C29" s="5" t="s">
        <v>121</v>
      </c>
      <c r="D29" s="46">
        <v>2018</v>
      </c>
      <c r="E29" s="10"/>
      <c r="F29" s="10"/>
      <c r="G29" s="10"/>
      <c r="H29" s="10"/>
      <c r="I29" s="46" t="s">
        <v>122</v>
      </c>
      <c r="J29" s="46" t="s">
        <v>120</v>
      </c>
      <c r="K29" s="46">
        <v>88</v>
      </c>
      <c r="L29" s="46">
        <v>89</v>
      </c>
      <c r="M29" s="46">
        <v>90</v>
      </c>
      <c r="N29" s="46">
        <f t="shared" ref="N29:N37" si="1">SUM(K29:M29)</f>
        <v>267</v>
      </c>
    </row>
    <row r="30" spans="1:14">
      <c r="A30" s="5" t="s">
        <v>124</v>
      </c>
      <c r="B30" s="5" t="s">
        <v>125</v>
      </c>
      <c r="C30" s="5" t="s">
        <v>126</v>
      </c>
      <c r="D30" s="46">
        <v>2015</v>
      </c>
      <c r="E30" s="10"/>
      <c r="F30" s="10"/>
      <c r="G30" s="10"/>
      <c r="H30" s="10"/>
      <c r="I30" s="46" t="s">
        <v>127</v>
      </c>
      <c r="J30" s="46" t="s">
        <v>125</v>
      </c>
      <c r="K30" s="46">
        <v>79</v>
      </c>
      <c r="L30" s="46">
        <v>85</v>
      </c>
      <c r="M30" s="46">
        <v>69</v>
      </c>
      <c r="N30" s="46">
        <f t="shared" si="1"/>
        <v>233</v>
      </c>
    </row>
    <row r="31" spans="1:14">
      <c r="A31" s="5" t="s">
        <v>128</v>
      </c>
      <c r="B31" s="5" t="s">
        <v>120</v>
      </c>
      <c r="C31" s="5" t="s">
        <v>126</v>
      </c>
      <c r="D31" s="46">
        <v>2015</v>
      </c>
      <c r="E31" s="10"/>
      <c r="F31" s="10"/>
      <c r="G31" s="10"/>
      <c r="H31" s="10"/>
      <c r="I31" s="46" t="s">
        <v>129</v>
      </c>
      <c r="J31" s="46" t="s">
        <v>120</v>
      </c>
      <c r="K31" s="46">
        <v>92</v>
      </c>
      <c r="L31" s="46">
        <v>90</v>
      </c>
      <c r="M31" s="46">
        <v>89</v>
      </c>
      <c r="N31" s="46">
        <f t="shared" si="1"/>
        <v>271</v>
      </c>
    </row>
    <row r="32" spans="1:14">
      <c r="A32" s="5" t="s">
        <v>130</v>
      </c>
      <c r="B32" s="5" t="s">
        <v>120</v>
      </c>
      <c r="C32" s="5" t="s">
        <v>131</v>
      </c>
      <c r="D32" s="46">
        <v>2016</v>
      </c>
      <c r="E32" s="10"/>
      <c r="F32" s="10"/>
      <c r="G32" s="10"/>
      <c r="H32" s="10"/>
      <c r="I32" s="46" t="s">
        <v>132</v>
      </c>
      <c r="J32" s="46" t="s">
        <v>125</v>
      </c>
      <c r="K32" s="46">
        <v>94</v>
      </c>
      <c r="L32" s="46">
        <v>95</v>
      </c>
      <c r="M32" s="46">
        <v>89</v>
      </c>
      <c r="N32" s="46">
        <f t="shared" si="1"/>
        <v>278</v>
      </c>
    </row>
    <row r="33" spans="1:14">
      <c r="A33" s="5" t="s">
        <v>134</v>
      </c>
      <c r="B33" s="5" t="s">
        <v>125</v>
      </c>
      <c r="C33" s="5" t="s">
        <v>121</v>
      </c>
      <c r="D33" s="46">
        <v>2015</v>
      </c>
      <c r="E33" s="10"/>
      <c r="F33" s="10"/>
      <c r="G33" s="10"/>
      <c r="H33" s="10"/>
      <c r="I33" s="46" t="s">
        <v>135</v>
      </c>
      <c r="J33" s="46" t="s">
        <v>125</v>
      </c>
      <c r="K33" s="46">
        <v>86</v>
      </c>
      <c r="L33" s="46">
        <v>92</v>
      </c>
      <c r="M33" s="46">
        <v>90</v>
      </c>
      <c r="N33" s="46">
        <f t="shared" si="1"/>
        <v>268</v>
      </c>
    </row>
    <row r="34" spans="1:14">
      <c r="A34" s="5" t="s">
        <v>136</v>
      </c>
      <c r="B34" s="5" t="s">
        <v>125</v>
      </c>
      <c r="C34" s="5" t="s">
        <v>138</v>
      </c>
      <c r="D34" s="46">
        <v>2018</v>
      </c>
      <c r="E34" s="10"/>
      <c r="F34" s="10"/>
      <c r="G34" s="10"/>
      <c r="H34" s="10"/>
      <c r="I34" s="46" t="s">
        <v>139</v>
      </c>
      <c r="J34" s="46" t="s">
        <v>120</v>
      </c>
      <c r="K34" s="46">
        <v>90</v>
      </c>
      <c r="L34" s="46">
        <v>95</v>
      </c>
      <c r="M34" s="46">
        <v>92</v>
      </c>
      <c r="N34" s="46">
        <f t="shared" si="1"/>
        <v>277</v>
      </c>
    </row>
    <row r="35" spans="1:14">
      <c r="A35" s="5" t="s">
        <v>140</v>
      </c>
      <c r="B35" s="5" t="s">
        <v>120</v>
      </c>
      <c r="C35" s="5" t="s">
        <v>141</v>
      </c>
      <c r="D35" s="46">
        <v>2015</v>
      </c>
      <c r="E35" s="10"/>
      <c r="F35" s="10"/>
      <c r="G35" s="10"/>
      <c r="H35" s="10"/>
      <c r="I35" s="46" t="s">
        <v>142</v>
      </c>
      <c r="J35" s="46" t="s">
        <v>120</v>
      </c>
      <c r="K35" s="46">
        <v>88</v>
      </c>
      <c r="L35" s="46">
        <v>84</v>
      </c>
      <c r="M35" s="46">
        <v>80</v>
      </c>
      <c r="N35" s="46">
        <f t="shared" si="1"/>
        <v>252</v>
      </c>
    </row>
    <row r="36" spans="1:14">
      <c r="A36" s="5" t="s">
        <v>143</v>
      </c>
      <c r="B36" s="5" t="s">
        <v>125</v>
      </c>
      <c r="C36" s="5" t="s">
        <v>121</v>
      </c>
      <c r="D36" s="46">
        <v>2018</v>
      </c>
      <c r="E36" s="10"/>
      <c r="F36" s="10"/>
      <c r="G36" s="10"/>
      <c r="H36" s="10"/>
      <c r="I36" s="46" t="s">
        <v>144</v>
      </c>
      <c r="J36" s="46" t="s">
        <v>125</v>
      </c>
      <c r="K36" s="46">
        <v>77</v>
      </c>
      <c r="L36" s="46">
        <v>80</v>
      </c>
      <c r="M36" s="46">
        <v>79</v>
      </c>
      <c r="N36" s="46">
        <f t="shared" si="1"/>
        <v>236</v>
      </c>
    </row>
    <row r="37" spans="1:14">
      <c r="A37" s="5" t="s">
        <v>145</v>
      </c>
      <c r="B37" s="5" t="s">
        <v>125</v>
      </c>
      <c r="C37" s="5" t="s">
        <v>138</v>
      </c>
      <c r="D37" s="46">
        <v>2017</v>
      </c>
      <c r="E37" s="10"/>
      <c r="F37" s="10"/>
      <c r="G37" s="10"/>
      <c r="H37" s="10"/>
      <c r="I37" s="46" t="s">
        <v>146</v>
      </c>
      <c r="J37" s="46" t="s">
        <v>125</v>
      </c>
      <c r="K37" s="46">
        <v>80</v>
      </c>
      <c r="L37" s="46">
        <v>85</v>
      </c>
      <c r="M37" s="46">
        <v>90</v>
      </c>
      <c r="N37" s="46">
        <f t="shared" si="1"/>
        <v>255</v>
      </c>
    </row>
    <row r="38" spans="1:14">
      <c r="A38" s="5" t="s">
        <v>147</v>
      </c>
      <c r="B38" s="5" t="s">
        <v>120</v>
      </c>
      <c r="C38" s="5" t="s">
        <v>126</v>
      </c>
      <c r="D38" s="46">
        <v>2018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>
      <c r="A39" s="98" t="s">
        <v>149</v>
      </c>
      <c r="B39" s="99"/>
      <c r="C39" s="100"/>
      <c r="D39" s="46"/>
      <c r="E39" s="10"/>
      <c r="F39" s="10"/>
      <c r="G39" s="10"/>
      <c r="H39" s="10"/>
      <c r="I39" s="10"/>
      <c r="J39" s="10"/>
      <c r="K39" s="10"/>
      <c r="L39" s="98" t="s">
        <v>150</v>
      </c>
      <c r="M39" s="99"/>
      <c r="N39" s="100"/>
    </row>
    <row r="40" spans="1:14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95"/>
      <c r="M40" s="96"/>
      <c r="N40" s="97"/>
    </row>
  </sheetData>
  <mergeCells count="8">
    <mergeCell ref="L40:N40"/>
    <mergeCell ref="A11:D11"/>
    <mergeCell ref="I11:K11"/>
    <mergeCell ref="M24:N24"/>
    <mergeCell ref="A25:D25"/>
    <mergeCell ref="M25:N25"/>
    <mergeCell ref="A39:C39"/>
    <mergeCell ref="L39:N3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A22" workbookViewId="0"/>
  </sheetViews>
  <sheetFormatPr defaultRowHeight="16.5"/>
  <cols>
    <col min="6" max="6" width="1.625" customWidth="1"/>
    <col min="8" max="8" width="1.625" customWidth="1"/>
    <col min="12" max="12" width="11.875" bestFit="1" customWidth="1"/>
    <col min="13" max="14" width="11.875" customWidth="1"/>
  </cols>
  <sheetData>
    <row r="1" spans="1:14">
      <c r="A1" s="10" t="s">
        <v>2</v>
      </c>
      <c r="B1" s="11" t="s">
        <v>3</v>
      </c>
      <c r="C1" s="10"/>
      <c r="D1" s="10"/>
      <c r="E1" s="10"/>
      <c r="F1" s="10"/>
      <c r="G1" s="10"/>
      <c r="H1" s="10"/>
      <c r="I1" s="10" t="s">
        <v>4</v>
      </c>
      <c r="J1" s="11" t="s">
        <v>5</v>
      </c>
      <c r="K1" s="10"/>
      <c r="L1" s="10"/>
      <c r="M1" s="10"/>
      <c r="N1" s="10"/>
    </row>
    <row r="2" spans="1:1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0"/>
      <c r="G2" s="10"/>
      <c r="H2" s="10"/>
      <c r="I2" s="2" t="s">
        <v>11</v>
      </c>
      <c r="J2" s="2" t="s">
        <v>12</v>
      </c>
      <c r="K2" s="2" t="s">
        <v>13</v>
      </c>
      <c r="L2" s="2" t="s">
        <v>14</v>
      </c>
      <c r="M2" s="10"/>
      <c r="N2" s="10"/>
    </row>
    <row r="3" spans="1:14">
      <c r="A3" s="2" t="s">
        <v>15</v>
      </c>
      <c r="B3" s="2" t="s">
        <v>16</v>
      </c>
      <c r="C3" s="2" t="s">
        <v>17</v>
      </c>
      <c r="D3" s="12">
        <v>28500</v>
      </c>
      <c r="E3" s="12">
        <v>1124</v>
      </c>
      <c r="F3" s="10"/>
      <c r="G3" s="10"/>
      <c r="H3" s="10"/>
      <c r="I3" s="2" t="s">
        <v>18</v>
      </c>
      <c r="J3" s="2" t="s">
        <v>19</v>
      </c>
      <c r="K3" s="12">
        <v>585</v>
      </c>
      <c r="L3" s="13">
        <f t="shared" ref="L3:L10" si="0">K3*12000</f>
        <v>7020000</v>
      </c>
      <c r="M3" s="10"/>
      <c r="N3" s="10"/>
    </row>
    <row r="4" spans="1:14">
      <c r="A4" s="2" t="s">
        <v>20</v>
      </c>
      <c r="B4" s="2" t="s">
        <v>21</v>
      </c>
      <c r="C4" s="2" t="s">
        <v>22</v>
      </c>
      <c r="D4" s="12">
        <v>39000</v>
      </c>
      <c r="E4" s="12">
        <v>1351</v>
      </c>
      <c r="F4" s="10"/>
      <c r="G4" s="10"/>
      <c r="H4" s="10"/>
      <c r="I4" s="2" t="s">
        <v>23</v>
      </c>
      <c r="J4" s="2" t="s">
        <v>24</v>
      </c>
      <c r="K4" s="12">
        <v>594</v>
      </c>
      <c r="L4" s="13">
        <f t="shared" si="0"/>
        <v>7128000</v>
      </c>
      <c r="M4" s="10"/>
      <c r="N4" s="10"/>
    </row>
    <row r="5" spans="1:14">
      <c r="A5" s="2" t="s">
        <v>15</v>
      </c>
      <c r="B5" s="2" t="s">
        <v>25</v>
      </c>
      <c r="C5" s="2" t="s">
        <v>26</v>
      </c>
      <c r="D5" s="12">
        <v>30000</v>
      </c>
      <c r="E5" s="12">
        <v>1122</v>
      </c>
      <c r="F5" s="10"/>
      <c r="G5" s="10"/>
      <c r="H5" s="10"/>
      <c r="I5" s="2" t="s">
        <v>18</v>
      </c>
      <c r="J5" s="2" t="s">
        <v>27</v>
      </c>
      <c r="K5" s="12">
        <v>696</v>
      </c>
      <c r="L5" s="13">
        <f t="shared" si="0"/>
        <v>8352000</v>
      </c>
      <c r="M5" s="10"/>
      <c r="N5" s="10"/>
    </row>
    <row r="6" spans="1:14">
      <c r="A6" s="2" t="s">
        <v>28</v>
      </c>
      <c r="B6" s="2" t="s">
        <v>29</v>
      </c>
      <c r="C6" s="2" t="s">
        <v>30</v>
      </c>
      <c r="D6" s="12">
        <v>40000</v>
      </c>
      <c r="E6" s="12">
        <v>1452</v>
      </c>
      <c r="F6" s="10"/>
      <c r="G6" s="10"/>
      <c r="H6" s="10"/>
      <c r="I6" s="2" t="s">
        <v>18</v>
      </c>
      <c r="J6" s="2" t="s">
        <v>31</v>
      </c>
      <c r="K6" s="12">
        <v>857</v>
      </c>
      <c r="L6" s="13">
        <f t="shared" si="0"/>
        <v>10284000</v>
      </c>
      <c r="M6" s="10"/>
      <c r="N6" s="10"/>
    </row>
    <row r="7" spans="1:14">
      <c r="A7" s="2" t="s">
        <v>20</v>
      </c>
      <c r="B7" s="2" t="s">
        <v>32</v>
      </c>
      <c r="C7" s="2" t="s">
        <v>33</v>
      </c>
      <c r="D7" s="12">
        <v>45500</v>
      </c>
      <c r="E7" s="12">
        <v>1753</v>
      </c>
      <c r="F7" s="10"/>
      <c r="G7" s="10"/>
      <c r="H7" s="10"/>
      <c r="I7" s="2" t="s">
        <v>34</v>
      </c>
      <c r="J7" s="2" t="s">
        <v>35</v>
      </c>
      <c r="K7" s="12">
        <v>584</v>
      </c>
      <c r="L7" s="13">
        <f t="shared" si="0"/>
        <v>7008000</v>
      </c>
      <c r="M7" s="10"/>
      <c r="N7" s="10"/>
    </row>
    <row r="8" spans="1:14">
      <c r="A8" s="2" t="s">
        <v>15</v>
      </c>
      <c r="B8" s="2" t="s">
        <v>36</v>
      </c>
      <c r="C8" s="2" t="s">
        <v>37</v>
      </c>
      <c r="D8" s="12">
        <v>24500</v>
      </c>
      <c r="E8" s="12">
        <v>1654</v>
      </c>
      <c r="F8" s="10"/>
      <c r="G8" s="2" t="s">
        <v>38</v>
      </c>
      <c r="H8" s="10"/>
      <c r="I8" s="2" t="s">
        <v>34</v>
      </c>
      <c r="J8" s="2" t="s">
        <v>39</v>
      </c>
      <c r="K8" s="12">
        <v>429</v>
      </c>
      <c r="L8" s="13">
        <f t="shared" si="0"/>
        <v>5148000</v>
      </c>
      <c r="M8" s="10"/>
      <c r="N8" s="10"/>
    </row>
    <row r="9" spans="1:14">
      <c r="A9" s="2" t="s">
        <v>28</v>
      </c>
      <c r="B9" s="2" t="s">
        <v>40</v>
      </c>
      <c r="C9" s="2" t="s">
        <v>41</v>
      </c>
      <c r="D9" s="12">
        <v>35800</v>
      </c>
      <c r="E9" s="12">
        <v>1324</v>
      </c>
      <c r="F9" s="10"/>
      <c r="G9" s="46" t="s">
        <v>6</v>
      </c>
      <c r="H9" s="10"/>
      <c r="I9" s="2" t="s">
        <v>34</v>
      </c>
      <c r="J9" s="2" t="s">
        <v>42</v>
      </c>
      <c r="K9" s="12">
        <v>826</v>
      </c>
      <c r="L9" s="13">
        <f t="shared" si="0"/>
        <v>9912000</v>
      </c>
      <c r="M9" s="46" t="s">
        <v>11</v>
      </c>
      <c r="N9" s="46" t="s">
        <v>13</v>
      </c>
    </row>
    <row r="10" spans="1:14">
      <c r="A10" s="2" t="s">
        <v>43</v>
      </c>
      <c r="B10" s="2" t="s">
        <v>44</v>
      </c>
      <c r="C10" s="2" t="s">
        <v>45</v>
      </c>
      <c r="D10" s="12">
        <v>50000</v>
      </c>
      <c r="E10" s="12">
        <v>1647</v>
      </c>
      <c r="F10" s="10"/>
      <c r="G10" s="46" t="s">
        <v>20</v>
      </c>
      <c r="H10" s="10"/>
      <c r="I10" s="2" t="s">
        <v>34</v>
      </c>
      <c r="J10" s="2" t="s">
        <v>46</v>
      </c>
      <c r="K10" s="12">
        <v>701</v>
      </c>
      <c r="L10" s="13">
        <f t="shared" si="0"/>
        <v>8412000</v>
      </c>
      <c r="M10" s="46" t="s">
        <v>34</v>
      </c>
      <c r="N10" s="2" t="s">
        <v>550</v>
      </c>
    </row>
    <row r="11" spans="1:14">
      <c r="A11" s="98" t="s">
        <v>47</v>
      </c>
      <c r="B11" s="99"/>
      <c r="C11" s="99"/>
      <c r="D11" s="100"/>
      <c r="E11" s="14" t="str">
        <f>DSUM(A2:E10,E2,G9:G10)&amp;"매"</f>
        <v>4751매</v>
      </c>
      <c r="F11" s="10"/>
      <c r="G11" s="10"/>
      <c r="H11" s="10"/>
      <c r="I11" s="101" t="s">
        <v>48</v>
      </c>
      <c r="J11" s="101"/>
      <c r="K11" s="101"/>
      <c r="L11" s="12">
        <f>DAVERAGE(I2:L10,4,M9:N10)</f>
        <v>9162000</v>
      </c>
      <c r="M11" s="10"/>
      <c r="N11" s="10"/>
    </row>
    <row r="12" spans="1:1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>
      <c r="A13" s="10" t="s">
        <v>49</v>
      </c>
      <c r="B13" s="11" t="s">
        <v>50</v>
      </c>
      <c r="C13" s="10"/>
      <c r="D13" s="10"/>
      <c r="E13" s="10"/>
      <c r="F13" s="10"/>
      <c r="G13" s="10"/>
      <c r="H13" s="10"/>
      <c r="I13" s="10" t="s">
        <v>51</v>
      </c>
      <c r="J13" s="11" t="s">
        <v>52</v>
      </c>
      <c r="K13" s="10"/>
      <c r="L13" s="10"/>
      <c r="M13" s="10"/>
      <c r="N13" s="10"/>
    </row>
    <row r="14" spans="1:14">
      <c r="A14" s="2" t="s">
        <v>12</v>
      </c>
      <c r="B14" s="2" t="s">
        <v>53</v>
      </c>
      <c r="C14" s="2" t="s">
        <v>54</v>
      </c>
      <c r="D14" s="2" t="s">
        <v>55</v>
      </c>
      <c r="E14" s="2" t="s">
        <v>56</v>
      </c>
      <c r="F14" s="10"/>
      <c r="G14" s="10"/>
      <c r="H14" s="10"/>
      <c r="I14" s="2" t="s">
        <v>57</v>
      </c>
      <c r="J14" s="2" t="s">
        <v>58</v>
      </c>
      <c r="K14" s="2" t="s">
        <v>59</v>
      </c>
      <c r="L14" s="2" t="s">
        <v>60</v>
      </c>
      <c r="M14" s="10"/>
      <c r="N14" s="10"/>
    </row>
    <row r="15" spans="1:14">
      <c r="A15" s="2" t="s">
        <v>61</v>
      </c>
      <c r="B15" s="2" t="s">
        <v>62</v>
      </c>
      <c r="C15" s="2" t="s">
        <v>63</v>
      </c>
      <c r="D15" s="2"/>
      <c r="E15" s="2" t="s">
        <v>64</v>
      </c>
      <c r="F15" s="10"/>
      <c r="G15" s="10"/>
      <c r="H15" s="10"/>
      <c r="I15" s="2" t="s">
        <v>65</v>
      </c>
      <c r="J15" s="2" t="s">
        <v>66</v>
      </c>
      <c r="K15" s="2" t="s">
        <v>67</v>
      </c>
      <c r="L15" s="13">
        <v>945000</v>
      </c>
      <c r="M15" s="10"/>
      <c r="N15" s="10"/>
    </row>
    <row r="16" spans="1:14">
      <c r="A16" s="2" t="s">
        <v>68</v>
      </c>
      <c r="B16" s="2" t="s">
        <v>69</v>
      </c>
      <c r="C16" s="2" t="s">
        <v>64</v>
      </c>
      <c r="D16" s="2" t="s">
        <v>64</v>
      </c>
      <c r="E16" s="2"/>
      <c r="F16" s="10"/>
      <c r="G16" s="10"/>
      <c r="H16" s="10"/>
      <c r="I16" s="2" t="s">
        <v>70</v>
      </c>
      <c r="J16" s="2" t="s">
        <v>71</v>
      </c>
      <c r="K16" s="2" t="s">
        <v>72</v>
      </c>
      <c r="L16" s="13">
        <v>895000</v>
      </c>
      <c r="M16" s="10"/>
      <c r="N16" s="10"/>
    </row>
    <row r="17" spans="1:14">
      <c r="A17" s="2" t="s">
        <v>73</v>
      </c>
      <c r="B17" s="2" t="s">
        <v>74</v>
      </c>
      <c r="C17" s="2"/>
      <c r="D17" s="2" t="s">
        <v>64</v>
      </c>
      <c r="E17" s="2" t="s">
        <v>75</v>
      </c>
      <c r="F17" s="10"/>
      <c r="G17" s="10"/>
      <c r="H17" s="10"/>
      <c r="I17" s="2" t="s">
        <v>76</v>
      </c>
      <c r="J17" s="2" t="s">
        <v>77</v>
      </c>
      <c r="K17" s="2" t="s">
        <v>67</v>
      </c>
      <c r="L17" s="13">
        <v>920000</v>
      </c>
      <c r="M17" s="10"/>
      <c r="N17" s="10"/>
    </row>
    <row r="18" spans="1:14">
      <c r="A18" s="2" t="s">
        <v>78</v>
      </c>
      <c r="B18" s="2" t="s">
        <v>74</v>
      </c>
      <c r="C18" s="2" t="s">
        <v>75</v>
      </c>
      <c r="D18" s="2"/>
      <c r="E18" s="2"/>
      <c r="F18" s="10"/>
      <c r="G18" s="10"/>
      <c r="H18" s="10"/>
      <c r="I18" s="2" t="s">
        <v>79</v>
      </c>
      <c r="J18" s="2" t="s">
        <v>80</v>
      </c>
      <c r="K18" s="2" t="s">
        <v>81</v>
      </c>
      <c r="L18" s="13">
        <v>1150000</v>
      </c>
      <c r="M18" s="10"/>
      <c r="N18" s="10"/>
    </row>
    <row r="19" spans="1:14">
      <c r="A19" s="2" t="s">
        <v>82</v>
      </c>
      <c r="B19" s="2" t="s">
        <v>83</v>
      </c>
      <c r="C19" s="2" t="s">
        <v>75</v>
      </c>
      <c r="D19" s="2" t="s">
        <v>64</v>
      </c>
      <c r="E19" s="2" t="s">
        <v>64</v>
      </c>
      <c r="F19" s="10"/>
      <c r="G19" s="10"/>
      <c r="H19" s="10"/>
      <c r="I19" s="2" t="s">
        <v>84</v>
      </c>
      <c r="J19" s="2" t="s">
        <v>85</v>
      </c>
      <c r="K19" s="2" t="s">
        <v>67</v>
      </c>
      <c r="L19" s="13">
        <v>980000</v>
      </c>
      <c r="M19" s="10"/>
      <c r="N19" s="10"/>
    </row>
    <row r="20" spans="1:14">
      <c r="A20" s="2" t="s">
        <v>86</v>
      </c>
      <c r="B20" s="2" t="s">
        <v>87</v>
      </c>
      <c r="C20" s="2"/>
      <c r="D20" s="2" t="s">
        <v>75</v>
      </c>
      <c r="E20" s="2"/>
      <c r="F20" s="10"/>
      <c r="G20" s="10"/>
      <c r="H20" s="10"/>
      <c r="I20" s="2" t="s">
        <v>88</v>
      </c>
      <c r="J20" s="2" t="s">
        <v>71</v>
      </c>
      <c r="K20" s="2" t="s">
        <v>89</v>
      </c>
      <c r="L20" s="13">
        <v>900000</v>
      </c>
      <c r="M20" s="10"/>
      <c r="N20" s="10"/>
    </row>
    <row r="21" spans="1:14">
      <c r="A21" s="2" t="s">
        <v>90</v>
      </c>
      <c r="B21" s="2" t="s">
        <v>87</v>
      </c>
      <c r="C21" s="2" t="s">
        <v>91</v>
      </c>
      <c r="D21" s="2"/>
      <c r="E21" s="2" t="s">
        <v>91</v>
      </c>
      <c r="F21" s="10"/>
      <c r="G21" s="10"/>
      <c r="H21" s="10"/>
      <c r="I21" s="2" t="s">
        <v>92</v>
      </c>
      <c r="J21" s="2" t="s">
        <v>93</v>
      </c>
      <c r="K21" s="2" t="s">
        <v>94</v>
      </c>
      <c r="L21" s="13">
        <v>885000</v>
      </c>
      <c r="M21" s="10"/>
      <c r="N21" s="10"/>
    </row>
    <row r="22" spans="1:14">
      <c r="A22" s="2" t="s">
        <v>95</v>
      </c>
      <c r="B22" s="2" t="s">
        <v>74</v>
      </c>
      <c r="C22" s="2" t="s">
        <v>64</v>
      </c>
      <c r="D22" s="2"/>
      <c r="E22" s="2"/>
      <c r="F22" s="10"/>
      <c r="G22" s="10"/>
      <c r="H22" s="10"/>
      <c r="I22" s="2" t="s">
        <v>96</v>
      </c>
      <c r="J22" s="2" t="s">
        <v>97</v>
      </c>
      <c r="K22" s="2" t="s">
        <v>89</v>
      </c>
      <c r="L22" s="13">
        <v>985000</v>
      </c>
      <c r="M22" s="10"/>
      <c r="N22" s="10"/>
    </row>
    <row r="23" spans="1:14">
      <c r="A23" s="2" t="s">
        <v>98</v>
      </c>
      <c r="B23" s="2" t="s">
        <v>87</v>
      </c>
      <c r="C23" s="2"/>
      <c r="D23" s="2" t="s">
        <v>91</v>
      </c>
      <c r="E23" s="2" t="s">
        <v>91</v>
      </c>
      <c r="F23" s="10"/>
      <c r="G23" s="10"/>
      <c r="H23" s="10"/>
      <c r="I23" s="2" t="s">
        <v>99</v>
      </c>
      <c r="J23" s="2" t="s">
        <v>66</v>
      </c>
      <c r="K23" s="2" t="s">
        <v>100</v>
      </c>
      <c r="L23" s="13">
        <v>1200000</v>
      </c>
      <c r="M23" s="10"/>
      <c r="N23" s="10"/>
    </row>
    <row r="24" spans="1:14">
      <c r="A24" s="2" t="s">
        <v>101</v>
      </c>
      <c r="B24" s="2" t="s">
        <v>83</v>
      </c>
      <c r="C24" s="2" t="s">
        <v>91</v>
      </c>
      <c r="D24" s="2"/>
      <c r="E24" s="2" t="s">
        <v>91</v>
      </c>
      <c r="F24" s="10"/>
      <c r="G24" s="46" t="s">
        <v>53</v>
      </c>
      <c r="H24" s="10"/>
      <c r="I24" s="2" t="s">
        <v>102</v>
      </c>
      <c r="J24" s="2" t="s">
        <v>93</v>
      </c>
      <c r="K24" s="2" t="s">
        <v>81</v>
      </c>
      <c r="L24" s="13">
        <v>1100000</v>
      </c>
      <c r="M24" s="101" t="s">
        <v>103</v>
      </c>
      <c r="N24" s="101"/>
    </row>
    <row r="25" spans="1:14">
      <c r="A25" s="101" t="s">
        <v>104</v>
      </c>
      <c r="B25" s="101"/>
      <c r="C25" s="101"/>
      <c r="D25" s="101"/>
      <c r="E25" s="2" t="str">
        <f>DCOUNTA(A14:E24,3,G24:G25)&amp;"명"</f>
        <v>2명</v>
      </c>
      <c r="F25" s="10"/>
      <c r="G25" s="46" t="s">
        <v>69</v>
      </c>
      <c r="H25" s="10"/>
      <c r="I25" s="2" t="s">
        <v>105</v>
      </c>
      <c r="J25" s="2" t="s">
        <v>85</v>
      </c>
      <c r="K25" s="2" t="s">
        <v>94</v>
      </c>
      <c r="L25" s="13">
        <v>900000</v>
      </c>
      <c r="M25" s="102">
        <f>DMAX(I14:L25,4,J14:J15)-DMIN(I14:L25,4,J14:J15)</f>
        <v>300000</v>
      </c>
      <c r="N25" s="102"/>
    </row>
    <row r="26" spans="1:1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>
      <c r="A27" s="10" t="s">
        <v>106</v>
      </c>
      <c r="B27" s="11" t="s">
        <v>107</v>
      </c>
      <c r="C27" s="10"/>
      <c r="D27" s="10"/>
      <c r="E27" s="10"/>
      <c r="F27" s="10"/>
      <c r="G27" s="10"/>
      <c r="H27" s="10"/>
      <c r="I27" s="10" t="s">
        <v>108</v>
      </c>
      <c r="J27" s="11" t="s">
        <v>109</v>
      </c>
      <c r="K27" s="10"/>
      <c r="L27" s="10"/>
      <c r="M27" s="10"/>
      <c r="N27" s="10"/>
    </row>
    <row r="28" spans="1:14">
      <c r="A28" s="2" t="s">
        <v>110</v>
      </c>
      <c r="B28" s="2" t="s">
        <v>111</v>
      </c>
      <c r="C28" s="2" t="s">
        <v>112</v>
      </c>
      <c r="D28" s="2" t="s">
        <v>113</v>
      </c>
      <c r="E28" s="10"/>
      <c r="F28" s="10"/>
      <c r="G28" s="10"/>
      <c r="H28" s="10"/>
      <c r="I28" s="2" t="s">
        <v>114</v>
      </c>
      <c r="J28" s="2" t="s">
        <v>111</v>
      </c>
      <c r="K28" s="2" t="s">
        <v>115</v>
      </c>
      <c r="L28" s="2" t="s">
        <v>116</v>
      </c>
      <c r="M28" s="2" t="s">
        <v>117</v>
      </c>
      <c r="N28" s="2" t="s">
        <v>118</v>
      </c>
    </row>
    <row r="29" spans="1:14">
      <c r="A29" s="5" t="s">
        <v>119</v>
      </c>
      <c r="B29" s="5" t="s">
        <v>120</v>
      </c>
      <c r="C29" s="5" t="s">
        <v>121</v>
      </c>
      <c r="D29" s="2">
        <v>2018</v>
      </c>
      <c r="E29" s="10"/>
      <c r="F29" s="10"/>
      <c r="G29" s="10"/>
      <c r="H29" s="10"/>
      <c r="I29" s="2" t="s">
        <v>122</v>
      </c>
      <c r="J29" s="2" t="s">
        <v>123</v>
      </c>
      <c r="K29" s="2">
        <v>88</v>
      </c>
      <c r="L29" s="2">
        <v>89</v>
      </c>
      <c r="M29" s="2">
        <v>90</v>
      </c>
      <c r="N29" s="2">
        <f t="shared" ref="N29:N37" si="1">SUM(K29:M29)</f>
        <v>267</v>
      </c>
    </row>
    <row r="30" spans="1:14">
      <c r="A30" s="5" t="s">
        <v>124</v>
      </c>
      <c r="B30" s="5" t="s">
        <v>125</v>
      </c>
      <c r="C30" s="5" t="s">
        <v>126</v>
      </c>
      <c r="D30" s="2">
        <v>2015</v>
      </c>
      <c r="E30" s="10"/>
      <c r="F30" s="10"/>
      <c r="G30" s="10"/>
      <c r="H30" s="10"/>
      <c r="I30" s="2" t="s">
        <v>127</v>
      </c>
      <c r="J30" s="2" t="s">
        <v>125</v>
      </c>
      <c r="K30" s="2">
        <v>79</v>
      </c>
      <c r="L30" s="2">
        <v>85</v>
      </c>
      <c r="M30" s="2">
        <v>69</v>
      </c>
      <c r="N30" s="2">
        <f t="shared" si="1"/>
        <v>233</v>
      </c>
    </row>
    <row r="31" spans="1:14">
      <c r="A31" s="5" t="s">
        <v>128</v>
      </c>
      <c r="B31" s="5" t="s">
        <v>123</v>
      </c>
      <c r="C31" s="5" t="s">
        <v>126</v>
      </c>
      <c r="D31" s="2">
        <v>2015</v>
      </c>
      <c r="E31" s="10"/>
      <c r="F31" s="10"/>
      <c r="G31" s="10"/>
      <c r="H31" s="10"/>
      <c r="I31" s="2" t="s">
        <v>129</v>
      </c>
      <c r="J31" s="2" t="s">
        <v>123</v>
      </c>
      <c r="K31" s="2">
        <v>92</v>
      </c>
      <c r="L31" s="2">
        <v>90</v>
      </c>
      <c r="M31" s="2">
        <v>89</v>
      </c>
      <c r="N31" s="2">
        <f t="shared" si="1"/>
        <v>271</v>
      </c>
    </row>
    <row r="32" spans="1:14">
      <c r="A32" s="5" t="s">
        <v>130</v>
      </c>
      <c r="B32" s="5" t="s">
        <v>123</v>
      </c>
      <c r="C32" s="5" t="s">
        <v>131</v>
      </c>
      <c r="D32" s="2">
        <v>2016</v>
      </c>
      <c r="E32" s="10"/>
      <c r="F32" s="10"/>
      <c r="G32" s="10"/>
      <c r="H32" s="10"/>
      <c r="I32" s="2" t="s">
        <v>132</v>
      </c>
      <c r="J32" s="2" t="s">
        <v>133</v>
      </c>
      <c r="K32" s="2">
        <v>94</v>
      </c>
      <c r="L32" s="2">
        <v>95</v>
      </c>
      <c r="M32" s="2">
        <v>89</v>
      </c>
      <c r="N32" s="2">
        <f t="shared" si="1"/>
        <v>278</v>
      </c>
    </row>
    <row r="33" spans="1:14">
      <c r="A33" s="5" t="s">
        <v>134</v>
      </c>
      <c r="B33" s="5" t="s">
        <v>125</v>
      </c>
      <c r="C33" s="5" t="s">
        <v>121</v>
      </c>
      <c r="D33" s="2">
        <v>2015</v>
      </c>
      <c r="E33" s="10"/>
      <c r="F33" s="10"/>
      <c r="G33" s="10"/>
      <c r="H33" s="10"/>
      <c r="I33" s="2" t="s">
        <v>135</v>
      </c>
      <c r="J33" s="2" t="s">
        <v>125</v>
      </c>
      <c r="K33" s="2">
        <v>86</v>
      </c>
      <c r="L33" s="2">
        <v>92</v>
      </c>
      <c r="M33" s="2">
        <v>90</v>
      </c>
      <c r="N33" s="2">
        <f t="shared" si="1"/>
        <v>268</v>
      </c>
    </row>
    <row r="34" spans="1:14">
      <c r="A34" s="5" t="s">
        <v>136</v>
      </c>
      <c r="B34" s="5" t="s">
        <v>137</v>
      </c>
      <c r="C34" s="5" t="s">
        <v>138</v>
      </c>
      <c r="D34" s="2">
        <v>2018</v>
      </c>
      <c r="E34" s="10"/>
      <c r="F34" s="10"/>
      <c r="G34" s="10"/>
      <c r="H34" s="10"/>
      <c r="I34" s="2" t="s">
        <v>139</v>
      </c>
      <c r="J34" s="2" t="s">
        <v>123</v>
      </c>
      <c r="K34" s="2">
        <v>90</v>
      </c>
      <c r="L34" s="2">
        <v>95</v>
      </c>
      <c r="M34" s="2">
        <v>92</v>
      </c>
      <c r="N34" s="2">
        <f t="shared" si="1"/>
        <v>277</v>
      </c>
    </row>
    <row r="35" spans="1:14">
      <c r="A35" s="5" t="s">
        <v>140</v>
      </c>
      <c r="B35" s="5" t="s">
        <v>123</v>
      </c>
      <c r="C35" s="5" t="s">
        <v>141</v>
      </c>
      <c r="D35" s="2">
        <v>2015</v>
      </c>
      <c r="E35" s="10"/>
      <c r="F35" s="10"/>
      <c r="G35" s="10"/>
      <c r="H35" s="10"/>
      <c r="I35" s="2" t="s">
        <v>142</v>
      </c>
      <c r="J35" s="2" t="s">
        <v>123</v>
      </c>
      <c r="K35" s="2">
        <v>88</v>
      </c>
      <c r="L35" s="2">
        <v>84</v>
      </c>
      <c r="M35" s="2">
        <v>80</v>
      </c>
      <c r="N35" s="2">
        <f t="shared" si="1"/>
        <v>252</v>
      </c>
    </row>
    <row r="36" spans="1:14">
      <c r="A36" s="5" t="s">
        <v>143</v>
      </c>
      <c r="B36" s="5" t="s">
        <v>133</v>
      </c>
      <c r="C36" s="5" t="s">
        <v>121</v>
      </c>
      <c r="D36" s="2">
        <v>2018</v>
      </c>
      <c r="E36" s="10"/>
      <c r="F36" s="10"/>
      <c r="G36" s="10"/>
      <c r="H36" s="10"/>
      <c r="I36" s="2" t="s">
        <v>144</v>
      </c>
      <c r="J36" s="2" t="s">
        <v>133</v>
      </c>
      <c r="K36" s="2">
        <v>77</v>
      </c>
      <c r="L36" s="2">
        <v>80</v>
      </c>
      <c r="M36" s="2">
        <v>79</v>
      </c>
      <c r="N36" s="2">
        <f t="shared" si="1"/>
        <v>236</v>
      </c>
    </row>
    <row r="37" spans="1:14">
      <c r="A37" s="5" t="s">
        <v>145</v>
      </c>
      <c r="B37" s="5" t="s">
        <v>133</v>
      </c>
      <c r="C37" s="5" t="s">
        <v>138</v>
      </c>
      <c r="D37" s="2">
        <v>2017</v>
      </c>
      <c r="E37" s="10"/>
      <c r="F37" s="10"/>
      <c r="G37" s="10"/>
      <c r="H37" s="10"/>
      <c r="I37" s="2" t="s">
        <v>146</v>
      </c>
      <c r="J37" s="2" t="s">
        <v>125</v>
      </c>
      <c r="K37" s="2">
        <v>80</v>
      </c>
      <c r="L37" s="2">
        <v>85</v>
      </c>
      <c r="M37" s="2">
        <v>90</v>
      </c>
      <c r="N37" s="2">
        <f t="shared" si="1"/>
        <v>255</v>
      </c>
    </row>
    <row r="38" spans="1:14">
      <c r="A38" s="5" t="s">
        <v>147</v>
      </c>
      <c r="B38" s="5" t="s">
        <v>123</v>
      </c>
      <c r="C38" s="5" t="s">
        <v>148</v>
      </c>
      <c r="D38" s="2">
        <v>2018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>
      <c r="A39" s="98" t="s">
        <v>149</v>
      </c>
      <c r="B39" s="99"/>
      <c r="C39" s="100"/>
      <c r="D39" s="2" t="str">
        <f>DCOUNT(A28:D38,4,C28:C29)&amp;"명"</f>
        <v>3명</v>
      </c>
      <c r="E39" s="10"/>
      <c r="F39" s="10"/>
      <c r="G39" s="10"/>
      <c r="H39" s="10"/>
      <c r="I39" s="46" t="s">
        <v>111</v>
      </c>
      <c r="J39" s="46" t="s">
        <v>116</v>
      </c>
      <c r="K39" s="46" t="s">
        <v>117</v>
      </c>
      <c r="L39" s="98" t="s">
        <v>150</v>
      </c>
      <c r="M39" s="99"/>
      <c r="N39" s="100"/>
    </row>
    <row r="40" spans="1:14">
      <c r="A40" s="10"/>
      <c r="B40" s="10"/>
      <c r="C40" s="10"/>
      <c r="D40" s="10"/>
      <c r="E40" s="10"/>
      <c r="F40" s="10"/>
      <c r="G40" s="10"/>
      <c r="H40" s="10"/>
      <c r="I40" s="46" t="s">
        <v>125</v>
      </c>
      <c r="J40" s="8" t="s">
        <v>551</v>
      </c>
      <c r="K40" s="10"/>
      <c r="L40" s="95">
        <f>DAVERAGE(I28:N37,6,I39:K41)</f>
        <v>272.5</v>
      </c>
      <c r="M40" s="96"/>
      <c r="N40" s="97"/>
    </row>
    <row r="41" spans="1:14">
      <c r="I41" s="46" t="s">
        <v>120</v>
      </c>
      <c r="K41" t="s">
        <v>552</v>
      </c>
    </row>
  </sheetData>
  <mergeCells count="8">
    <mergeCell ref="L40:N40"/>
    <mergeCell ref="A11:D11"/>
    <mergeCell ref="I11:K11"/>
    <mergeCell ref="M24:N24"/>
    <mergeCell ref="A25:D25"/>
    <mergeCell ref="M25:N25"/>
    <mergeCell ref="A39:C39"/>
    <mergeCell ref="L39:N3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/>
  </sheetViews>
  <sheetFormatPr defaultRowHeight="16.5"/>
  <cols>
    <col min="1" max="1" width="11" bestFit="1" customWidth="1"/>
    <col min="3" max="3" width="11.125" bestFit="1" customWidth="1"/>
    <col min="5" max="5" width="11" bestFit="1" customWidth="1"/>
    <col min="6" max="6" width="1.625" customWidth="1"/>
    <col min="9" max="9" width="11" bestFit="1" customWidth="1"/>
    <col min="10" max="10" width="12.375" bestFit="1" customWidth="1"/>
  </cols>
  <sheetData>
    <row r="1" spans="1:10">
      <c r="A1" s="10" t="s">
        <v>2</v>
      </c>
      <c r="B1" s="18"/>
      <c r="C1" s="18"/>
      <c r="D1" s="18"/>
      <c r="E1" s="10"/>
      <c r="F1" s="10"/>
      <c r="G1" s="10" t="s">
        <v>4</v>
      </c>
      <c r="H1" s="11" t="s">
        <v>160</v>
      </c>
      <c r="I1" s="10"/>
      <c r="J1" s="10"/>
    </row>
    <row r="2" spans="1:10">
      <c r="A2" s="19" t="s">
        <v>161</v>
      </c>
      <c r="B2" s="19" t="s">
        <v>114</v>
      </c>
      <c r="C2" s="19" t="s">
        <v>163</v>
      </c>
      <c r="D2" s="19" t="s">
        <v>164</v>
      </c>
      <c r="E2" s="10"/>
      <c r="F2" s="10"/>
      <c r="G2" s="5" t="s">
        <v>165</v>
      </c>
      <c r="H2" s="5" t="s">
        <v>166</v>
      </c>
      <c r="I2" s="5" t="s">
        <v>167</v>
      </c>
      <c r="J2" s="73" t="s">
        <v>168</v>
      </c>
    </row>
    <row r="3" spans="1:10">
      <c r="A3" s="19" t="s">
        <v>169</v>
      </c>
      <c r="B3" s="19" t="s">
        <v>170</v>
      </c>
      <c r="C3" s="20">
        <v>39010</v>
      </c>
      <c r="D3" s="21">
        <v>3.45</v>
      </c>
      <c r="E3" s="10"/>
      <c r="F3" s="10"/>
      <c r="G3" s="5" t="s">
        <v>171</v>
      </c>
      <c r="H3" s="5">
        <v>329</v>
      </c>
      <c r="I3" s="14">
        <v>25</v>
      </c>
      <c r="J3" s="22"/>
    </row>
    <row r="4" spans="1:10">
      <c r="A4" s="19" t="s">
        <v>172</v>
      </c>
      <c r="B4" s="19" t="s">
        <v>173</v>
      </c>
      <c r="C4" s="20">
        <v>38413</v>
      </c>
      <c r="D4" s="21">
        <v>4.0199999999999996</v>
      </c>
      <c r="E4" s="10"/>
      <c r="F4" s="10"/>
      <c r="G4" s="5" t="s">
        <v>174</v>
      </c>
      <c r="H4" s="5">
        <v>574</v>
      </c>
      <c r="I4" s="14">
        <v>45</v>
      </c>
      <c r="J4" s="22"/>
    </row>
    <row r="5" spans="1:10">
      <c r="A5" s="19" t="s">
        <v>172</v>
      </c>
      <c r="B5" s="19" t="s">
        <v>175</v>
      </c>
      <c r="C5" s="20">
        <v>38221</v>
      </c>
      <c r="D5" s="21">
        <v>3.67</v>
      </c>
      <c r="E5" s="10"/>
      <c r="F5" s="10"/>
      <c r="G5" s="5" t="s">
        <v>176</v>
      </c>
      <c r="H5" s="5">
        <v>346</v>
      </c>
      <c r="I5" s="14">
        <v>30</v>
      </c>
      <c r="J5" s="22"/>
    </row>
    <row r="6" spans="1:10">
      <c r="A6" s="19" t="s">
        <v>169</v>
      </c>
      <c r="B6" s="19" t="s">
        <v>177</v>
      </c>
      <c r="C6" s="20">
        <v>38375</v>
      </c>
      <c r="D6" s="21">
        <v>3.89</v>
      </c>
      <c r="E6" s="10"/>
      <c r="F6" s="10"/>
      <c r="G6" s="5" t="s">
        <v>178</v>
      </c>
      <c r="H6" s="5">
        <v>618</v>
      </c>
      <c r="I6" s="14">
        <v>50</v>
      </c>
      <c r="J6" s="22"/>
    </row>
    <row r="7" spans="1:10">
      <c r="A7" s="19" t="s">
        <v>179</v>
      </c>
      <c r="B7" s="19" t="s">
        <v>180</v>
      </c>
      <c r="C7" s="20">
        <v>37753</v>
      </c>
      <c r="D7" s="21">
        <v>3.12</v>
      </c>
      <c r="E7" s="10"/>
      <c r="F7" s="10"/>
      <c r="G7" s="5" t="s">
        <v>181</v>
      </c>
      <c r="H7" s="5">
        <v>485</v>
      </c>
      <c r="I7" s="5">
        <v>35</v>
      </c>
      <c r="J7" s="22"/>
    </row>
    <row r="8" spans="1:10">
      <c r="A8" s="19" t="s">
        <v>179</v>
      </c>
      <c r="B8" s="19" t="s">
        <v>182</v>
      </c>
      <c r="C8" s="20">
        <v>38173</v>
      </c>
      <c r="D8" s="21">
        <v>3.91</v>
      </c>
      <c r="E8" s="23" t="s">
        <v>38</v>
      </c>
      <c r="F8" s="10"/>
      <c r="G8" s="5" t="s">
        <v>184</v>
      </c>
      <c r="H8" s="5">
        <v>507</v>
      </c>
      <c r="I8" s="5">
        <v>35</v>
      </c>
      <c r="J8" s="22"/>
    </row>
    <row r="9" spans="1:10">
      <c r="A9" s="19" t="s">
        <v>169</v>
      </c>
      <c r="B9" s="19" t="s">
        <v>185</v>
      </c>
      <c r="C9" s="20">
        <v>37920</v>
      </c>
      <c r="D9" s="21">
        <v>4.1500000000000004</v>
      </c>
      <c r="E9" s="19"/>
      <c r="F9" s="10"/>
      <c r="G9" s="5" t="s">
        <v>186</v>
      </c>
      <c r="H9" s="5">
        <v>597</v>
      </c>
      <c r="I9" s="14">
        <v>40</v>
      </c>
      <c r="J9" s="22"/>
    </row>
    <row r="10" spans="1:10">
      <c r="A10" s="19" t="s">
        <v>172</v>
      </c>
      <c r="B10" s="19" t="s">
        <v>187</v>
      </c>
      <c r="C10" s="20">
        <v>38895</v>
      </c>
      <c r="D10" s="21">
        <v>3.52</v>
      </c>
      <c r="E10" s="19"/>
      <c r="F10" s="10"/>
      <c r="G10" s="5" t="s">
        <v>188</v>
      </c>
      <c r="H10" s="5">
        <v>605</v>
      </c>
      <c r="I10" s="14">
        <v>45</v>
      </c>
      <c r="J10" s="22"/>
    </row>
    <row r="11" spans="1:10">
      <c r="A11" s="101" t="s">
        <v>189</v>
      </c>
      <c r="B11" s="101"/>
      <c r="C11" s="101"/>
      <c r="D11" s="19"/>
      <c r="E11" s="10"/>
      <c r="F11" s="10"/>
      <c r="G11" s="5" t="s">
        <v>190</v>
      </c>
      <c r="H11" s="5">
        <v>535</v>
      </c>
      <c r="I11" s="14">
        <v>30</v>
      </c>
      <c r="J11" s="22"/>
    </row>
    <row r="12" spans="1:10">
      <c r="A12" s="98" t="s">
        <v>598</v>
      </c>
      <c r="B12" s="99"/>
      <c r="C12" s="100"/>
      <c r="D12" s="19"/>
      <c r="E12" s="10"/>
      <c r="F12" s="10"/>
      <c r="G12" s="88"/>
      <c r="H12" s="88"/>
      <c r="I12" s="89"/>
      <c r="J12" s="90"/>
    </row>
    <row r="13" spans="1:10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>
      <c r="A14" s="10" t="s">
        <v>49</v>
      </c>
      <c r="B14" s="11" t="s">
        <v>192</v>
      </c>
      <c r="C14" s="10"/>
      <c r="D14" s="10"/>
      <c r="E14" s="10"/>
      <c r="F14" s="10"/>
      <c r="G14" s="10" t="s">
        <v>51</v>
      </c>
      <c r="H14" s="11" t="s">
        <v>194</v>
      </c>
      <c r="I14" s="10"/>
      <c r="J14" s="10"/>
    </row>
    <row r="15" spans="1:10">
      <c r="A15" s="61" t="s">
        <v>0</v>
      </c>
      <c r="B15" s="61" t="s">
        <v>196</v>
      </c>
      <c r="C15" s="61" t="s">
        <v>197</v>
      </c>
      <c r="D15" s="61" t="s">
        <v>198</v>
      </c>
      <c r="E15" s="73" t="s">
        <v>199</v>
      </c>
      <c r="F15" s="10"/>
      <c r="G15" s="61" t="s">
        <v>200</v>
      </c>
      <c r="H15" s="61" t="s">
        <v>201</v>
      </c>
      <c r="I15" s="61" t="s">
        <v>202</v>
      </c>
      <c r="J15" s="73" t="s">
        <v>203</v>
      </c>
    </row>
    <row r="16" spans="1:10">
      <c r="A16" s="61" t="s">
        <v>1</v>
      </c>
      <c r="B16" s="61" t="s">
        <v>204</v>
      </c>
      <c r="C16" s="24">
        <v>35000</v>
      </c>
      <c r="D16" s="24">
        <v>150000</v>
      </c>
      <c r="E16" s="24"/>
      <c r="F16" s="10"/>
      <c r="G16" s="61">
        <v>14001</v>
      </c>
      <c r="H16" s="61">
        <v>94</v>
      </c>
      <c r="I16" s="61">
        <v>92</v>
      </c>
      <c r="J16" s="61"/>
    </row>
    <row r="17" spans="1:10">
      <c r="A17" s="61" t="s">
        <v>205</v>
      </c>
      <c r="B17" s="61" t="s">
        <v>206</v>
      </c>
      <c r="C17" s="24">
        <v>32000</v>
      </c>
      <c r="D17" s="24">
        <v>170000</v>
      </c>
      <c r="E17" s="24"/>
      <c r="F17" s="10"/>
      <c r="G17" s="61">
        <v>14002</v>
      </c>
      <c r="H17" s="61">
        <v>81</v>
      </c>
      <c r="I17" s="61">
        <v>76</v>
      </c>
      <c r="J17" s="61"/>
    </row>
    <row r="18" spans="1:10">
      <c r="A18" s="61" t="s">
        <v>207</v>
      </c>
      <c r="B18" s="61" t="s">
        <v>208</v>
      </c>
      <c r="C18" s="24">
        <v>39000</v>
      </c>
      <c r="D18" s="24">
        <v>120000</v>
      </c>
      <c r="E18" s="24"/>
      <c r="F18" s="10"/>
      <c r="G18" s="61">
        <v>14003</v>
      </c>
      <c r="H18" s="61">
        <v>82</v>
      </c>
      <c r="I18" s="61">
        <v>55</v>
      </c>
      <c r="J18" s="61"/>
    </row>
    <row r="19" spans="1:10">
      <c r="A19" s="61" t="s">
        <v>209</v>
      </c>
      <c r="B19" s="61" t="s">
        <v>210</v>
      </c>
      <c r="C19" s="24">
        <v>78000</v>
      </c>
      <c r="D19" s="24">
        <v>210000</v>
      </c>
      <c r="E19" s="24"/>
      <c r="F19" s="10"/>
      <c r="G19" s="61">
        <v>14004</v>
      </c>
      <c r="H19" s="61">
        <v>80</v>
      </c>
      <c r="I19" s="61">
        <v>86</v>
      </c>
      <c r="J19" s="61"/>
    </row>
    <row r="20" spans="1:10">
      <c r="A20" s="61" t="s">
        <v>211</v>
      </c>
      <c r="B20" s="61" t="s">
        <v>212</v>
      </c>
      <c r="C20" s="24">
        <v>72000</v>
      </c>
      <c r="D20" s="24">
        <v>110000</v>
      </c>
      <c r="E20" s="24"/>
      <c r="F20" s="10"/>
      <c r="G20" s="61">
        <v>14005</v>
      </c>
      <c r="H20" s="61">
        <v>75</v>
      </c>
      <c r="I20" s="61">
        <v>79</v>
      </c>
      <c r="J20" s="61"/>
    </row>
    <row r="21" spans="1:10">
      <c r="A21" s="61" t="s">
        <v>213</v>
      </c>
      <c r="B21" s="61" t="s">
        <v>214</v>
      </c>
      <c r="C21" s="24">
        <v>68000</v>
      </c>
      <c r="D21" s="24">
        <v>150000</v>
      </c>
      <c r="E21" s="24"/>
      <c r="F21" s="10"/>
      <c r="G21" s="61">
        <v>14006</v>
      </c>
      <c r="H21" s="61">
        <v>91</v>
      </c>
      <c r="I21" s="61">
        <v>88</v>
      </c>
      <c r="J21" s="61"/>
    </row>
  </sheetData>
  <mergeCells count="2">
    <mergeCell ref="A11:C11"/>
    <mergeCell ref="A12:C1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/>
  </sheetViews>
  <sheetFormatPr defaultRowHeight="16.5"/>
  <cols>
    <col min="1" max="1" width="11" bestFit="1" customWidth="1"/>
    <col min="3" max="3" width="11.125" bestFit="1" customWidth="1"/>
    <col min="5" max="5" width="11" bestFit="1" customWidth="1"/>
    <col min="6" max="6" width="1.625" customWidth="1"/>
    <col min="9" max="9" width="11" bestFit="1" customWidth="1"/>
    <col min="10" max="10" width="12.375" bestFit="1" customWidth="1"/>
  </cols>
  <sheetData>
    <row r="1" spans="1:10">
      <c r="A1" s="10" t="s">
        <v>151</v>
      </c>
      <c r="B1" s="18"/>
      <c r="C1" s="18"/>
      <c r="D1" s="18"/>
      <c r="E1" s="10"/>
      <c r="F1" s="10"/>
      <c r="G1" s="10" t="s">
        <v>4</v>
      </c>
      <c r="H1" s="11" t="s">
        <v>160</v>
      </c>
      <c r="I1" s="10"/>
      <c r="J1" s="10"/>
    </row>
    <row r="2" spans="1:10">
      <c r="A2" s="19" t="s">
        <v>161</v>
      </c>
      <c r="B2" s="19" t="s">
        <v>162</v>
      </c>
      <c r="C2" s="19" t="s">
        <v>163</v>
      </c>
      <c r="D2" s="19" t="s">
        <v>164</v>
      </c>
      <c r="E2" s="10"/>
      <c r="F2" s="10"/>
      <c r="G2" s="5" t="s">
        <v>165</v>
      </c>
      <c r="H2" s="5" t="s">
        <v>166</v>
      </c>
      <c r="I2" s="5" t="s">
        <v>167</v>
      </c>
      <c r="J2" s="49" t="s">
        <v>168</v>
      </c>
    </row>
    <row r="3" spans="1:10">
      <c r="A3" s="19" t="s">
        <v>169</v>
      </c>
      <c r="B3" s="19" t="s">
        <v>170</v>
      </c>
      <c r="C3" s="20">
        <v>39010</v>
      </c>
      <c r="D3" s="21">
        <v>3.45</v>
      </c>
      <c r="E3" s="10"/>
      <c r="F3" s="10"/>
      <c r="G3" s="5" t="s">
        <v>171</v>
      </c>
      <c r="H3" s="5">
        <v>329</v>
      </c>
      <c r="I3" s="14">
        <v>25</v>
      </c>
      <c r="J3" s="22" t="str">
        <f>INT(H3/I3)&amp;"("&amp;MOD(H3,I3)&amp;")"</f>
        <v>13(4)</v>
      </c>
    </row>
    <row r="4" spans="1:10">
      <c r="A4" s="19" t="s">
        <v>172</v>
      </c>
      <c r="B4" s="19" t="s">
        <v>173</v>
      </c>
      <c r="C4" s="20">
        <v>38413</v>
      </c>
      <c r="D4" s="21">
        <v>4.0199999999999996</v>
      </c>
      <c r="E4" s="10"/>
      <c r="F4" s="10"/>
      <c r="G4" s="5" t="s">
        <v>174</v>
      </c>
      <c r="H4" s="5">
        <v>574</v>
      </c>
      <c r="I4" s="14">
        <v>45</v>
      </c>
      <c r="J4" s="22" t="str">
        <f t="shared" ref="J4:J11" si="0">INT(H4/I4)&amp;"("&amp;MOD(H4,I4)&amp;")"</f>
        <v>12(34)</v>
      </c>
    </row>
    <row r="5" spans="1:10">
      <c r="A5" s="19" t="s">
        <v>172</v>
      </c>
      <c r="B5" s="19" t="s">
        <v>175</v>
      </c>
      <c r="C5" s="20">
        <v>38221</v>
      </c>
      <c r="D5" s="21">
        <v>3.67</v>
      </c>
      <c r="E5" s="10"/>
      <c r="F5" s="10"/>
      <c r="G5" s="5" t="s">
        <v>176</v>
      </c>
      <c r="H5" s="5">
        <v>346</v>
      </c>
      <c r="I5" s="14">
        <v>30</v>
      </c>
      <c r="J5" s="22" t="str">
        <f t="shared" si="0"/>
        <v>11(16)</v>
      </c>
    </row>
    <row r="6" spans="1:10">
      <c r="A6" s="19" t="s">
        <v>169</v>
      </c>
      <c r="B6" s="19" t="s">
        <v>177</v>
      </c>
      <c r="C6" s="20">
        <v>38375</v>
      </c>
      <c r="D6" s="21">
        <v>3.89</v>
      </c>
      <c r="E6" s="10"/>
      <c r="F6" s="10"/>
      <c r="G6" s="5" t="s">
        <v>178</v>
      </c>
      <c r="H6" s="5">
        <v>618</v>
      </c>
      <c r="I6" s="14">
        <v>50</v>
      </c>
      <c r="J6" s="22" t="str">
        <f t="shared" si="0"/>
        <v>12(18)</v>
      </c>
    </row>
    <row r="7" spans="1:10">
      <c r="A7" s="19" t="s">
        <v>179</v>
      </c>
      <c r="B7" s="19" t="s">
        <v>180</v>
      </c>
      <c r="C7" s="20">
        <v>37753</v>
      </c>
      <c r="D7" s="21">
        <v>3.12</v>
      </c>
      <c r="E7" s="10"/>
      <c r="F7" s="10"/>
      <c r="G7" s="5" t="s">
        <v>181</v>
      </c>
      <c r="H7" s="5">
        <v>485</v>
      </c>
      <c r="I7" s="5">
        <v>35</v>
      </c>
      <c r="J7" s="22" t="str">
        <f t="shared" si="0"/>
        <v>13(30)</v>
      </c>
    </row>
    <row r="8" spans="1:10">
      <c r="A8" s="19" t="s">
        <v>179</v>
      </c>
      <c r="B8" s="19" t="s">
        <v>182</v>
      </c>
      <c r="C8" s="20">
        <v>38173</v>
      </c>
      <c r="D8" s="21">
        <v>3.91</v>
      </c>
      <c r="E8" s="23" t="s">
        <v>183</v>
      </c>
      <c r="F8" s="10"/>
      <c r="G8" s="5" t="s">
        <v>184</v>
      </c>
      <c r="H8" s="5">
        <v>507</v>
      </c>
      <c r="I8" s="5">
        <v>35</v>
      </c>
      <c r="J8" s="22" t="str">
        <f t="shared" si="0"/>
        <v>14(17)</v>
      </c>
    </row>
    <row r="9" spans="1:10">
      <c r="A9" s="19" t="s">
        <v>169</v>
      </c>
      <c r="B9" s="19" t="s">
        <v>185</v>
      </c>
      <c r="C9" s="20">
        <v>37920</v>
      </c>
      <c r="D9" s="21">
        <v>4.1500000000000004</v>
      </c>
      <c r="E9" s="19" t="s">
        <v>161</v>
      </c>
      <c r="F9" s="10"/>
      <c r="G9" s="5" t="s">
        <v>186</v>
      </c>
      <c r="H9" s="5">
        <v>597</v>
      </c>
      <c r="I9" s="14">
        <v>40</v>
      </c>
      <c r="J9" s="22" t="str">
        <f t="shared" si="0"/>
        <v>14(37)</v>
      </c>
    </row>
    <row r="10" spans="1:10">
      <c r="A10" s="19" t="s">
        <v>172</v>
      </c>
      <c r="B10" s="19" t="s">
        <v>187</v>
      </c>
      <c r="C10" s="20">
        <v>38895</v>
      </c>
      <c r="D10" s="21">
        <v>3.52</v>
      </c>
      <c r="E10" s="19" t="s">
        <v>179</v>
      </c>
      <c r="F10" s="10"/>
      <c r="G10" s="5" t="s">
        <v>188</v>
      </c>
      <c r="H10" s="5">
        <v>605</v>
      </c>
      <c r="I10" s="14">
        <v>45</v>
      </c>
      <c r="J10" s="22" t="str">
        <f t="shared" si="0"/>
        <v>13(20)</v>
      </c>
    </row>
    <row r="11" spans="1:10">
      <c r="A11" s="101" t="s">
        <v>189</v>
      </c>
      <c r="B11" s="101"/>
      <c r="C11" s="101"/>
      <c r="D11" s="19">
        <f>ROUND(DAVERAGE(A2:D10,D2,E9:E10),2)</f>
        <v>3.52</v>
      </c>
      <c r="E11" s="10"/>
      <c r="F11" s="10"/>
      <c r="G11" s="5" t="s">
        <v>190</v>
      </c>
      <c r="H11" s="5">
        <v>535</v>
      </c>
      <c r="I11" s="14">
        <v>30</v>
      </c>
      <c r="J11" s="22" t="str">
        <f t="shared" si="0"/>
        <v>17(25)</v>
      </c>
    </row>
    <row r="12" spans="1:10">
      <c r="A12" s="98" t="s">
        <v>598</v>
      </c>
      <c r="B12" s="99"/>
      <c r="C12" s="100"/>
      <c r="D12" s="19">
        <f>ROUNDUP(AVERAGE(DMAX(A2:D10,D2,E9:E10),DMAX(A2:D10,D2,A2:A3)),1)</f>
        <v>4.0999999999999996</v>
      </c>
      <c r="E12" s="10"/>
      <c r="F12" s="10"/>
      <c r="G12" s="88"/>
      <c r="H12" s="88"/>
      <c r="I12" s="89"/>
      <c r="J12" s="90"/>
    </row>
    <row r="13" spans="1:10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>
      <c r="A14" s="10" t="s">
        <v>191</v>
      </c>
      <c r="B14" s="11" t="s">
        <v>192</v>
      </c>
      <c r="C14" s="10"/>
      <c r="D14" s="10"/>
      <c r="E14" s="10"/>
      <c r="F14" s="10"/>
      <c r="G14" s="10" t="s">
        <v>193</v>
      </c>
      <c r="H14" s="11" t="s">
        <v>194</v>
      </c>
      <c r="I14" s="10"/>
      <c r="J14" s="10"/>
    </row>
    <row r="15" spans="1:10">
      <c r="A15" s="2" t="s">
        <v>195</v>
      </c>
      <c r="B15" s="2" t="s">
        <v>196</v>
      </c>
      <c r="C15" s="2" t="s">
        <v>197</v>
      </c>
      <c r="D15" s="2" t="s">
        <v>198</v>
      </c>
      <c r="E15" s="49" t="s">
        <v>199</v>
      </c>
      <c r="F15" s="10"/>
      <c r="G15" s="2" t="s">
        <v>200</v>
      </c>
      <c r="H15" s="2" t="s">
        <v>201</v>
      </c>
      <c r="I15" s="2" t="s">
        <v>202</v>
      </c>
      <c r="J15" s="49" t="s">
        <v>203</v>
      </c>
    </row>
    <row r="16" spans="1:10">
      <c r="A16" s="2" t="s">
        <v>1</v>
      </c>
      <c r="B16" s="2" t="s">
        <v>204</v>
      </c>
      <c r="C16" s="24">
        <v>35000</v>
      </c>
      <c r="D16" s="24">
        <v>150000</v>
      </c>
      <c r="E16" s="24">
        <f>ROUNDDOWN(SUM(C16:D16),-4)</f>
        <v>180000</v>
      </c>
      <c r="F16" s="10"/>
      <c r="G16" s="2">
        <v>14001</v>
      </c>
      <c r="H16" s="2">
        <v>94</v>
      </c>
      <c r="I16" s="2">
        <v>92</v>
      </c>
      <c r="J16" s="2">
        <f>ABS(H16-I16)</f>
        <v>2</v>
      </c>
    </row>
    <row r="17" spans="1:10">
      <c r="A17" s="2" t="s">
        <v>205</v>
      </c>
      <c r="B17" s="2" t="s">
        <v>206</v>
      </c>
      <c r="C17" s="24">
        <v>32000</v>
      </c>
      <c r="D17" s="24">
        <v>170000</v>
      </c>
      <c r="E17" s="24">
        <f t="shared" ref="E17:E21" si="1">ROUNDDOWN(SUM(C17:D17),-4)</f>
        <v>200000</v>
      </c>
      <c r="F17" s="10"/>
      <c r="G17" s="2">
        <v>14002</v>
      </c>
      <c r="H17" s="2">
        <v>81</v>
      </c>
      <c r="I17" s="2">
        <v>76</v>
      </c>
      <c r="J17" s="46">
        <f t="shared" ref="J17:J21" si="2">ABS(H17-I17)</f>
        <v>5</v>
      </c>
    </row>
    <row r="18" spans="1:10">
      <c r="A18" s="2" t="s">
        <v>207</v>
      </c>
      <c r="B18" s="2" t="s">
        <v>208</v>
      </c>
      <c r="C18" s="24">
        <v>39000</v>
      </c>
      <c r="D18" s="24">
        <v>120000</v>
      </c>
      <c r="E18" s="24">
        <f t="shared" si="1"/>
        <v>150000</v>
      </c>
      <c r="F18" s="10"/>
      <c r="G18" s="2">
        <v>14003</v>
      </c>
      <c r="H18" s="2">
        <v>82</v>
      </c>
      <c r="I18" s="2">
        <v>55</v>
      </c>
      <c r="J18" s="46">
        <f t="shared" si="2"/>
        <v>27</v>
      </c>
    </row>
    <row r="19" spans="1:10">
      <c r="A19" s="2" t="s">
        <v>209</v>
      </c>
      <c r="B19" s="2" t="s">
        <v>210</v>
      </c>
      <c r="C19" s="24">
        <v>78000</v>
      </c>
      <c r="D19" s="24">
        <v>210000</v>
      </c>
      <c r="E19" s="24">
        <f t="shared" si="1"/>
        <v>280000</v>
      </c>
      <c r="F19" s="10"/>
      <c r="G19" s="2">
        <v>14004</v>
      </c>
      <c r="H19" s="2">
        <v>80</v>
      </c>
      <c r="I19" s="2">
        <v>86</v>
      </c>
      <c r="J19" s="46">
        <f t="shared" si="2"/>
        <v>6</v>
      </c>
    </row>
    <row r="20" spans="1:10">
      <c r="A20" s="2" t="s">
        <v>211</v>
      </c>
      <c r="B20" s="2" t="s">
        <v>212</v>
      </c>
      <c r="C20" s="24">
        <v>72000</v>
      </c>
      <c r="D20" s="24">
        <v>110000</v>
      </c>
      <c r="E20" s="24">
        <f t="shared" si="1"/>
        <v>180000</v>
      </c>
      <c r="F20" s="10"/>
      <c r="G20" s="2">
        <v>14005</v>
      </c>
      <c r="H20" s="2">
        <v>75</v>
      </c>
      <c r="I20" s="2">
        <v>79</v>
      </c>
      <c r="J20" s="46">
        <f t="shared" si="2"/>
        <v>4</v>
      </c>
    </row>
    <row r="21" spans="1:10">
      <c r="A21" s="2" t="s">
        <v>213</v>
      </c>
      <c r="B21" s="2" t="s">
        <v>214</v>
      </c>
      <c r="C21" s="24">
        <v>68000</v>
      </c>
      <c r="D21" s="24">
        <v>150000</v>
      </c>
      <c r="E21" s="24">
        <f t="shared" si="1"/>
        <v>210000</v>
      </c>
      <c r="F21" s="10"/>
      <c r="G21" s="2">
        <v>14006</v>
      </c>
      <c r="H21" s="2">
        <v>91</v>
      </c>
      <c r="I21" s="2">
        <v>88</v>
      </c>
      <c r="J21" s="46">
        <f t="shared" si="2"/>
        <v>3</v>
      </c>
    </row>
  </sheetData>
  <mergeCells count="2">
    <mergeCell ref="A11:C11"/>
    <mergeCell ref="A12:C1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6"/>
  <sheetViews>
    <sheetView topLeftCell="A19" workbookViewId="0"/>
  </sheetViews>
  <sheetFormatPr defaultRowHeight="16.5"/>
  <cols>
    <col min="1" max="1" width="9.625" bestFit="1" customWidth="1"/>
    <col min="3" max="3" width="10.5" bestFit="1" customWidth="1"/>
    <col min="7" max="7" width="1.625" customWidth="1"/>
    <col min="8" max="8" width="14.875" customWidth="1"/>
    <col min="9" max="11" width="11.25" customWidth="1"/>
    <col min="12" max="12" width="10.875" bestFit="1" customWidth="1"/>
  </cols>
  <sheetData>
    <row r="1" spans="1:12">
      <c r="A1" s="10" t="s">
        <v>2</v>
      </c>
      <c r="B1" s="15" t="s">
        <v>220</v>
      </c>
      <c r="C1" s="6"/>
      <c r="D1" s="6"/>
      <c r="E1" s="6"/>
      <c r="F1" s="6"/>
      <c r="G1" s="6"/>
      <c r="H1" s="10" t="s">
        <v>4</v>
      </c>
      <c r="I1" s="15" t="s">
        <v>221</v>
      </c>
      <c r="J1" s="6"/>
      <c r="K1" s="6"/>
      <c r="L1" s="6"/>
    </row>
    <row r="2" spans="1:12">
      <c r="A2" s="46" t="s">
        <v>222</v>
      </c>
      <c r="B2" s="46" t="s">
        <v>223</v>
      </c>
      <c r="C2" s="46" t="s">
        <v>224</v>
      </c>
      <c r="D2" s="46" t="s">
        <v>225</v>
      </c>
      <c r="E2" s="46" t="s">
        <v>226</v>
      </c>
      <c r="F2" s="50" t="s">
        <v>227</v>
      </c>
      <c r="G2" s="6"/>
      <c r="H2" s="5" t="s">
        <v>114</v>
      </c>
      <c r="I2" s="5" t="s">
        <v>111</v>
      </c>
      <c r="J2" s="5" t="s">
        <v>228</v>
      </c>
      <c r="K2" s="5" t="s">
        <v>153</v>
      </c>
      <c r="L2" s="5" t="s">
        <v>230</v>
      </c>
    </row>
    <row r="3" spans="1:12">
      <c r="A3" s="46" t="s">
        <v>231</v>
      </c>
      <c r="B3" s="46">
        <v>15</v>
      </c>
      <c r="C3" s="46">
        <v>13</v>
      </c>
      <c r="D3" s="46">
        <v>10</v>
      </c>
      <c r="E3" s="46">
        <f>B3*3+C3*1</f>
        <v>58</v>
      </c>
      <c r="F3" s="46"/>
      <c r="G3" s="6"/>
      <c r="H3" s="5" t="s">
        <v>232</v>
      </c>
      <c r="I3" s="5" t="s">
        <v>125</v>
      </c>
      <c r="J3" s="14" t="s">
        <v>154</v>
      </c>
      <c r="K3" s="14">
        <v>4</v>
      </c>
      <c r="L3" s="47">
        <v>4800000</v>
      </c>
    </row>
    <row r="4" spans="1:12">
      <c r="A4" s="46" t="s">
        <v>233</v>
      </c>
      <c r="B4" s="46">
        <v>7</v>
      </c>
      <c r="C4" s="46">
        <v>15</v>
      </c>
      <c r="D4" s="46">
        <v>16</v>
      </c>
      <c r="E4" s="46">
        <f t="shared" ref="E4:E12" si="0">B4*3+C4*1</f>
        <v>36</v>
      </c>
      <c r="F4" s="46"/>
      <c r="G4" s="6"/>
      <c r="H4" s="5" t="s">
        <v>234</v>
      </c>
      <c r="I4" s="5" t="s">
        <v>125</v>
      </c>
      <c r="J4" s="14" t="s">
        <v>155</v>
      </c>
      <c r="K4" s="14">
        <v>5</v>
      </c>
      <c r="L4" s="47">
        <v>4000000</v>
      </c>
    </row>
    <row r="5" spans="1:12">
      <c r="A5" s="46" t="s">
        <v>236</v>
      </c>
      <c r="B5" s="46">
        <v>24</v>
      </c>
      <c r="C5" s="46">
        <v>9</v>
      </c>
      <c r="D5" s="46">
        <v>5</v>
      </c>
      <c r="E5" s="46">
        <f t="shared" si="0"/>
        <v>81</v>
      </c>
      <c r="F5" s="46"/>
      <c r="G5" s="6"/>
      <c r="H5" s="5" t="s">
        <v>237</v>
      </c>
      <c r="I5" s="5" t="s">
        <v>120</v>
      </c>
      <c r="J5" s="14" t="s">
        <v>155</v>
      </c>
      <c r="K5" s="14">
        <v>5</v>
      </c>
      <c r="L5" s="47">
        <v>4000000</v>
      </c>
    </row>
    <row r="6" spans="1:12">
      <c r="A6" s="46" t="s">
        <v>238</v>
      </c>
      <c r="B6" s="46">
        <v>14</v>
      </c>
      <c r="C6" s="46">
        <v>12</v>
      </c>
      <c r="D6" s="46">
        <v>12</v>
      </c>
      <c r="E6" s="46">
        <f t="shared" si="0"/>
        <v>54</v>
      </c>
      <c r="F6" s="46"/>
      <c r="G6" s="6"/>
      <c r="H6" s="5" t="s">
        <v>239</v>
      </c>
      <c r="I6" s="5" t="s">
        <v>125</v>
      </c>
      <c r="J6" s="14" t="s">
        <v>154</v>
      </c>
      <c r="K6" s="14">
        <v>3</v>
      </c>
      <c r="L6" s="47">
        <v>4600000</v>
      </c>
    </row>
    <row r="7" spans="1:12">
      <c r="A7" s="46" t="s">
        <v>241</v>
      </c>
      <c r="B7" s="46">
        <v>9</v>
      </c>
      <c r="C7" s="46">
        <v>13</v>
      </c>
      <c r="D7" s="46">
        <v>16</v>
      </c>
      <c r="E7" s="46">
        <f t="shared" si="0"/>
        <v>40</v>
      </c>
      <c r="F7" s="46"/>
      <c r="G7" s="6"/>
      <c r="H7" s="5" t="s">
        <v>242</v>
      </c>
      <c r="I7" s="5" t="s">
        <v>120</v>
      </c>
      <c r="J7" s="14" t="s">
        <v>154</v>
      </c>
      <c r="K7" s="14">
        <v>2</v>
      </c>
      <c r="L7" s="47">
        <v>4500000</v>
      </c>
    </row>
    <row r="8" spans="1:12">
      <c r="A8" s="46" t="s">
        <v>243</v>
      </c>
      <c r="B8" s="46">
        <v>14</v>
      </c>
      <c r="C8" s="46">
        <v>9</v>
      </c>
      <c r="D8" s="46">
        <v>15</v>
      </c>
      <c r="E8" s="46">
        <f t="shared" si="0"/>
        <v>51</v>
      </c>
      <c r="F8" s="46"/>
      <c r="G8" s="6"/>
      <c r="H8" s="5" t="s">
        <v>244</v>
      </c>
      <c r="I8" s="5" t="s">
        <v>125</v>
      </c>
      <c r="J8" s="14" t="s">
        <v>155</v>
      </c>
      <c r="K8" s="14">
        <v>1</v>
      </c>
      <c r="L8" s="47">
        <v>3200000</v>
      </c>
    </row>
    <row r="9" spans="1:12">
      <c r="A9" s="46" t="s">
        <v>245</v>
      </c>
      <c r="B9" s="46">
        <v>8</v>
      </c>
      <c r="C9" s="46">
        <v>16</v>
      </c>
      <c r="D9" s="46">
        <v>14</v>
      </c>
      <c r="E9" s="46">
        <f t="shared" si="0"/>
        <v>40</v>
      </c>
      <c r="F9" s="46"/>
      <c r="G9" s="6"/>
      <c r="H9" s="5" t="s">
        <v>246</v>
      </c>
      <c r="I9" s="5" t="s">
        <v>120</v>
      </c>
      <c r="J9" s="14" t="s">
        <v>154</v>
      </c>
      <c r="K9" s="14">
        <v>3</v>
      </c>
      <c r="L9" s="47">
        <v>4600000</v>
      </c>
    </row>
    <row r="10" spans="1:12">
      <c r="A10" s="46" t="s">
        <v>247</v>
      </c>
      <c r="B10" s="46">
        <v>17</v>
      </c>
      <c r="C10" s="46">
        <v>9</v>
      </c>
      <c r="D10" s="46">
        <v>12</v>
      </c>
      <c r="E10" s="46">
        <f t="shared" si="0"/>
        <v>60</v>
      </c>
      <c r="F10" s="46"/>
      <c r="G10" s="6"/>
      <c r="H10" s="5" t="s">
        <v>248</v>
      </c>
      <c r="I10" s="5" t="s">
        <v>120</v>
      </c>
      <c r="J10" s="14" t="s">
        <v>155</v>
      </c>
      <c r="K10" s="14">
        <v>2</v>
      </c>
      <c r="L10" s="47">
        <v>3400000</v>
      </c>
    </row>
    <row r="11" spans="1:12">
      <c r="A11" s="46" t="s">
        <v>249</v>
      </c>
      <c r="B11" s="46">
        <v>13</v>
      </c>
      <c r="C11" s="46">
        <v>11</v>
      </c>
      <c r="D11" s="46">
        <v>14</v>
      </c>
      <c r="E11" s="46">
        <f t="shared" si="0"/>
        <v>50</v>
      </c>
      <c r="F11" s="46"/>
      <c r="G11" s="6"/>
      <c r="H11" s="5" t="s">
        <v>250</v>
      </c>
      <c r="I11" s="5" t="s">
        <v>120</v>
      </c>
      <c r="J11" s="14" t="s">
        <v>155</v>
      </c>
      <c r="K11" s="14">
        <v>4</v>
      </c>
      <c r="L11" s="47">
        <v>3800000</v>
      </c>
    </row>
    <row r="12" spans="1:12">
      <c r="A12" s="46" t="s">
        <v>251</v>
      </c>
      <c r="B12" s="46">
        <v>7</v>
      </c>
      <c r="C12" s="46">
        <v>13</v>
      </c>
      <c r="D12" s="46">
        <v>18</v>
      </c>
      <c r="E12" s="46">
        <f t="shared" si="0"/>
        <v>34</v>
      </c>
      <c r="F12" s="46"/>
      <c r="G12" s="6"/>
      <c r="H12" s="98" t="s">
        <v>252</v>
      </c>
      <c r="I12" s="99"/>
      <c r="J12" s="99"/>
      <c r="K12" s="100"/>
      <c r="L12" s="47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10" t="s">
        <v>49</v>
      </c>
      <c r="B14" s="15" t="s">
        <v>253</v>
      </c>
      <c r="C14" s="6"/>
      <c r="D14" s="6"/>
      <c r="E14" s="6"/>
      <c r="F14" s="6"/>
      <c r="G14" s="6"/>
      <c r="H14" s="10" t="s">
        <v>51</v>
      </c>
      <c r="I14" s="15" t="s">
        <v>255</v>
      </c>
      <c r="J14" s="6"/>
      <c r="K14" s="6"/>
      <c r="L14" s="6"/>
    </row>
    <row r="15" spans="1:12">
      <c r="A15" s="46" t="s">
        <v>114</v>
      </c>
      <c r="B15" s="46" t="s">
        <v>256</v>
      </c>
      <c r="C15" s="46" t="s">
        <v>257</v>
      </c>
      <c r="D15" s="46" t="s">
        <v>258</v>
      </c>
      <c r="E15" s="46" t="s">
        <v>259</v>
      </c>
      <c r="F15" s="50" t="s">
        <v>260</v>
      </c>
      <c r="G15" s="6"/>
      <c r="H15" s="46" t="s">
        <v>261</v>
      </c>
      <c r="I15" s="46" t="s">
        <v>262</v>
      </c>
      <c r="J15" s="46" t="s">
        <v>263</v>
      </c>
      <c r="K15" s="50" t="s">
        <v>264</v>
      </c>
      <c r="L15" s="6"/>
    </row>
    <row r="16" spans="1:12">
      <c r="A16" s="5" t="s">
        <v>265</v>
      </c>
      <c r="B16" s="5" t="s">
        <v>63</v>
      </c>
      <c r="C16" s="5" t="s">
        <v>63</v>
      </c>
      <c r="D16" s="5"/>
      <c r="E16" s="5" t="s">
        <v>63</v>
      </c>
      <c r="F16" s="14"/>
      <c r="G16" s="6"/>
      <c r="H16" s="46">
        <v>1001</v>
      </c>
      <c r="I16" s="46">
        <v>29</v>
      </c>
      <c r="J16" s="27">
        <v>4.7222222222222221E-2</v>
      </c>
      <c r="K16" s="28"/>
      <c r="L16" s="6"/>
    </row>
    <row r="17" spans="1:12">
      <c r="A17" s="5" t="s">
        <v>266</v>
      </c>
      <c r="B17" s="5"/>
      <c r="C17" s="5" t="s">
        <v>63</v>
      </c>
      <c r="D17" s="5" t="s">
        <v>63</v>
      </c>
      <c r="E17" s="5" t="s">
        <v>63</v>
      </c>
      <c r="F17" s="14"/>
      <c r="G17" s="6"/>
      <c r="H17" s="46">
        <v>1002</v>
      </c>
      <c r="I17" s="46">
        <v>43</v>
      </c>
      <c r="J17" s="27">
        <v>6.3888888888888884E-2</v>
      </c>
      <c r="K17" s="28"/>
      <c r="L17" s="6"/>
    </row>
    <row r="18" spans="1:12">
      <c r="A18" s="5" t="s">
        <v>268</v>
      </c>
      <c r="B18" s="5" t="s">
        <v>63</v>
      </c>
      <c r="C18" s="5" t="s">
        <v>63</v>
      </c>
      <c r="D18" s="5" t="s">
        <v>63</v>
      </c>
      <c r="E18" s="5" t="s">
        <v>63</v>
      </c>
      <c r="F18" s="14"/>
      <c r="G18" s="6"/>
      <c r="H18" s="46">
        <v>1003</v>
      </c>
      <c r="I18" s="46">
        <v>52</v>
      </c>
      <c r="J18" s="27">
        <v>5.8333333333333327E-2</v>
      </c>
      <c r="K18" s="28"/>
      <c r="L18" s="6"/>
    </row>
    <row r="19" spans="1:12">
      <c r="A19" s="5" t="s">
        <v>269</v>
      </c>
      <c r="B19" s="5" t="s">
        <v>63</v>
      </c>
      <c r="C19" s="5"/>
      <c r="D19" s="5" t="s">
        <v>63</v>
      </c>
      <c r="E19" s="5"/>
      <c r="F19" s="14"/>
      <c r="G19" s="6"/>
      <c r="H19" s="46">
        <v>1004</v>
      </c>
      <c r="I19" s="46">
        <v>35</v>
      </c>
      <c r="J19" s="27">
        <v>5.6250000000000001E-2</v>
      </c>
      <c r="K19" s="28"/>
      <c r="L19" s="6"/>
    </row>
    <row r="20" spans="1:12">
      <c r="A20" s="5" t="s">
        <v>270</v>
      </c>
      <c r="B20" s="5" t="s">
        <v>63</v>
      </c>
      <c r="C20" s="5" t="s">
        <v>63</v>
      </c>
      <c r="D20" s="5"/>
      <c r="E20" s="5" t="s">
        <v>63</v>
      </c>
      <c r="F20" s="14"/>
      <c r="G20" s="6"/>
      <c r="H20" s="46">
        <v>1005</v>
      </c>
      <c r="I20" s="46">
        <v>31</v>
      </c>
      <c r="J20" s="27">
        <v>4.3750000000000004E-2</v>
      </c>
      <c r="K20" s="28"/>
      <c r="L20" s="6"/>
    </row>
    <row r="21" spans="1:12">
      <c r="A21" s="5" t="s">
        <v>271</v>
      </c>
      <c r="B21" s="5" t="s">
        <v>63</v>
      </c>
      <c r="C21" s="5" t="s">
        <v>63</v>
      </c>
      <c r="D21" s="5" t="s">
        <v>63</v>
      </c>
      <c r="E21" s="5"/>
      <c r="F21" s="14"/>
      <c r="G21" s="6"/>
      <c r="H21" s="46">
        <v>1006</v>
      </c>
      <c r="I21" s="46">
        <v>34</v>
      </c>
      <c r="J21" s="27">
        <v>5.2083333333333336E-2</v>
      </c>
      <c r="K21" s="28"/>
      <c r="L21" s="6"/>
    </row>
    <row r="22" spans="1:12">
      <c r="A22" s="5" t="s">
        <v>272</v>
      </c>
      <c r="B22" s="5"/>
      <c r="C22" s="5" t="s">
        <v>63</v>
      </c>
      <c r="D22" s="5"/>
      <c r="E22" s="5"/>
      <c r="F22" s="14"/>
      <c r="G22" s="6"/>
      <c r="H22" s="46">
        <v>1007</v>
      </c>
      <c r="I22" s="46">
        <v>28</v>
      </c>
      <c r="J22" s="27">
        <v>5.9722222222222225E-2</v>
      </c>
      <c r="K22" s="28"/>
      <c r="L22" s="6"/>
    </row>
    <row r="23" spans="1:12">
      <c r="A23" s="5" t="s">
        <v>273</v>
      </c>
      <c r="B23" s="5" t="s">
        <v>63</v>
      </c>
      <c r="C23" s="5" t="s">
        <v>63</v>
      </c>
      <c r="D23" s="5" t="s">
        <v>63</v>
      </c>
      <c r="E23" s="5" t="s">
        <v>63</v>
      </c>
      <c r="F23" s="14"/>
      <c r="G23" s="6"/>
      <c r="H23" s="46">
        <v>1008</v>
      </c>
      <c r="I23" s="46">
        <v>42</v>
      </c>
      <c r="J23" s="27">
        <v>5.486111111111111E-2</v>
      </c>
      <c r="K23" s="28"/>
      <c r="L23" s="6"/>
    </row>
    <row r="24" spans="1:12">
      <c r="A24" s="5" t="s">
        <v>274</v>
      </c>
      <c r="B24" s="5"/>
      <c r="C24" s="5" t="s">
        <v>63</v>
      </c>
      <c r="D24" s="5"/>
      <c r="E24" s="5" t="s">
        <v>63</v>
      </c>
      <c r="F24" s="14"/>
      <c r="G24" s="6"/>
      <c r="H24" s="46">
        <v>1009</v>
      </c>
      <c r="I24" s="46">
        <v>44</v>
      </c>
      <c r="J24" s="27">
        <v>5.6250000000000001E-2</v>
      </c>
      <c r="K24" s="28"/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10" t="s">
        <v>106</v>
      </c>
      <c r="B26" s="9"/>
      <c r="C26" s="9"/>
      <c r="D26" s="6"/>
      <c r="E26" s="6"/>
      <c r="F26" s="6"/>
      <c r="G26" s="6"/>
      <c r="H26" s="10" t="s">
        <v>108</v>
      </c>
      <c r="I26" s="6" t="s">
        <v>276</v>
      </c>
      <c r="J26" s="6"/>
      <c r="K26" s="29" t="s">
        <v>277</v>
      </c>
      <c r="L26" s="29"/>
    </row>
    <row r="27" spans="1:12">
      <c r="A27" s="30" t="s">
        <v>278</v>
      </c>
      <c r="B27" s="30" t="s">
        <v>279</v>
      </c>
      <c r="C27" s="30" t="s">
        <v>280</v>
      </c>
      <c r="D27" s="6"/>
      <c r="E27" s="6"/>
      <c r="F27" s="6"/>
      <c r="G27" s="6"/>
      <c r="H27" s="48" t="s">
        <v>195</v>
      </c>
      <c r="I27" s="48" t="s">
        <v>282</v>
      </c>
      <c r="J27" s="48" t="s">
        <v>283</v>
      </c>
      <c r="K27" s="48" t="s">
        <v>284</v>
      </c>
      <c r="L27" s="6"/>
    </row>
    <row r="28" spans="1:12">
      <c r="A28" s="32" t="s">
        <v>285</v>
      </c>
      <c r="B28" s="33" t="s">
        <v>286</v>
      </c>
      <c r="C28" s="34">
        <v>193908</v>
      </c>
      <c r="D28" s="6"/>
      <c r="E28" s="6"/>
      <c r="F28" s="6"/>
      <c r="G28" s="6"/>
      <c r="H28" s="48" t="s">
        <v>287</v>
      </c>
      <c r="I28" s="48"/>
      <c r="J28" s="48" t="s">
        <v>288</v>
      </c>
      <c r="K28" s="46" t="s">
        <v>288</v>
      </c>
      <c r="L28" s="6"/>
    </row>
    <row r="29" spans="1:12">
      <c r="A29" s="32" t="s">
        <v>289</v>
      </c>
      <c r="B29" s="46" t="s">
        <v>290</v>
      </c>
      <c r="C29" s="34"/>
      <c r="D29" s="6"/>
      <c r="E29" s="6"/>
      <c r="F29" s="6"/>
      <c r="G29" s="6"/>
      <c r="H29" s="48" t="s">
        <v>291</v>
      </c>
      <c r="I29" s="48"/>
      <c r="J29" s="48"/>
      <c r="K29" s="46"/>
      <c r="L29" s="6"/>
    </row>
    <row r="30" spans="1:12">
      <c r="A30" s="32" t="s">
        <v>292</v>
      </c>
      <c r="B30" s="46" t="s">
        <v>293</v>
      </c>
      <c r="C30" s="34"/>
      <c r="D30" s="6"/>
      <c r="E30" s="6"/>
      <c r="F30" s="6"/>
      <c r="G30" s="6"/>
      <c r="H30" s="48" t="s">
        <v>294</v>
      </c>
      <c r="I30" s="48" t="s">
        <v>288</v>
      </c>
      <c r="J30" s="48"/>
      <c r="K30" s="46"/>
      <c r="L30" s="6"/>
    </row>
    <row r="31" spans="1:12">
      <c r="A31" s="32" t="s">
        <v>295</v>
      </c>
      <c r="B31" s="46" t="s">
        <v>296</v>
      </c>
      <c r="C31" s="34">
        <v>2697000</v>
      </c>
      <c r="D31" s="6"/>
      <c r="E31" s="6"/>
      <c r="F31" s="6"/>
      <c r="G31" s="6"/>
      <c r="H31" s="48" t="s">
        <v>297</v>
      </c>
      <c r="I31" s="48"/>
      <c r="J31" s="48"/>
      <c r="K31" s="46" t="s">
        <v>288</v>
      </c>
      <c r="L31" s="6"/>
    </row>
    <row r="32" spans="1:12">
      <c r="A32" s="32" t="s">
        <v>298</v>
      </c>
      <c r="B32" s="46" t="s">
        <v>299</v>
      </c>
      <c r="C32" s="34"/>
      <c r="D32" s="6"/>
      <c r="E32" s="6"/>
      <c r="F32" s="6"/>
      <c r="G32" s="6"/>
      <c r="H32" s="48" t="s">
        <v>300</v>
      </c>
      <c r="I32" s="48" t="s">
        <v>288</v>
      </c>
      <c r="J32" s="48"/>
      <c r="K32" s="46"/>
      <c r="L32" s="6"/>
    </row>
    <row r="33" spans="1:12">
      <c r="A33" s="32" t="s">
        <v>301</v>
      </c>
      <c r="B33" s="46" t="s">
        <v>302</v>
      </c>
      <c r="C33" s="34">
        <v>5000000</v>
      </c>
      <c r="D33" s="6"/>
      <c r="E33" s="6"/>
      <c r="F33" s="6"/>
      <c r="G33" s="6"/>
      <c r="H33" s="48" t="s">
        <v>303</v>
      </c>
      <c r="I33" s="48"/>
      <c r="J33" s="48"/>
      <c r="K33" s="46"/>
      <c r="L33" s="6"/>
    </row>
    <row r="34" spans="1:12">
      <c r="A34" s="103" t="s">
        <v>304</v>
      </c>
      <c r="B34" s="103"/>
      <c r="C34" s="48"/>
      <c r="D34" s="6"/>
      <c r="E34" s="6"/>
      <c r="F34" s="6"/>
      <c r="G34" s="6"/>
      <c r="H34" s="35" t="s">
        <v>305</v>
      </c>
      <c r="I34" s="35" t="s">
        <v>288</v>
      </c>
      <c r="J34" s="35" t="s">
        <v>288</v>
      </c>
      <c r="K34" s="1" t="s">
        <v>288</v>
      </c>
      <c r="L34" s="6"/>
    </row>
    <row r="35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A36" s="6"/>
      <c r="B36" s="6"/>
      <c r="C36" s="6"/>
      <c r="D36" s="6"/>
      <c r="E36" s="6"/>
      <c r="F36" s="6"/>
      <c r="G36" s="6"/>
      <c r="H36" s="104" t="s">
        <v>306</v>
      </c>
      <c r="I36" s="105"/>
      <c r="J36" s="46"/>
      <c r="K36" s="6"/>
      <c r="L36" s="6"/>
    </row>
  </sheetData>
  <mergeCells count="3">
    <mergeCell ref="H12:K12"/>
    <mergeCell ref="A34:B34"/>
    <mergeCell ref="H36:I3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workbookViewId="0"/>
  </sheetViews>
  <sheetFormatPr defaultRowHeight="16.5"/>
  <cols>
    <col min="1" max="1" width="9.625" bestFit="1" customWidth="1"/>
    <col min="3" max="3" width="10.5" bestFit="1" customWidth="1"/>
    <col min="7" max="7" width="1.625" customWidth="1"/>
    <col min="8" max="8" width="14.875" customWidth="1"/>
    <col min="9" max="11" width="11.25" customWidth="1"/>
    <col min="12" max="12" width="10.875" bestFit="1" customWidth="1"/>
  </cols>
  <sheetData>
    <row r="1" spans="1:12">
      <c r="A1" s="10" t="s">
        <v>219</v>
      </c>
      <c r="B1" s="15" t="s">
        <v>220</v>
      </c>
      <c r="C1" s="6"/>
      <c r="D1" s="6"/>
      <c r="E1" s="6"/>
      <c r="F1" s="6"/>
      <c r="G1" s="6"/>
      <c r="H1" s="10" t="s">
        <v>152</v>
      </c>
      <c r="I1" s="15" t="s">
        <v>221</v>
      </c>
      <c r="J1" s="6"/>
      <c r="K1" s="6"/>
      <c r="L1" s="6"/>
    </row>
    <row r="2" spans="1:12">
      <c r="A2" s="2" t="s">
        <v>222</v>
      </c>
      <c r="B2" s="2" t="s">
        <v>223</v>
      </c>
      <c r="C2" s="2" t="s">
        <v>224</v>
      </c>
      <c r="D2" s="2" t="s">
        <v>225</v>
      </c>
      <c r="E2" s="2" t="s">
        <v>226</v>
      </c>
      <c r="F2" s="49" t="s">
        <v>227</v>
      </c>
      <c r="G2" s="6"/>
      <c r="H2" s="5" t="s">
        <v>114</v>
      </c>
      <c r="I2" s="5" t="s">
        <v>158</v>
      </c>
      <c r="J2" s="5" t="s">
        <v>228</v>
      </c>
      <c r="K2" s="5" t="s">
        <v>229</v>
      </c>
      <c r="L2" s="5" t="s">
        <v>230</v>
      </c>
    </row>
    <row r="3" spans="1:12">
      <c r="A3" s="2" t="s">
        <v>231</v>
      </c>
      <c r="B3" s="2">
        <v>15</v>
      </c>
      <c r="C3" s="2">
        <v>13</v>
      </c>
      <c r="D3" s="2">
        <v>10</v>
      </c>
      <c r="E3" s="2">
        <f>B3*3+C3*1</f>
        <v>58</v>
      </c>
      <c r="F3" s="54" t="str">
        <f>IF(_xlfn.RANK.EQ(E3,$E$3:$E$12)&lt;=3,"결승진출","")</f>
        <v>결승진출</v>
      </c>
      <c r="G3" s="6"/>
      <c r="H3" s="5" t="s">
        <v>232</v>
      </c>
      <c r="I3" s="5" t="s">
        <v>125</v>
      </c>
      <c r="J3" s="14" t="s">
        <v>154</v>
      </c>
      <c r="K3" s="14">
        <v>4</v>
      </c>
      <c r="L3" s="13">
        <v>4800000</v>
      </c>
    </row>
    <row r="4" spans="1:12">
      <c r="A4" s="2" t="s">
        <v>233</v>
      </c>
      <c r="B4" s="2">
        <v>7</v>
      </c>
      <c r="C4" s="2">
        <v>15</v>
      </c>
      <c r="D4" s="2">
        <v>16</v>
      </c>
      <c r="E4" s="2">
        <f t="shared" ref="E4:E12" si="0">B4*3+C4*1</f>
        <v>36</v>
      </c>
      <c r="F4" s="54" t="str">
        <f t="shared" ref="F4:F12" si="1">IF(_xlfn.RANK.EQ(E4,$E$3:$E$12)&lt;=3,"결승진출","")</f>
        <v/>
      </c>
      <c r="G4" s="6"/>
      <c r="H4" s="5" t="s">
        <v>234</v>
      </c>
      <c r="I4" s="5" t="s">
        <v>159</v>
      </c>
      <c r="J4" s="14" t="s">
        <v>235</v>
      </c>
      <c r="K4" s="14">
        <v>5</v>
      </c>
      <c r="L4" s="13">
        <v>4000000</v>
      </c>
    </row>
    <row r="5" spans="1:12">
      <c r="A5" s="2" t="s">
        <v>236</v>
      </c>
      <c r="B5" s="2">
        <v>24</v>
      </c>
      <c r="C5" s="2">
        <v>9</v>
      </c>
      <c r="D5" s="2">
        <v>5</v>
      </c>
      <c r="E5" s="2">
        <f t="shared" si="0"/>
        <v>81</v>
      </c>
      <c r="F5" s="54" t="str">
        <f t="shared" si="1"/>
        <v>결승진출</v>
      </c>
      <c r="G5" s="6"/>
      <c r="H5" s="5" t="s">
        <v>237</v>
      </c>
      <c r="I5" s="5" t="s">
        <v>123</v>
      </c>
      <c r="J5" s="14" t="s">
        <v>235</v>
      </c>
      <c r="K5" s="14">
        <v>5</v>
      </c>
      <c r="L5" s="13">
        <v>4000000</v>
      </c>
    </row>
    <row r="6" spans="1:12">
      <c r="A6" s="2" t="s">
        <v>238</v>
      </c>
      <c r="B6" s="2">
        <v>14</v>
      </c>
      <c r="C6" s="2">
        <v>12</v>
      </c>
      <c r="D6" s="2">
        <v>12</v>
      </c>
      <c r="E6" s="2">
        <f t="shared" si="0"/>
        <v>54</v>
      </c>
      <c r="F6" s="54" t="str">
        <f t="shared" si="1"/>
        <v/>
      </c>
      <c r="G6" s="6"/>
      <c r="H6" s="5" t="s">
        <v>239</v>
      </c>
      <c r="I6" s="5" t="s">
        <v>159</v>
      </c>
      <c r="J6" s="14" t="s">
        <v>240</v>
      </c>
      <c r="K6" s="14">
        <v>3</v>
      </c>
      <c r="L6" s="13">
        <v>4600000</v>
      </c>
    </row>
    <row r="7" spans="1:12">
      <c r="A7" s="2" t="s">
        <v>241</v>
      </c>
      <c r="B7" s="2">
        <v>9</v>
      </c>
      <c r="C7" s="2">
        <v>13</v>
      </c>
      <c r="D7" s="2">
        <v>16</v>
      </c>
      <c r="E7" s="2">
        <f t="shared" si="0"/>
        <v>40</v>
      </c>
      <c r="F7" s="54" t="str">
        <f t="shared" si="1"/>
        <v/>
      </c>
      <c r="G7" s="6"/>
      <c r="H7" s="5" t="s">
        <v>242</v>
      </c>
      <c r="I7" s="5" t="s">
        <v>123</v>
      </c>
      <c r="J7" s="14" t="s">
        <v>240</v>
      </c>
      <c r="K7" s="14">
        <v>2</v>
      </c>
      <c r="L7" s="13">
        <v>4500000</v>
      </c>
    </row>
    <row r="8" spans="1:12">
      <c r="A8" s="2" t="s">
        <v>243</v>
      </c>
      <c r="B8" s="2">
        <v>14</v>
      </c>
      <c r="C8" s="2">
        <v>9</v>
      </c>
      <c r="D8" s="2">
        <v>15</v>
      </c>
      <c r="E8" s="2">
        <f t="shared" si="0"/>
        <v>51</v>
      </c>
      <c r="F8" s="54" t="str">
        <f t="shared" si="1"/>
        <v/>
      </c>
      <c r="G8" s="6"/>
      <c r="H8" s="5" t="s">
        <v>244</v>
      </c>
      <c r="I8" s="5" t="s">
        <v>159</v>
      </c>
      <c r="J8" s="14" t="s">
        <v>155</v>
      </c>
      <c r="K8" s="14">
        <v>1</v>
      </c>
      <c r="L8" s="13">
        <v>3200000</v>
      </c>
    </row>
    <row r="9" spans="1:12">
      <c r="A9" s="2" t="s">
        <v>245</v>
      </c>
      <c r="B9" s="2">
        <v>8</v>
      </c>
      <c r="C9" s="2">
        <v>16</v>
      </c>
      <c r="D9" s="2">
        <v>14</v>
      </c>
      <c r="E9" s="2">
        <f t="shared" si="0"/>
        <v>40</v>
      </c>
      <c r="F9" s="54" t="str">
        <f t="shared" si="1"/>
        <v/>
      </c>
      <c r="G9" s="6"/>
      <c r="H9" s="5" t="s">
        <v>246</v>
      </c>
      <c r="I9" s="5" t="s">
        <v>123</v>
      </c>
      <c r="J9" s="14" t="s">
        <v>240</v>
      </c>
      <c r="K9" s="14">
        <v>3</v>
      </c>
      <c r="L9" s="13">
        <v>4600000</v>
      </c>
    </row>
    <row r="10" spans="1:12">
      <c r="A10" s="2" t="s">
        <v>247</v>
      </c>
      <c r="B10" s="2">
        <v>17</v>
      </c>
      <c r="C10" s="2">
        <v>9</v>
      </c>
      <c r="D10" s="2">
        <v>12</v>
      </c>
      <c r="E10" s="2">
        <f t="shared" si="0"/>
        <v>60</v>
      </c>
      <c r="F10" s="54" t="str">
        <f t="shared" si="1"/>
        <v>결승진출</v>
      </c>
      <c r="G10" s="6"/>
      <c r="H10" s="5" t="s">
        <v>248</v>
      </c>
      <c r="I10" s="5" t="s">
        <v>123</v>
      </c>
      <c r="J10" s="14" t="s">
        <v>155</v>
      </c>
      <c r="K10" s="14">
        <v>2</v>
      </c>
      <c r="L10" s="13">
        <v>3400000</v>
      </c>
    </row>
    <row r="11" spans="1:12">
      <c r="A11" s="2" t="s">
        <v>249</v>
      </c>
      <c r="B11" s="2">
        <v>13</v>
      </c>
      <c r="C11" s="2">
        <v>11</v>
      </c>
      <c r="D11" s="2">
        <v>14</v>
      </c>
      <c r="E11" s="2">
        <f t="shared" si="0"/>
        <v>50</v>
      </c>
      <c r="F11" s="54" t="str">
        <f t="shared" si="1"/>
        <v/>
      </c>
      <c r="G11" s="6"/>
      <c r="H11" s="5" t="s">
        <v>250</v>
      </c>
      <c r="I11" s="5" t="s">
        <v>123</v>
      </c>
      <c r="J11" s="14" t="s">
        <v>235</v>
      </c>
      <c r="K11" s="14">
        <v>4</v>
      </c>
      <c r="L11" s="13">
        <v>3800000</v>
      </c>
    </row>
    <row r="12" spans="1:12">
      <c r="A12" s="2" t="s">
        <v>251</v>
      </c>
      <c r="B12" s="2">
        <v>7</v>
      </c>
      <c r="C12" s="2">
        <v>13</v>
      </c>
      <c r="D12" s="2">
        <v>18</v>
      </c>
      <c r="E12" s="2">
        <f t="shared" si="0"/>
        <v>34</v>
      </c>
      <c r="F12" s="54" t="str">
        <f t="shared" si="1"/>
        <v/>
      </c>
      <c r="G12" s="6"/>
      <c r="H12" s="98" t="s">
        <v>252</v>
      </c>
      <c r="I12" s="99"/>
      <c r="J12" s="99"/>
      <c r="K12" s="100"/>
      <c r="L12" s="55">
        <f>ROUND(AVERAGEIFS(L3:L11,I3:I11,"여",J3:J11,"과장"),-4)</f>
        <v>4550000</v>
      </c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10" t="s">
        <v>156</v>
      </c>
      <c r="B14" s="15" t="s">
        <v>253</v>
      </c>
      <c r="C14" s="6"/>
      <c r="D14" s="6"/>
      <c r="E14" s="6"/>
      <c r="F14" s="6"/>
      <c r="G14" s="6"/>
      <c r="H14" s="10" t="s">
        <v>254</v>
      </c>
      <c r="I14" s="15" t="s">
        <v>255</v>
      </c>
      <c r="J14" s="6"/>
      <c r="K14" s="6"/>
      <c r="L14" s="6"/>
    </row>
    <row r="15" spans="1:12">
      <c r="A15" s="2" t="s">
        <v>215</v>
      </c>
      <c r="B15" s="2" t="s">
        <v>256</v>
      </c>
      <c r="C15" s="2" t="s">
        <v>257</v>
      </c>
      <c r="D15" s="2" t="s">
        <v>258</v>
      </c>
      <c r="E15" s="2" t="s">
        <v>259</v>
      </c>
      <c r="F15" s="49" t="s">
        <v>260</v>
      </c>
      <c r="G15" s="6"/>
      <c r="H15" s="2" t="s">
        <v>261</v>
      </c>
      <c r="I15" s="2" t="s">
        <v>262</v>
      </c>
      <c r="J15" s="2" t="s">
        <v>263</v>
      </c>
      <c r="K15" s="49" t="s">
        <v>264</v>
      </c>
      <c r="L15" s="6"/>
    </row>
    <row r="16" spans="1:12">
      <c r="A16" s="5" t="s">
        <v>265</v>
      </c>
      <c r="B16" s="5" t="s">
        <v>91</v>
      </c>
      <c r="C16" s="5" t="s">
        <v>91</v>
      </c>
      <c r="D16" s="5"/>
      <c r="E16" s="5" t="s">
        <v>91</v>
      </c>
      <c r="F16" s="56" t="str">
        <f>CHOOSE(COUNTA(B16:E16),"25%","50%","75%","100%")</f>
        <v>75%</v>
      </c>
      <c r="G16" s="6"/>
      <c r="H16" s="2">
        <v>1001</v>
      </c>
      <c r="I16" s="2">
        <v>29</v>
      </c>
      <c r="J16" s="27">
        <v>4.7222222222222221E-2</v>
      </c>
      <c r="K16" s="57" t="str">
        <f>IF(J16&lt;=SMALL($J$16:$J$24,3),"입상","")</f>
        <v>입상</v>
      </c>
      <c r="L16" s="6"/>
    </row>
    <row r="17" spans="1:12">
      <c r="A17" s="5" t="s">
        <v>266</v>
      </c>
      <c r="B17" s="5"/>
      <c r="C17" s="5" t="s">
        <v>267</v>
      </c>
      <c r="D17" s="5" t="s">
        <v>91</v>
      </c>
      <c r="E17" s="5" t="s">
        <v>267</v>
      </c>
      <c r="F17" s="56" t="str">
        <f t="shared" ref="F17:F24" si="2">CHOOSE(COUNTA(B17:E17),"25%","50%","75%","100%")</f>
        <v>75%</v>
      </c>
      <c r="G17" s="6"/>
      <c r="H17" s="2">
        <v>1002</v>
      </c>
      <c r="I17" s="2">
        <v>43</v>
      </c>
      <c r="J17" s="27">
        <v>6.3888888888888884E-2</v>
      </c>
      <c r="K17" s="57" t="str">
        <f t="shared" ref="K17:K24" si="3">IF(J17&lt;=SMALL($J$16:$J$24,3),"입상","")</f>
        <v/>
      </c>
      <c r="L17" s="6"/>
    </row>
    <row r="18" spans="1:12">
      <c r="A18" s="5" t="s">
        <v>268</v>
      </c>
      <c r="B18" s="5" t="s">
        <v>91</v>
      </c>
      <c r="C18" s="5" t="s">
        <v>91</v>
      </c>
      <c r="D18" s="5" t="s">
        <v>91</v>
      </c>
      <c r="E18" s="5" t="s">
        <v>91</v>
      </c>
      <c r="F18" s="56" t="str">
        <f t="shared" si="2"/>
        <v>100%</v>
      </c>
      <c r="G18" s="6"/>
      <c r="H18" s="2">
        <v>1003</v>
      </c>
      <c r="I18" s="2">
        <v>52</v>
      </c>
      <c r="J18" s="27">
        <v>5.8333333333333327E-2</v>
      </c>
      <c r="K18" s="57" t="str">
        <f t="shared" si="3"/>
        <v/>
      </c>
      <c r="L18" s="6"/>
    </row>
    <row r="19" spans="1:12">
      <c r="A19" s="5" t="s">
        <v>269</v>
      </c>
      <c r="B19" s="5" t="s">
        <v>91</v>
      </c>
      <c r="C19" s="5"/>
      <c r="D19" s="5" t="s">
        <v>91</v>
      </c>
      <c r="E19" s="5"/>
      <c r="F19" s="56" t="str">
        <f t="shared" si="2"/>
        <v>50%</v>
      </c>
      <c r="G19" s="6"/>
      <c r="H19" s="2">
        <v>1004</v>
      </c>
      <c r="I19" s="2">
        <v>35</v>
      </c>
      <c r="J19" s="27">
        <v>5.6250000000000001E-2</v>
      </c>
      <c r="K19" s="57" t="str">
        <f t="shared" si="3"/>
        <v/>
      </c>
      <c r="L19" s="6"/>
    </row>
    <row r="20" spans="1:12">
      <c r="A20" s="5" t="s">
        <v>270</v>
      </c>
      <c r="B20" s="5" t="s">
        <v>267</v>
      </c>
      <c r="C20" s="5" t="s">
        <v>91</v>
      </c>
      <c r="D20" s="5"/>
      <c r="E20" s="5" t="s">
        <v>91</v>
      </c>
      <c r="F20" s="56" t="str">
        <f t="shared" si="2"/>
        <v>75%</v>
      </c>
      <c r="G20" s="6"/>
      <c r="H20" s="2">
        <v>1005</v>
      </c>
      <c r="I20" s="2">
        <v>31</v>
      </c>
      <c r="J20" s="27">
        <v>4.3750000000000004E-2</v>
      </c>
      <c r="K20" s="57" t="str">
        <f t="shared" si="3"/>
        <v>입상</v>
      </c>
      <c r="L20" s="6"/>
    </row>
    <row r="21" spans="1:12">
      <c r="A21" s="5" t="s">
        <v>271</v>
      </c>
      <c r="B21" s="5" t="s">
        <v>91</v>
      </c>
      <c r="C21" s="5" t="s">
        <v>91</v>
      </c>
      <c r="D21" s="5" t="s">
        <v>91</v>
      </c>
      <c r="E21" s="5"/>
      <c r="F21" s="56" t="str">
        <f t="shared" si="2"/>
        <v>75%</v>
      </c>
      <c r="G21" s="6"/>
      <c r="H21" s="2">
        <v>1006</v>
      </c>
      <c r="I21" s="2">
        <v>34</v>
      </c>
      <c r="J21" s="27">
        <v>5.2083333333333336E-2</v>
      </c>
      <c r="K21" s="57" t="str">
        <f t="shared" si="3"/>
        <v>입상</v>
      </c>
      <c r="L21" s="6"/>
    </row>
    <row r="22" spans="1:12">
      <c r="A22" s="5" t="s">
        <v>272</v>
      </c>
      <c r="B22" s="5"/>
      <c r="C22" s="5" t="s">
        <v>91</v>
      </c>
      <c r="D22" s="5"/>
      <c r="E22" s="5"/>
      <c r="F22" s="56" t="str">
        <f t="shared" si="2"/>
        <v>25%</v>
      </c>
      <c r="G22" s="6"/>
      <c r="H22" s="2">
        <v>1007</v>
      </c>
      <c r="I22" s="2">
        <v>28</v>
      </c>
      <c r="J22" s="27">
        <v>5.9722222222222225E-2</v>
      </c>
      <c r="K22" s="57" t="str">
        <f t="shared" si="3"/>
        <v/>
      </c>
      <c r="L22" s="6"/>
    </row>
    <row r="23" spans="1:12">
      <c r="A23" s="5" t="s">
        <v>273</v>
      </c>
      <c r="B23" s="5" t="s">
        <v>91</v>
      </c>
      <c r="C23" s="5" t="s">
        <v>91</v>
      </c>
      <c r="D23" s="5" t="s">
        <v>91</v>
      </c>
      <c r="E23" s="5" t="s">
        <v>91</v>
      </c>
      <c r="F23" s="56" t="str">
        <f t="shared" si="2"/>
        <v>100%</v>
      </c>
      <c r="G23" s="6"/>
      <c r="H23" s="2">
        <v>1008</v>
      </c>
      <c r="I23" s="2">
        <v>42</v>
      </c>
      <c r="J23" s="27">
        <v>5.486111111111111E-2</v>
      </c>
      <c r="K23" s="57" t="str">
        <f t="shared" si="3"/>
        <v/>
      </c>
      <c r="L23" s="6"/>
    </row>
    <row r="24" spans="1:12">
      <c r="A24" s="5" t="s">
        <v>274</v>
      </c>
      <c r="B24" s="5"/>
      <c r="C24" s="5" t="s">
        <v>91</v>
      </c>
      <c r="D24" s="5"/>
      <c r="E24" s="5" t="s">
        <v>91</v>
      </c>
      <c r="F24" s="56" t="str">
        <f t="shared" si="2"/>
        <v>50%</v>
      </c>
      <c r="G24" s="6"/>
      <c r="H24" s="2">
        <v>1009</v>
      </c>
      <c r="I24" s="2">
        <v>44</v>
      </c>
      <c r="J24" s="27">
        <v>5.6250000000000001E-2</v>
      </c>
      <c r="K24" s="57" t="str">
        <f t="shared" si="3"/>
        <v/>
      </c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10" t="s">
        <v>275</v>
      </c>
      <c r="B26" s="9"/>
      <c r="C26" s="9"/>
      <c r="D26" s="6"/>
      <c r="E26" s="6"/>
      <c r="F26" s="6"/>
      <c r="G26" s="6"/>
      <c r="H26" s="10" t="s">
        <v>108</v>
      </c>
      <c r="I26" s="6" t="s">
        <v>276</v>
      </c>
      <c r="J26" s="6"/>
      <c r="K26" s="29" t="s">
        <v>277</v>
      </c>
      <c r="L26" s="29"/>
    </row>
    <row r="27" spans="1:12">
      <c r="A27" s="30" t="s">
        <v>278</v>
      </c>
      <c r="B27" s="30" t="s">
        <v>279</v>
      </c>
      <c r="C27" s="30" t="s">
        <v>280</v>
      </c>
      <c r="D27" s="6"/>
      <c r="E27" s="6"/>
      <c r="F27" s="6"/>
      <c r="G27" s="6"/>
      <c r="H27" s="31" t="s">
        <v>281</v>
      </c>
      <c r="I27" s="31" t="s">
        <v>282</v>
      </c>
      <c r="J27" s="31" t="s">
        <v>283</v>
      </c>
      <c r="K27" s="31" t="s">
        <v>284</v>
      </c>
      <c r="L27" s="6"/>
    </row>
    <row r="28" spans="1:12">
      <c r="A28" s="32" t="s">
        <v>285</v>
      </c>
      <c r="B28" s="33" t="s">
        <v>286</v>
      </c>
      <c r="C28" s="34">
        <v>193908</v>
      </c>
      <c r="D28" s="6"/>
      <c r="E28" s="6"/>
      <c r="F28" s="6"/>
      <c r="G28" s="6"/>
      <c r="H28" s="31" t="s">
        <v>287</v>
      </c>
      <c r="I28" s="31"/>
      <c r="J28" s="31" t="s">
        <v>288</v>
      </c>
      <c r="K28" s="2" t="s">
        <v>288</v>
      </c>
      <c r="L28" s="6"/>
    </row>
    <row r="29" spans="1:12">
      <c r="A29" s="32" t="s">
        <v>289</v>
      </c>
      <c r="B29" s="2" t="s">
        <v>290</v>
      </c>
      <c r="C29" s="34"/>
      <c r="D29" s="6"/>
      <c r="E29" s="6"/>
      <c r="F29" s="6"/>
      <c r="G29" s="6"/>
      <c r="H29" s="31" t="s">
        <v>291</v>
      </c>
      <c r="I29" s="31"/>
      <c r="J29" s="31"/>
      <c r="K29" s="2"/>
      <c r="L29" s="6"/>
    </row>
    <row r="30" spans="1:12">
      <c r="A30" s="32" t="s">
        <v>292</v>
      </c>
      <c r="B30" s="2" t="s">
        <v>293</v>
      </c>
      <c r="C30" s="34"/>
      <c r="D30" s="6"/>
      <c r="E30" s="6"/>
      <c r="F30" s="6"/>
      <c r="G30" s="6"/>
      <c r="H30" s="31" t="s">
        <v>294</v>
      </c>
      <c r="I30" s="31" t="s">
        <v>288</v>
      </c>
      <c r="J30" s="31"/>
      <c r="K30" s="2"/>
      <c r="L30" s="6"/>
    </row>
    <row r="31" spans="1:12">
      <c r="A31" s="32" t="s">
        <v>295</v>
      </c>
      <c r="B31" s="2" t="s">
        <v>296</v>
      </c>
      <c r="C31" s="34">
        <v>2697000</v>
      </c>
      <c r="D31" s="6"/>
      <c r="E31" s="6"/>
      <c r="F31" s="6"/>
      <c r="G31" s="6"/>
      <c r="H31" s="31" t="s">
        <v>297</v>
      </c>
      <c r="I31" s="31"/>
      <c r="J31" s="31"/>
      <c r="K31" s="2" t="s">
        <v>288</v>
      </c>
      <c r="L31" s="6"/>
    </row>
    <row r="32" spans="1:12">
      <c r="A32" s="32" t="s">
        <v>298</v>
      </c>
      <c r="B32" s="2" t="s">
        <v>299</v>
      </c>
      <c r="C32" s="34"/>
      <c r="D32" s="6"/>
      <c r="E32" s="6"/>
      <c r="F32" s="6"/>
      <c r="G32" s="6"/>
      <c r="H32" s="31" t="s">
        <v>300</v>
      </c>
      <c r="I32" s="31" t="s">
        <v>288</v>
      </c>
      <c r="J32" s="31"/>
      <c r="K32" s="2"/>
      <c r="L32" s="6"/>
    </row>
    <row r="33" spans="1:12">
      <c r="A33" s="32" t="s">
        <v>301</v>
      </c>
      <c r="B33" s="2" t="s">
        <v>302</v>
      </c>
      <c r="C33" s="34">
        <v>5000000</v>
      </c>
      <c r="D33" s="6"/>
      <c r="E33" s="6"/>
      <c r="F33" s="6"/>
      <c r="G33" s="6"/>
      <c r="H33" s="31" t="s">
        <v>303</v>
      </c>
      <c r="I33" s="31"/>
      <c r="J33" s="31"/>
      <c r="K33" s="2"/>
      <c r="L33" s="6"/>
    </row>
    <row r="34" spans="1:12">
      <c r="A34" s="103" t="s">
        <v>304</v>
      </c>
      <c r="B34" s="103"/>
      <c r="C34" s="58" t="str">
        <f>COUNT(C28:C33)&amp;"건"</f>
        <v>3건</v>
      </c>
      <c r="D34" s="6"/>
      <c r="E34" s="6"/>
      <c r="F34" s="6"/>
      <c r="G34" s="6"/>
      <c r="H34" s="35" t="s">
        <v>305</v>
      </c>
      <c r="I34" s="35" t="s">
        <v>288</v>
      </c>
      <c r="J34" s="35" t="s">
        <v>288</v>
      </c>
      <c r="K34" s="1" t="s">
        <v>288</v>
      </c>
      <c r="L34" s="6"/>
    </row>
    <row r="35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A36" s="6"/>
      <c r="B36" s="6"/>
      <c r="C36" s="6"/>
      <c r="D36" s="6"/>
      <c r="E36" s="6"/>
      <c r="F36" s="6"/>
      <c r="G36" s="6"/>
      <c r="H36" s="104" t="s">
        <v>306</v>
      </c>
      <c r="I36" s="105"/>
      <c r="J36" s="54" t="str">
        <f>COUNTBLANK(I28:K34) &amp; "회"</f>
        <v>13회</v>
      </c>
      <c r="K36" s="6"/>
      <c r="L36" s="6"/>
    </row>
  </sheetData>
  <mergeCells count="3">
    <mergeCell ref="H12:K12"/>
    <mergeCell ref="A34:B34"/>
    <mergeCell ref="H36:I3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FB84-B6F1-45B8-8A45-3A2EC901B79F}">
  <dimension ref="A1:L25"/>
  <sheetViews>
    <sheetView workbookViewId="0"/>
  </sheetViews>
  <sheetFormatPr defaultRowHeight="16.5"/>
  <cols>
    <col min="1" max="1" width="10.5" bestFit="1" customWidth="1"/>
    <col min="2" max="2" width="12.25" customWidth="1"/>
    <col min="3" max="3" width="11.875" bestFit="1" customWidth="1"/>
    <col min="4" max="5" width="10.875" bestFit="1" customWidth="1"/>
    <col min="6" max="6" width="1.625" customWidth="1"/>
    <col min="7" max="7" width="10.25" customWidth="1"/>
    <col min="8" max="8" width="10.375" customWidth="1"/>
    <col min="9" max="9" width="20.5" customWidth="1"/>
    <col min="10" max="10" width="10.375" customWidth="1"/>
    <col min="11" max="11" width="10.875" customWidth="1"/>
    <col min="12" max="12" width="12.875" customWidth="1"/>
  </cols>
  <sheetData>
    <row r="1" spans="1:12">
      <c r="A1" s="74" t="s">
        <v>2</v>
      </c>
      <c r="B1" s="75" t="s">
        <v>558</v>
      </c>
      <c r="C1" s="74"/>
      <c r="D1" s="74"/>
      <c r="E1" s="74"/>
      <c r="G1" s="74" t="s">
        <v>4</v>
      </c>
      <c r="H1" s="76"/>
      <c r="I1" s="76"/>
      <c r="J1" s="76"/>
      <c r="K1" s="77"/>
    </row>
    <row r="2" spans="1:12">
      <c r="A2" s="54" t="s">
        <v>559</v>
      </c>
      <c r="B2" s="54" t="s">
        <v>111</v>
      </c>
      <c r="C2" s="54" t="s">
        <v>560</v>
      </c>
      <c r="D2" s="54" t="s">
        <v>561</v>
      </c>
      <c r="E2" s="54" t="s">
        <v>562</v>
      </c>
      <c r="G2" s="59" t="s">
        <v>114</v>
      </c>
      <c r="H2" s="59" t="s">
        <v>579</v>
      </c>
      <c r="I2" s="59" t="s">
        <v>580</v>
      </c>
      <c r="J2" s="59" t="s">
        <v>581</v>
      </c>
      <c r="K2" s="52" t="s">
        <v>575</v>
      </c>
    </row>
    <row r="3" spans="1:12">
      <c r="A3" s="54" t="s">
        <v>563</v>
      </c>
      <c r="B3" s="54" t="s">
        <v>125</v>
      </c>
      <c r="C3" s="54" t="s">
        <v>564</v>
      </c>
      <c r="D3" s="17">
        <v>4</v>
      </c>
      <c r="E3" s="17">
        <v>1208000</v>
      </c>
      <c r="G3" s="59" t="s">
        <v>309</v>
      </c>
      <c r="H3" s="78">
        <v>3.8</v>
      </c>
      <c r="I3" s="78">
        <v>2.5</v>
      </c>
      <c r="J3" s="78">
        <v>3.1</v>
      </c>
      <c r="K3" s="59"/>
    </row>
    <row r="4" spans="1:12">
      <c r="A4" s="54" t="s">
        <v>565</v>
      </c>
      <c r="B4" s="54" t="s">
        <v>120</v>
      </c>
      <c r="C4" s="54" t="s">
        <v>566</v>
      </c>
      <c r="D4" s="17">
        <v>9</v>
      </c>
      <c r="E4" s="17">
        <v>2214000</v>
      </c>
      <c r="G4" s="59" t="s">
        <v>310</v>
      </c>
      <c r="H4" s="78">
        <v>4.0999999999999996</v>
      </c>
      <c r="I4" s="78">
        <v>3.5</v>
      </c>
      <c r="J4" s="78">
        <v>4.9000000000000004</v>
      </c>
      <c r="K4" s="59"/>
    </row>
    <row r="5" spans="1:12">
      <c r="A5" s="54" t="s">
        <v>567</v>
      </c>
      <c r="B5" s="54" t="s">
        <v>125</v>
      </c>
      <c r="C5" s="54" t="s">
        <v>564</v>
      </c>
      <c r="D5" s="17">
        <v>5</v>
      </c>
      <c r="E5" s="17">
        <v>1425000</v>
      </c>
      <c r="G5" s="59" t="s">
        <v>311</v>
      </c>
      <c r="H5" s="78">
        <v>3.4</v>
      </c>
      <c r="I5" s="78">
        <v>3.9</v>
      </c>
      <c r="J5" s="78">
        <v>2.5</v>
      </c>
      <c r="K5" s="59"/>
    </row>
    <row r="6" spans="1:12">
      <c r="A6" s="54" t="s">
        <v>568</v>
      </c>
      <c r="B6" s="54" t="s">
        <v>120</v>
      </c>
      <c r="C6" s="54" t="s">
        <v>564</v>
      </c>
      <c r="D6" s="17">
        <v>1</v>
      </c>
      <c r="E6" s="17">
        <v>265000</v>
      </c>
      <c r="G6" s="59" t="s">
        <v>312</v>
      </c>
      <c r="H6" s="78">
        <v>2.5</v>
      </c>
      <c r="I6" s="78">
        <v>2.9</v>
      </c>
      <c r="J6" s="78">
        <v>2.1</v>
      </c>
      <c r="K6" s="59"/>
    </row>
    <row r="7" spans="1:12">
      <c r="A7" s="54" t="s">
        <v>569</v>
      </c>
      <c r="B7" s="54" t="s">
        <v>125</v>
      </c>
      <c r="C7" s="54" t="s">
        <v>570</v>
      </c>
      <c r="D7" s="17">
        <v>4</v>
      </c>
      <c r="E7" s="17">
        <v>1168000</v>
      </c>
      <c r="G7" s="59" t="s">
        <v>313</v>
      </c>
      <c r="H7" s="78">
        <v>1.9</v>
      </c>
      <c r="I7" s="78">
        <v>2.4</v>
      </c>
      <c r="J7" s="78">
        <v>0.5</v>
      </c>
      <c r="K7" s="59"/>
    </row>
    <row r="8" spans="1:12">
      <c r="A8" s="54" t="s">
        <v>571</v>
      </c>
      <c r="B8" s="54" t="s">
        <v>120</v>
      </c>
      <c r="C8" s="54" t="s">
        <v>566</v>
      </c>
      <c r="D8" s="17">
        <v>9</v>
      </c>
      <c r="E8" s="17">
        <v>2493000</v>
      </c>
      <c r="G8" s="59" t="s">
        <v>315</v>
      </c>
      <c r="H8" s="78">
        <v>4.5</v>
      </c>
      <c r="I8" s="78">
        <v>4.0999999999999996</v>
      </c>
      <c r="J8" s="78">
        <v>4.5</v>
      </c>
      <c r="K8" s="59"/>
    </row>
    <row r="9" spans="1:12">
      <c r="A9" s="54" t="s">
        <v>572</v>
      </c>
      <c r="B9" s="54" t="s">
        <v>125</v>
      </c>
      <c r="C9" s="54" t="s">
        <v>566</v>
      </c>
      <c r="D9" s="17">
        <v>4</v>
      </c>
      <c r="E9" s="17">
        <v>1020000</v>
      </c>
      <c r="G9" s="54" t="s">
        <v>576</v>
      </c>
      <c r="H9" s="79">
        <v>2.7</v>
      </c>
      <c r="I9" s="79">
        <v>2.5</v>
      </c>
      <c r="J9" s="79">
        <v>1.5</v>
      </c>
      <c r="K9" s="59"/>
    </row>
    <row r="10" spans="1:12">
      <c r="A10" s="54" t="s">
        <v>573</v>
      </c>
      <c r="B10" s="54" t="s">
        <v>120</v>
      </c>
      <c r="C10" s="54" t="s">
        <v>570</v>
      </c>
      <c r="D10" s="17">
        <v>7</v>
      </c>
      <c r="E10" s="17">
        <v>1967000</v>
      </c>
      <c r="G10" s="54" t="s">
        <v>577</v>
      </c>
      <c r="H10" s="79">
        <v>1.8</v>
      </c>
      <c r="I10" s="79">
        <v>1.4</v>
      </c>
      <c r="J10" s="79">
        <v>1.5</v>
      </c>
      <c r="K10" s="59"/>
    </row>
    <row r="11" spans="1:12">
      <c r="A11" s="98" t="s">
        <v>574</v>
      </c>
      <c r="B11" s="99"/>
      <c r="C11" s="99"/>
      <c r="D11" s="100"/>
      <c r="E11" s="71"/>
      <c r="G11" s="54" t="s">
        <v>578</v>
      </c>
      <c r="H11" s="79">
        <v>2.5</v>
      </c>
      <c r="I11" s="79">
        <v>2.5</v>
      </c>
      <c r="J11" s="79">
        <v>1.8</v>
      </c>
      <c r="K11" s="59"/>
    </row>
    <row r="13" spans="1:12">
      <c r="A13" s="10" t="s">
        <v>49</v>
      </c>
      <c r="B13" s="18"/>
      <c r="C13" s="18"/>
      <c r="D13" s="25"/>
      <c r="E13" s="18"/>
      <c r="F13" s="10"/>
      <c r="G13" s="74" t="s">
        <v>51</v>
      </c>
      <c r="H13" s="75" t="s">
        <v>582</v>
      </c>
      <c r="I13" s="76"/>
      <c r="J13" s="77"/>
      <c r="K13" t="s">
        <v>589</v>
      </c>
    </row>
    <row r="14" spans="1:12">
      <c r="A14" s="21" t="s">
        <v>114</v>
      </c>
      <c r="B14" s="21" t="s">
        <v>308</v>
      </c>
      <c r="C14" s="21" t="s">
        <v>590</v>
      </c>
      <c r="D14" s="51" t="s">
        <v>591</v>
      </c>
      <c r="E14" s="10"/>
      <c r="F14" s="10"/>
      <c r="G14" s="59" t="s">
        <v>585</v>
      </c>
      <c r="H14" s="59" t="s">
        <v>583</v>
      </c>
      <c r="I14" s="52" t="s">
        <v>161</v>
      </c>
      <c r="K14" s="68" t="s">
        <v>584</v>
      </c>
      <c r="L14" s="68" t="s">
        <v>161</v>
      </c>
    </row>
    <row r="15" spans="1:12">
      <c r="A15" s="21" t="s">
        <v>309</v>
      </c>
      <c r="B15" s="78">
        <v>3.5</v>
      </c>
      <c r="C15" s="7">
        <v>3587000</v>
      </c>
      <c r="D15" s="85"/>
      <c r="E15" s="10"/>
      <c r="F15" s="10"/>
      <c r="G15" s="59">
        <v>2411012</v>
      </c>
      <c r="H15" s="59" t="s">
        <v>170</v>
      </c>
      <c r="I15" s="80"/>
      <c r="K15" s="82" t="s">
        <v>593</v>
      </c>
      <c r="L15" s="68" t="s">
        <v>587</v>
      </c>
    </row>
    <row r="16" spans="1:12">
      <c r="A16" s="21" t="s">
        <v>310</v>
      </c>
      <c r="B16" s="78">
        <v>4.5</v>
      </c>
      <c r="C16" s="7">
        <v>3780000</v>
      </c>
      <c r="D16" s="85"/>
      <c r="E16" s="10"/>
      <c r="F16" s="10"/>
      <c r="G16" s="59">
        <v>2522013</v>
      </c>
      <c r="H16" s="59" t="s">
        <v>173</v>
      </c>
      <c r="I16" s="80"/>
      <c r="K16" s="82" t="s">
        <v>594</v>
      </c>
      <c r="L16" s="68" t="s">
        <v>586</v>
      </c>
    </row>
    <row r="17" spans="1:12">
      <c r="A17" s="21" t="s">
        <v>311</v>
      </c>
      <c r="B17" s="78">
        <v>4.4000000000000004</v>
      </c>
      <c r="C17" s="7">
        <v>3687000</v>
      </c>
      <c r="D17" s="85"/>
      <c r="E17" s="10"/>
      <c r="F17" s="10"/>
      <c r="G17" s="59">
        <v>2433015</v>
      </c>
      <c r="H17" s="59" t="s">
        <v>175</v>
      </c>
      <c r="I17" s="80"/>
      <c r="K17" s="82" t="s">
        <v>595</v>
      </c>
      <c r="L17" s="68" t="s">
        <v>588</v>
      </c>
    </row>
    <row r="18" spans="1:12">
      <c r="A18" s="21" t="s">
        <v>312</v>
      </c>
      <c r="B18" s="78">
        <v>4.2</v>
      </c>
      <c r="C18" s="7">
        <v>3425000</v>
      </c>
      <c r="D18" s="85"/>
      <c r="E18" s="10"/>
      <c r="F18" s="10"/>
      <c r="G18" s="59">
        <v>2511016</v>
      </c>
      <c r="H18" s="59" t="s">
        <v>177</v>
      </c>
      <c r="I18" s="80"/>
    </row>
    <row r="19" spans="1:12">
      <c r="A19" s="21" t="s">
        <v>313</v>
      </c>
      <c r="B19" s="78">
        <v>3.9</v>
      </c>
      <c r="C19" s="7">
        <v>3985000</v>
      </c>
      <c r="D19" s="85"/>
      <c r="E19" s="10"/>
      <c r="F19" s="10"/>
      <c r="G19" s="59">
        <v>2422019</v>
      </c>
      <c r="H19" s="59" t="s">
        <v>180</v>
      </c>
      <c r="I19" s="80"/>
    </row>
    <row r="20" spans="1:12">
      <c r="A20" s="21" t="s">
        <v>314</v>
      </c>
      <c r="B20" s="78">
        <v>2.1</v>
      </c>
      <c r="C20" s="7">
        <v>2987400</v>
      </c>
      <c r="D20" s="85"/>
      <c r="E20" s="10"/>
      <c r="F20" s="10"/>
      <c r="G20" s="59">
        <v>2533018</v>
      </c>
      <c r="H20" s="59" t="s">
        <v>182</v>
      </c>
      <c r="I20" s="80"/>
    </row>
    <row r="21" spans="1:12">
      <c r="A21" s="21" t="s">
        <v>315</v>
      </c>
      <c r="B21" s="78">
        <v>2.5</v>
      </c>
      <c r="C21" s="7">
        <v>3157000</v>
      </c>
      <c r="D21" s="85"/>
      <c r="E21" s="10"/>
      <c r="F21" s="10"/>
      <c r="G21" s="59">
        <v>2422017</v>
      </c>
      <c r="H21" s="59" t="s">
        <v>185</v>
      </c>
      <c r="I21" s="80"/>
    </row>
    <row r="22" spans="1:12">
      <c r="A22" s="36"/>
      <c r="B22" s="36"/>
      <c r="C22" s="37"/>
      <c r="D22" s="36"/>
      <c r="E22" s="10"/>
      <c r="F22" s="10"/>
    </row>
    <row r="23" spans="1:12">
      <c r="A23" s="38" t="s">
        <v>596</v>
      </c>
      <c r="B23" s="38"/>
      <c r="C23" s="38"/>
      <c r="D23" s="38"/>
      <c r="E23" s="38"/>
    </row>
    <row r="24" spans="1:12">
      <c r="A24" s="72" t="s">
        <v>592</v>
      </c>
      <c r="B24" s="81">
        <v>1</v>
      </c>
      <c r="C24" s="21">
        <v>2</v>
      </c>
      <c r="D24" s="21">
        <v>4</v>
      </c>
      <c r="E24" s="21">
        <v>6</v>
      </c>
    </row>
    <row r="25" spans="1:12">
      <c r="A25" s="21" t="s">
        <v>597</v>
      </c>
      <c r="B25" s="83">
        <v>1</v>
      </c>
      <c r="C25" s="83">
        <v>0.7</v>
      </c>
      <c r="D25" s="83">
        <v>0.5</v>
      </c>
      <c r="E25" s="84">
        <v>0</v>
      </c>
    </row>
  </sheetData>
  <mergeCells count="1">
    <mergeCell ref="A11:D11"/>
  </mergeCells>
  <phoneticPr fontId="2" type="noConversion"/>
  <pageMargins left="0.7" right="0.7" top="0.75" bottom="0.75" header="0.3" footer="0.3"/>
  <ignoredErrors>
    <ignoredError sqref="K15:K1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736B-7B0B-49E5-8BD7-836AE9864126}">
  <dimension ref="A1:L25"/>
  <sheetViews>
    <sheetView workbookViewId="0">
      <selection activeCell="A13" sqref="A13:E25"/>
    </sheetView>
  </sheetViews>
  <sheetFormatPr defaultRowHeight="16.5"/>
  <cols>
    <col min="1" max="1" width="10.5" bestFit="1" customWidth="1"/>
    <col min="2" max="2" width="12.25" customWidth="1"/>
    <col min="3" max="3" width="11.875" bestFit="1" customWidth="1"/>
    <col min="4" max="5" width="10.875" bestFit="1" customWidth="1"/>
    <col min="6" max="6" width="1.625" customWidth="1"/>
    <col min="7" max="7" width="10.25" customWidth="1"/>
    <col min="8" max="8" width="10.375" customWidth="1"/>
    <col min="9" max="9" width="20.5" customWidth="1"/>
    <col min="10" max="10" width="10.375" customWidth="1"/>
    <col min="11" max="11" width="10.875" customWidth="1"/>
    <col min="12" max="12" width="12.875" customWidth="1"/>
  </cols>
  <sheetData>
    <row r="1" spans="1:12">
      <c r="A1" s="74" t="s">
        <v>2</v>
      </c>
      <c r="B1" s="75" t="s">
        <v>558</v>
      </c>
      <c r="C1" s="74"/>
      <c r="D1" s="74"/>
      <c r="E1" s="74"/>
      <c r="G1" s="74" t="s">
        <v>4</v>
      </c>
      <c r="H1" s="76"/>
      <c r="I1" s="76"/>
      <c r="J1" s="76"/>
      <c r="K1" s="77"/>
    </row>
    <row r="2" spans="1:12">
      <c r="A2" s="54" t="s">
        <v>559</v>
      </c>
      <c r="B2" s="54" t="s">
        <v>111</v>
      </c>
      <c r="C2" s="54" t="s">
        <v>560</v>
      </c>
      <c r="D2" s="54" t="s">
        <v>561</v>
      </c>
      <c r="E2" s="54" t="s">
        <v>562</v>
      </c>
      <c r="G2" s="59" t="s">
        <v>114</v>
      </c>
      <c r="H2" s="59" t="s">
        <v>579</v>
      </c>
      <c r="I2" s="59" t="s">
        <v>580</v>
      </c>
      <c r="J2" s="59" t="s">
        <v>581</v>
      </c>
      <c r="K2" s="52" t="s">
        <v>575</v>
      </c>
    </row>
    <row r="3" spans="1:12">
      <c r="A3" s="54" t="s">
        <v>563</v>
      </c>
      <c r="B3" s="54" t="s">
        <v>125</v>
      </c>
      <c r="C3" s="54" t="s">
        <v>564</v>
      </c>
      <c r="D3" s="17">
        <v>4</v>
      </c>
      <c r="E3" s="17">
        <v>1208000</v>
      </c>
      <c r="G3" s="59" t="s">
        <v>309</v>
      </c>
      <c r="H3" s="78">
        <v>3.8</v>
      </c>
      <c r="I3" s="78">
        <v>2.5</v>
      </c>
      <c r="J3" s="78">
        <v>3.1</v>
      </c>
      <c r="K3" s="59" t="str">
        <f>CHOOSE(INT(AVERAGE(H3:J3)),"F","C","B","A")</f>
        <v>B</v>
      </c>
    </row>
    <row r="4" spans="1:12">
      <c r="A4" s="54" t="s">
        <v>565</v>
      </c>
      <c r="B4" s="54" t="s">
        <v>120</v>
      </c>
      <c r="C4" s="54" t="s">
        <v>566</v>
      </c>
      <c r="D4" s="17">
        <v>9</v>
      </c>
      <c r="E4" s="17">
        <v>2214000</v>
      </c>
      <c r="G4" s="59" t="s">
        <v>310</v>
      </c>
      <c r="H4" s="78">
        <v>4.0999999999999996</v>
      </c>
      <c r="I4" s="78">
        <v>3.5</v>
      </c>
      <c r="J4" s="78">
        <v>4.9000000000000004</v>
      </c>
      <c r="K4" s="59" t="str">
        <f t="shared" ref="K4:K11" si="0">CHOOSE(INT(AVERAGE(H4:J4)),"F","C","B","A")</f>
        <v>A</v>
      </c>
    </row>
    <row r="5" spans="1:12">
      <c r="A5" s="54" t="s">
        <v>567</v>
      </c>
      <c r="B5" s="54" t="s">
        <v>125</v>
      </c>
      <c r="C5" s="54" t="s">
        <v>564</v>
      </c>
      <c r="D5" s="17">
        <v>5</v>
      </c>
      <c r="E5" s="17">
        <v>1425000</v>
      </c>
      <c r="G5" s="59" t="s">
        <v>311</v>
      </c>
      <c r="H5" s="78">
        <v>3.4</v>
      </c>
      <c r="I5" s="78">
        <v>3.9</v>
      </c>
      <c r="J5" s="78">
        <v>2.5</v>
      </c>
      <c r="K5" s="59" t="str">
        <f t="shared" si="0"/>
        <v>B</v>
      </c>
    </row>
    <row r="6" spans="1:12">
      <c r="A6" s="54" t="s">
        <v>568</v>
      </c>
      <c r="B6" s="54" t="s">
        <v>120</v>
      </c>
      <c r="C6" s="54" t="s">
        <v>564</v>
      </c>
      <c r="D6" s="17">
        <v>1</v>
      </c>
      <c r="E6" s="17">
        <v>265000</v>
      </c>
      <c r="G6" s="59" t="s">
        <v>312</v>
      </c>
      <c r="H6" s="78">
        <v>2.5</v>
      </c>
      <c r="I6" s="78">
        <v>2.9</v>
      </c>
      <c r="J6" s="78">
        <v>2.1</v>
      </c>
      <c r="K6" s="59" t="str">
        <f t="shared" si="0"/>
        <v>C</v>
      </c>
    </row>
    <row r="7" spans="1:12">
      <c r="A7" s="54" t="s">
        <v>569</v>
      </c>
      <c r="B7" s="54" t="s">
        <v>125</v>
      </c>
      <c r="C7" s="54" t="s">
        <v>570</v>
      </c>
      <c r="D7" s="17">
        <v>4</v>
      </c>
      <c r="E7" s="17">
        <v>1168000</v>
      </c>
      <c r="G7" s="59" t="s">
        <v>313</v>
      </c>
      <c r="H7" s="78">
        <v>1.9</v>
      </c>
      <c r="I7" s="78">
        <v>2.4</v>
      </c>
      <c r="J7" s="78">
        <v>0.5</v>
      </c>
      <c r="K7" s="59" t="str">
        <f t="shared" si="0"/>
        <v>F</v>
      </c>
    </row>
    <row r="8" spans="1:12">
      <c r="A8" s="54" t="s">
        <v>571</v>
      </c>
      <c r="B8" s="54" t="s">
        <v>120</v>
      </c>
      <c r="C8" s="54" t="s">
        <v>566</v>
      </c>
      <c r="D8" s="17">
        <v>9</v>
      </c>
      <c r="E8" s="17">
        <v>2493000</v>
      </c>
      <c r="G8" s="59" t="s">
        <v>315</v>
      </c>
      <c r="H8" s="78">
        <v>4.5</v>
      </c>
      <c r="I8" s="78">
        <v>4.0999999999999996</v>
      </c>
      <c r="J8" s="78">
        <v>4.5</v>
      </c>
      <c r="K8" s="59" t="str">
        <f t="shared" si="0"/>
        <v>A</v>
      </c>
    </row>
    <row r="9" spans="1:12">
      <c r="A9" s="54" t="s">
        <v>572</v>
      </c>
      <c r="B9" s="54" t="s">
        <v>125</v>
      </c>
      <c r="C9" s="54" t="s">
        <v>566</v>
      </c>
      <c r="D9" s="17">
        <v>4</v>
      </c>
      <c r="E9" s="17">
        <v>1020000</v>
      </c>
      <c r="G9" s="54" t="s">
        <v>576</v>
      </c>
      <c r="H9" s="79">
        <v>2.7</v>
      </c>
      <c r="I9" s="79">
        <v>2.5</v>
      </c>
      <c r="J9" s="79">
        <v>1.5</v>
      </c>
      <c r="K9" s="59" t="str">
        <f t="shared" si="0"/>
        <v>C</v>
      </c>
    </row>
    <row r="10" spans="1:12">
      <c r="A10" s="54" t="s">
        <v>573</v>
      </c>
      <c r="B10" s="54" t="s">
        <v>120</v>
      </c>
      <c r="C10" s="54" t="s">
        <v>570</v>
      </c>
      <c r="D10" s="17">
        <v>7</v>
      </c>
      <c r="E10" s="17">
        <v>1967000</v>
      </c>
      <c r="G10" s="54" t="s">
        <v>577</v>
      </c>
      <c r="H10" s="79">
        <v>1.8</v>
      </c>
      <c r="I10" s="79">
        <v>1.4</v>
      </c>
      <c r="J10" s="79">
        <v>1.5</v>
      </c>
      <c r="K10" s="59" t="str">
        <f t="shared" si="0"/>
        <v>F</v>
      </c>
    </row>
    <row r="11" spans="1:12">
      <c r="A11" s="98" t="s">
        <v>574</v>
      </c>
      <c r="B11" s="99"/>
      <c r="C11" s="99"/>
      <c r="D11" s="100"/>
      <c r="E11" s="71" t="str">
        <f>INDEX(A3:A10,MATCH(DMAX(A2:E10,E2,C2:C3),E3:E10,0))</f>
        <v>이수학</v>
      </c>
      <c r="G11" s="54" t="s">
        <v>578</v>
      </c>
      <c r="H11" s="79">
        <v>2.5</v>
      </c>
      <c r="I11" s="79">
        <v>2.5</v>
      </c>
      <c r="J11" s="79">
        <v>1.8</v>
      </c>
      <c r="K11" s="59" t="str">
        <f t="shared" si="0"/>
        <v>C</v>
      </c>
    </row>
    <row r="13" spans="1:12">
      <c r="A13" s="10" t="s">
        <v>49</v>
      </c>
      <c r="B13" s="18"/>
      <c r="C13" s="18"/>
      <c r="D13" s="25"/>
      <c r="E13" s="18"/>
      <c r="F13" s="10"/>
      <c r="G13" s="74" t="s">
        <v>51</v>
      </c>
      <c r="H13" s="75" t="s">
        <v>582</v>
      </c>
      <c r="I13" s="76"/>
      <c r="J13" s="77"/>
      <c r="K13" t="s">
        <v>589</v>
      </c>
    </row>
    <row r="14" spans="1:12">
      <c r="A14" s="21" t="s">
        <v>114</v>
      </c>
      <c r="B14" s="21" t="s">
        <v>308</v>
      </c>
      <c r="C14" s="21" t="s">
        <v>590</v>
      </c>
      <c r="D14" s="51" t="s">
        <v>591</v>
      </c>
      <c r="E14" s="10"/>
      <c r="F14" s="10"/>
      <c r="G14" s="59" t="s">
        <v>585</v>
      </c>
      <c r="H14" s="59" t="s">
        <v>583</v>
      </c>
      <c r="I14" s="52" t="s">
        <v>161</v>
      </c>
      <c r="K14" s="68" t="s">
        <v>584</v>
      </c>
      <c r="L14" s="68" t="s">
        <v>161</v>
      </c>
    </row>
    <row r="15" spans="1:12">
      <c r="A15" s="21" t="s">
        <v>309</v>
      </c>
      <c r="B15" s="78">
        <v>3.5</v>
      </c>
      <c r="C15" s="7">
        <v>3587000</v>
      </c>
      <c r="D15" s="85">
        <f>C15*(1-HLOOKUP(_xlfn.RANK.EQ(B15,$B$15:$B$21),$B$24:$E$25,2))</f>
        <v>1793500</v>
      </c>
      <c r="E15" s="10"/>
      <c r="F15" s="10"/>
      <c r="G15" s="59">
        <v>2411012</v>
      </c>
      <c r="H15" s="59" t="s">
        <v>170</v>
      </c>
      <c r="I15" s="80" t="str">
        <f>LEFT(G15,2)&amp;"학번 "&amp;VLOOKUP(MID(G15,3,2),$K$15:$L$17,2,0)</f>
        <v>24학번 AI융합</v>
      </c>
      <c r="K15" s="82" t="s">
        <v>593</v>
      </c>
      <c r="L15" s="68" t="s">
        <v>587</v>
      </c>
    </row>
    <row r="16" spans="1:12">
      <c r="A16" s="21" t="s">
        <v>310</v>
      </c>
      <c r="B16" s="78">
        <v>4.5</v>
      </c>
      <c r="C16" s="7">
        <v>3780000</v>
      </c>
      <c r="D16" s="85">
        <f t="shared" ref="D16:D21" si="1">C16*(1-HLOOKUP(_xlfn.RANK.EQ(B16,$B$15:$B$21),$B$24:$E$25,2))</f>
        <v>0</v>
      </c>
      <c r="E16" s="10"/>
      <c r="F16" s="10"/>
      <c r="G16" s="59">
        <v>2522013</v>
      </c>
      <c r="H16" s="59" t="s">
        <v>173</v>
      </c>
      <c r="I16" s="80" t="str">
        <f t="shared" ref="I16:I21" si="2">LEFT(G16,2)&amp;"학번 "&amp;VLOOKUP(MID(G16,3,2),$K$15:$L$17,2,0)</f>
        <v>25학번 소프트웨어</v>
      </c>
      <c r="K16" s="82" t="s">
        <v>594</v>
      </c>
      <c r="L16" s="68" t="s">
        <v>586</v>
      </c>
    </row>
    <row r="17" spans="1:12">
      <c r="A17" s="21" t="s">
        <v>311</v>
      </c>
      <c r="B17" s="78">
        <v>4.4000000000000004</v>
      </c>
      <c r="C17" s="7">
        <v>3687000</v>
      </c>
      <c r="D17" s="85">
        <f t="shared" si="1"/>
        <v>1106100.0000000002</v>
      </c>
      <c r="E17" s="10"/>
      <c r="F17" s="10"/>
      <c r="G17" s="59">
        <v>2433015</v>
      </c>
      <c r="H17" s="59" t="s">
        <v>175</v>
      </c>
      <c r="I17" s="80" t="str">
        <f t="shared" si="2"/>
        <v>24학번 글로벌미디어</v>
      </c>
      <c r="K17" s="82" t="s">
        <v>595</v>
      </c>
      <c r="L17" s="68" t="s">
        <v>588</v>
      </c>
    </row>
    <row r="18" spans="1:12">
      <c r="A18" s="21" t="s">
        <v>312</v>
      </c>
      <c r="B18" s="78">
        <v>4.2</v>
      </c>
      <c r="C18" s="7">
        <v>3425000</v>
      </c>
      <c r="D18" s="85">
        <f t="shared" si="1"/>
        <v>1027500.0000000001</v>
      </c>
      <c r="E18" s="10"/>
      <c r="F18" s="10"/>
      <c r="G18" s="59">
        <v>2511016</v>
      </c>
      <c r="H18" s="59" t="s">
        <v>177</v>
      </c>
      <c r="I18" s="80" t="str">
        <f t="shared" si="2"/>
        <v>25학번 AI융합</v>
      </c>
    </row>
    <row r="19" spans="1:12">
      <c r="A19" s="21" t="s">
        <v>313</v>
      </c>
      <c r="B19" s="78">
        <v>3.9</v>
      </c>
      <c r="C19" s="7">
        <v>3985000</v>
      </c>
      <c r="D19" s="85">
        <f t="shared" si="1"/>
        <v>1992500</v>
      </c>
      <c r="E19" s="10"/>
      <c r="F19" s="10"/>
      <c r="G19" s="59">
        <v>2422019</v>
      </c>
      <c r="H19" s="59" t="s">
        <v>180</v>
      </c>
      <c r="I19" s="80" t="str">
        <f t="shared" si="2"/>
        <v>24학번 소프트웨어</v>
      </c>
    </row>
    <row r="20" spans="1:12">
      <c r="A20" s="21" t="s">
        <v>314</v>
      </c>
      <c r="B20" s="78">
        <v>2.1</v>
      </c>
      <c r="C20" s="7">
        <v>2987400</v>
      </c>
      <c r="D20" s="85">
        <f t="shared" si="1"/>
        <v>2987400</v>
      </c>
      <c r="E20" s="10"/>
      <c r="F20" s="10"/>
      <c r="G20" s="59">
        <v>2533018</v>
      </c>
      <c r="H20" s="59" t="s">
        <v>182</v>
      </c>
      <c r="I20" s="80" t="str">
        <f t="shared" si="2"/>
        <v>25학번 글로벌미디어</v>
      </c>
    </row>
    <row r="21" spans="1:12">
      <c r="A21" s="21" t="s">
        <v>315</v>
      </c>
      <c r="B21" s="78">
        <v>2.5</v>
      </c>
      <c r="C21" s="7">
        <v>3157000</v>
      </c>
      <c r="D21" s="85">
        <f t="shared" si="1"/>
        <v>3157000</v>
      </c>
      <c r="E21" s="10"/>
      <c r="F21" s="10"/>
      <c r="G21" s="59">
        <v>2422017</v>
      </c>
      <c r="H21" s="59" t="s">
        <v>185</v>
      </c>
      <c r="I21" s="80" t="str">
        <f t="shared" si="2"/>
        <v>24학번 소프트웨어</v>
      </c>
    </row>
    <row r="22" spans="1:12">
      <c r="A22" s="36"/>
      <c r="B22" s="36"/>
      <c r="C22" s="37"/>
      <c r="D22" s="36"/>
      <c r="E22" s="10"/>
      <c r="F22" s="10"/>
    </row>
    <row r="23" spans="1:12">
      <c r="A23" s="38" t="s">
        <v>596</v>
      </c>
      <c r="B23" s="38"/>
      <c r="C23" s="38"/>
      <c r="D23" s="38"/>
      <c r="E23" s="38"/>
    </row>
    <row r="24" spans="1:12">
      <c r="A24" s="72" t="s">
        <v>592</v>
      </c>
      <c r="B24" s="81">
        <v>1</v>
      </c>
      <c r="C24" s="21">
        <v>2</v>
      </c>
      <c r="D24" s="21">
        <v>4</v>
      </c>
      <c r="E24" s="21">
        <v>6</v>
      </c>
    </row>
    <row r="25" spans="1:12">
      <c r="A25" s="21" t="s">
        <v>597</v>
      </c>
      <c r="B25" s="83">
        <v>1</v>
      </c>
      <c r="C25" s="83">
        <v>0.7</v>
      </c>
      <c r="D25" s="83">
        <v>0.5</v>
      </c>
      <c r="E25" s="84">
        <v>0</v>
      </c>
    </row>
  </sheetData>
  <mergeCells count="1">
    <mergeCell ref="A11:D1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/>
  </sheetViews>
  <sheetFormatPr defaultRowHeight="16.5"/>
  <cols>
    <col min="2" max="2" width="14" bestFit="1" customWidth="1"/>
    <col min="3" max="3" width="13.5" customWidth="1"/>
    <col min="4" max="4" width="13.25" customWidth="1"/>
    <col min="5" max="5" width="1.625" customWidth="1"/>
    <col min="8" max="8" width="12.75" customWidth="1"/>
    <col min="9" max="9" width="13.625" customWidth="1"/>
  </cols>
  <sheetData>
    <row r="1" spans="1:9">
      <c r="A1" s="10" t="s">
        <v>2</v>
      </c>
      <c r="B1" s="40" t="s">
        <v>322</v>
      </c>
      <c r="C1" s="18"/>
      <c r="D1" s="18"/>
      <c r="E1" s="10"/>
      <c r="F1" s="3" t="s">
        <v>323</v>
      </c>
      <c r="G1" s="41" t="s">
        <v>324</v>
      </c>
      <c r="H1" s="9"/>
      <c r="I1" s="6"/>
    </row>
    <row r="2" spans="1:9">
      <c r="A2" s="19" t="s">
        <v>325</v>
      </c>
      <c r="B2" s="19" t="s">
        <v>114</v>
      </c>
      <c r="C2" s="19" t="s">
        <v>326</v>
      </c>
      <c r="D2" s="52" t="s">
        <v>321</v>
      </c>
      <c r="E2" s="10"/>
      <c r="F2" s="46" t="s">
        <v>327</v>
      </c>
      <c r="G2" s="46" t="s">
        <v>217</v>
      </c>
      <c r="H2" s="46" t="s">
        <v>329</v>
      </c>
      <c r="I2" s="50" t="s">
        <v>330</v>
      </c>
    </row>
    <row r="3" spans="1:9">
      <c r="A3" s="19" t="s">
        <v>331</v>
      </c>
      <c r="B3" s="19" t="s">
        <v>332</v>
      </c>
      <c r="C3" s="20">
        <v>45792</v>
      </c>
      <c r="D3" s="19"/>
      <c r="E3" s="10"/>
      <c r="F3" s="46" t="s">
        <v>333</v>
      </c>
      <c r="G3" s="46" t="s">
        <v>334</v>
      </c>
      <c r="H3" s="39">
        <v>37428</v>
      </c>
      <c r="I3" s="42"/>
    </row>
    <row r="4" spans="1:9">
      <c r="A4" s="19" t="s">
        <v>316</v>
      </c>
      <c r="B4" s="19" t="s">
        <v>335</v>
      </c>
      <c r="C4" s="20">
        <v>45954</v>
      </c>
      <c r="D4" s="19"/>
      <c r="E4" s="10"/>
      <c r="F4" s="46" t="s">
        <v>336</v>
      </c>
      <c r="G4" s="46" t="s">
        <v>337</v>
      </c>
      <c r="H4" s="39">
        <v>42900</v>
      </c>
      <c r="I4" s="42"/>
    </row>
    <row r="5" spans="1:9">
      <c r="A5" s="19" t="s">
        <v>141</v>
      </c>
      <c r="B5" s="19" t="s">
        <v>339</v>
      </c>
      <c r="C5" s="20">
        <v>45721</v>
      </c>
      <c r="D5" s="19"/>
      <c r="E5" s="10"/>
      <c r="F5" s="46" t="s">
        <v>340</v>
      </c>
      <c r="G5" s="46" t="s">
        <v>334</v>
      </c>
      <c r="H5" s="39">
        <v>37171</v>
      </c>
      <c r="I5" s="42"/>
    </row>
    <row r="6" spans="1:9">
      <c r="A6" s="19" t="s">
        <v>317</v>
      </c>
      <c r="B6" s="19" t="s">
        <v>341</v>
      </c>
      <c r="C6" s="20">
        <v>45886</v>
      </c>
      <c r="D6" s="19"/>
      <c r="E6" s="10"/>
      <c r="F6" s="46" t="s">
        <v>342</v>
      </c>
      <c r="G6" s="46" t="s">
        <v>343</v>
      </c>
      <c r="H6" s="39">
        <v>40878</v>
      </c>
      <c r="I6" s="42"/>
    </row>
    <row r="7" spans="1:9">
      <c r="A7" s="19" t="s">
        <v>344</v>
      </c>
      <c r="B7" s="19" t="s">
        <v>345</v>
      </c>
      <c r="C7" s="20">
        <v>45973</v>
      </c>
      <c r="D7" s="19"/>
      <c r="E7" s="10"/>
      <c r="F7" s="46" t="s">
        <v>346</v>
      </c>
      <c r="G7" s="46" t="s">
        <v>347</v>
      </c>
      <c r="H7" s="39">
        <v>42088</v>
      </c>
      <c r="I7" s="42"/>
    </row>
    <row r="8" spans="1:9">
      <c r="A8" s="19" t="s">
        <v>348</v>
      </c>
      <c r="B8" s="19" t="s">
        <v>349</v>
      </c>
      <c r="C8" s="20">
        <v>46003</v>
      </c>
      <c r="D8" s="19"/>
      <c r="E8" s="10"/>
      <c r="F8" s="46" t="s">
        <v>350</v>
      </c>
      <c r="G8" s="46" t="s">
        <v>337</v>
      </c>
      <c r="H8" s="39">
        <v>41008</v>
      </c>
      <c r="I8" s="42"/>
    </row>
    <row r="9" spans="1:9">
      <c r="A9" s="19" t="s">
        <v>351</v>
      </c>
      <c r="B9" s="19" t="s">
        <v>352</v>
      </c>
      <c r="C9" s="20">
        <v>45713</v>
      </c>
      <c r="D9" s="19"/>
      <c r="E9" s="10"/>
      <c r="F9" s="46" t="s">
        <v>353</v>
      </c>
      <c r="G9" s="46" t="s">
        <v>343</v>
      </c>
      <c r="H9" s="39">
        <v>42479</v>
      </c>
      <c r="I9" s="42"/>
    </row>
    <row r="10" spans="1:9">
      <c r="A10" s="10"/>
      <c r="B10" s="10"/>
      <c r="C10" s="10"/>
      <c r="D10" s="10"/>
      <c r="E10" s="10"/>
      <c r="F10" s="10"/>
      <c r="G10" s="10"/>
      <c r="H10" s="10"/>
      <c r="I10" s="10"/>
    </row>
    <row r="11" spans="1:9">
      <c r="A11" s="10" t="s">
        <v>49</v>
      </c>
      <c r="B11" s="10"/>
      <c r="C11" s="10"/>
      <c r="D11" s="10"/>
      <c r="E11" s="10"/>
      <c r="F11" s="10" t="s">
        <v>51</v>
      </c>
      <c r="G11" s="10" t="s">
        <v>354</v>
      </c>
      <c r="H11" s="10"/>
      <c r="I11" s="10"/>
    </row>
    <row r="12" spans="1:9">
      <c r="A12" s="43" t="s">
        <v>0</v>
      </c>
      <c r="B12" s="68" t="s">
        <v>619</v>
      </c>
      <c r="C12" s="68" t="s">
        <v>620</v>
      </c>
      <c r="D12" s="52" t="s">
        <v>621</v>
      </c>
      <c r="E12" s="10"/>
      <c r="F12" s="61" t="s">
        <v>355</v>
      </c>
      <c r="G12" s="61" t="s">
        <v>356</v>
      </c>
      <c r="H12" s="61" t="s">
        <v>357</v>
      </c>
      <c r="I12" s="86" t="s">
        <v>358</v>
      </c>
    </row>
    <row r="13" spans="1:9">
      <c r="A13" s="43" t="s">
        <v>359</v>
      </c>
      <c r="B13" s="94">
        <v>0.39583333333333331</v>
      </c>
      <c r="C13" s="94">
        <v>0.52083333333333337</v>
      </c>
      <c r="D13" s="68"/>
      <c r="E13" s="10"/>
      <c r="F13" s="61" t="s">
        <v>360</v>
      </c>
      <c r="G13" s="61" t="s">
        <v>361</v>
      </c>
      <c r="H13" s="44">
        <v>0.54861111111111105</v>
      </c>
      <c r="I13" s="54"/>
    </row>
    <row r="14" spans="1:9">
      <c r="A14" s="43" t="s">
        <v>362</v>
      </c>
      <c r="B14" s="94">
        <v>0.4236111111111111</v>
      </c>
      <c r="C14" s="94">
        <v>0.76388888888888884</v>
      </c>
      <c r="D14" s="68"/>
      <c r="E14" s="10"/>
      <c r="F14" s="61" t="s">
        <v>363</v>
      </c>
      <c r="G14" s="61" t="s">
        <v>364</v>
      </c>
      <c r="H14" s="44">
        <v>0.63194444444444442</v>
      </c>
      <c r="I14" s="54"/>
    </row>
    <row r="15" spans="1:9">
      <c r="A15" s="43" t="s">
        <v>365</v>
      </c>
      <c r="B15" s="94">
        <v>0.4375</v>
      </c>
      <c r="C15" s="94">
        <v>0.80763888888888891</v>
      </c>
      <c r="D15" s="68"/>
      <c r="E15" s="10"/>
      <c r="F15" s="61" t="s">
        <v>366</v>
      </c>
      <c r="G15" s="61" t="s">
        <v>367</v>
      </c>
      <c r="H15" s="44">
        <v>0.59027777777777779</v>
      </c>
      <c r="I15" s="54"/>
    </row>
    <row r="16" spans="1:9">
      <c r="A16" s="43" t="s">
        <v>368</v>
      </c>
      <c r="B16" s="94">
        <v>0.47222222222222227</v>
      </c>
      <c r="C16" s="94">
        <v>0.59722222222222221</v>
      </c>
      <c r="D16" s="68"/>
      <c r="E16" s="10"/>
      <c r="F16" s="61" t="s">
        <v>116</v>
      </c>
      <c r="G16" s="61" t="s">
        <v>370</v>
      </c>
      <c r="H16" s="44">
        <v>0.63194444444444442</v>
      </c>
      <c r="I16" s="54"/>
    </row>
    <row r="17" spans="1:9">
      <c r="A17" s="43" t="s">
        <v>371</v>
      </c>
      <c r="B17" s="94">
        <v>0.49305555555555558</v>
      </c>
      <c r="C17" s="94">
        <v>0.64583333333333337</v>
      </c>
      <c r="D17" s="68"/>
      <c r="E17" s="10"/>
      <c r="F17" s="61" t="s">
        <v>372</v>
      </c>
      <c r="G17" s="61" t="s">
        <v>373</v>
      </c>
      <c r="H17" s="44">
        <v>0.54861111111111105</v>
      </c>
      <c r="I17" s="54"/>
    </row>
    <row r="18" spans="1:9">
      <c r="A18" s="43" t="s">
        <v>374</v>
      </c>
      <c r="B18" s="94">
        <v>0.50347222222222221</v>
      </c>
      <c r="C18" s="94">
        <v>0.72430555555555554</v>
      </c>
      <c r="D18" s="68"/>
      <c r="E18" s="10"/>
      <c r="F18" s="10"/>
      <c r="G18" s="10"/>
      <c r="H18" s="10"/>
      <c r="I18" s="10"/>
    </row>
    <row r="19" spans="1:9">
      <c r="D19" s="10"/>
      <c r="E19" s="10"/>
      <c r="F19" s="4" t="s">
        <v>108</v>
      </c>
      <c r="G19" s="4" t="s">
        <v>555</v>
      </c>
      <c r="H19" s="10"/>
      <c r="I19" s="10"/>
    </row>
    <row r="20" spans="1:9">
      <c r="A20" s="91" t="s">
        <v>106</v>
      </c>
      <c r="D20" s="10"/>
      <c r="E20" s="10"/>
      <c r="F20" s="68" t="s">
        <v>556</v>
      </c>
      <c r="G20" s="68" t="s">
        <v>553</v>
      </c>
      <c r="H20" s="68" t="s">
        <v>554</v>
      </c>
      <c r="I20" s="86" t="s">
        <v>557</v>
      </c>
    </row>
    <row r="21" spans="1:9">
      <c r="A21" s="68" t="s">
        <v>599</v>
      </c>
      <c r="B21" s="68" t="s">
        <v>600</v>
      </c>
      <c r="C21" s="53" t="s">
        <v>601</v>
      </c>
      <c r="D21" s="92"/>
      <c r="F21" s="68">
        <v>5587</v>
      </c>
      <c r="G21" s="69">
        <v>0.4375</v>
      </c>
      <c r="H21" s="69">
        <v>0.47916666666666669</v>
      </c>
      <c r="I21" s="70"/>
    </row>
    <row r="22" spans="1:9">
      <c r="A22" s="68" t="s">
        <v>602</v>
      </c>
      <c r="B22" s="93">
        <v>45721</v>
      </c>
      <c r="C22" s="93"/>
      <c r="D22" s="92"/>
      <c r="F22" s="68">
        <v>2896</v>
      </c>
      <c r="G22" s="69">
        <v>0.45833333333333331</v>
      </c>
      <c r="H22" s="69">
        <v>0.51388888888888895</v>
      </c>
      <c r="I22" s="70"/>
    </row>
    <row r="23" spans="1:9">
      <c r="A23" s="68" t="s">
        <v>603</v>
      </c>
      <c r="B23" s="93">
        <v>45748</v>
      </c>
      <c r="C23" s="93"/>
      <c r="D23" s="92"/>
      <c r="F23" s="68">
        <v>3578</v>
      </c>
      <c r="G23" s="69">
        <v>0.47916666666666702</v>
      </c>
      <c r="H23" s="69">
        <v>0.57638888888888895</v>
      </c>
      <c r="I23" s="70"/>
    </row>
    <row r="24" spans="1:9">
      <c r="A24" s="68" t="s">
        <v>604</v>
      </c>
      <c r="B24" s="93">
        <v>45757</v>
      </c>
      <c r="C24" s="93"/>
      <c r="D24" s="92"/>
      <c r="F24" s="68">
        <v>6478</v>
      </c>
      <c r="G24" s="69">
        <v>0.5</v>
      </c>
      <c r="H24" s="69">
        <v>0.53472222222222221</v>
      </c>
      <c r="I24" s="70"/>
    </row>
    <row r="25" spans="1:9">
      <c r="A25" s="68" t="s">
        <v>605</v>
      </c>
      <c r="B25" s="93">
        <v>45772</v>
      </c>
      <c r="C25" s="93"/>
      <c r="D25" s="92"/>
      <c r="F25" s="68">
        <v>4987</v>
      </c>
      <c r="G25" s="69">
        <v>0.52083333333333304</v>
      </c>
      <c r="H25" s="69">
        <v>0.63888888888888895</v>
      </c>
      <c r="I25" s="70"/>
    </row>
    <row r="26" spans="1:9">
      <c r="A26" s="68" t="s">
        <v>606</v>
      </c>
      <c r="B26" s="93">
        <v>45780</v>
      </c>
      <c r="C26" s="93"/>
      <c r="D26" s="92"/>
      <c r="F26" s="68">
        <v>5791</v>
      </c>
      <c r="G26" s="69">
        <v>0.54166666666666696</v>
      </c>
      <c r="H26" s="69">
        <v>0.68055555555555547</v>
      </c>
      <c r="I26" s="70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6"/>
  <sheetViews>
    <sheetView workbookViewId="0">
      <selection activeCell="C21" sqref="C21"/>
    </sheetView>
  </sheetViews>
  <sheetFormatPr defaultRowHeight="16.5"/>
  <cols>
    <col min="2" max="2" width="14" bestFit="1" customWidth="1"/>
    <col min="3" max="3" width="13.5" customWidth="1"/>
    <col min="4" max="4" width="13.25" customWidth="1"/>
    <col min="5" max="5" width="1.625" customWidth="1"/>
    <col min="8" max="8" width="12.75" customWidth="1"/>
    <col min="9" max="9" width="13.625" customWidth="1"/>
  </cols>
  <sheetData>
    <row r="1" spans="1:9">
      <c r="A1" s="10" t="s">
        <v>151</v>
      </c>
      <c r="B1" s="40" t="s">
        <v>322</v>
      </c>
      <c r="C1" s="18"/>
      <c r="D1" s="18"/>
      <c r="E1" s="10"/>
      <c r="F1" s="3" t="s">
        <v>323</v>
      </c>
      <c r="G1" s="41" t="s">
        <v>324</v>
      </c>
      <c r="H1" s="9"/>
      <c r="I1" s="6"/>
    </row>
    <row r="2" spans="1:9">
      <c r="A2" s="19" t="s">
        <v>325</v>
      </c>
      <c r="B2" s="19" t="s">
        <v>215</v>
      </c>
      <c r="C2" s="19" t="s">
        <v>326</v>
      </c>
      <c r="D2" s="52" t="s">
        <v>321</v>
      </c>
      <c r="E2" s="10"/>
      <c r="F2" s="2" t="s">
        <v>327</v>
      </c>
      <c r="G2" s="2" t="s">
        <v>328</v>
      </c>
      <c r="H2" s="2" t="s">
        <v>329</v>
      </c>
      <c r="I2" s="49" t="s">
        <v>330</v>
      </c>
    </row>
    <row r="3" spans="1:9">
      <c r="A3" s="19" t="s">
        <v>331</v>
      </c>
      <c r="B3" s="19" t="s">
        <v>332</v>
      </c>
      <c r="C3" s="20">
        <v>45792</v>
      </c>
      <c r="D3" s="59" t="str">
        <f t="shared" ref="D3:D9" si="0">IF(WEEKDAY(C3,2)&lt;=5,"평일","주말")</f>
        <v>평일</v>
      </c>
      <c r="E3" s="10"/>
      <c r="F3" s="2" t="s">
        <v>333</v>
      </c>
      <c r="G3" s="2" t="s">
        <v>334</v>
      </c>
      <c r="H3" s="39">
        <v>37428</v>
      </c>
      <c r="I3" s="60">
        <f ca="1">YEAR(TODAY())-YEAR(H3)</f>
        <v>22</v>
      </c>
    </row>
    <row r="4" spans="1:9">
      <c r="A4" s="19" t="s">
        <v>318</v>
      </c>
      <c r="B4" s="19" t="s">
        <v>335</v>
      </c>
      <c r="C4" s="20">
        <v>45954</v>
      </c>
      <c r="D4" s="59" t="str">
        <f t="shared" si="0"/>
        <v>평일</v>
      </c>
      <c r="E4" s="10"/>
      <c r="F4" s="2" t="s">
        <v>336</v>
      </c>
      <c r="G4" s="2" t="s">
        <v>337</v>
      </c>
      <c r="H4" s="39">
        <v>42900</v>
      </c>
      <c r="I4" s="60">
        <f t="shared" ref="I4:I9" ca="1" si="1">YEAR(TODAY())-YEAR(H4)</f>
        <v>7</v>
      </c>
    </row>
    <row r="5" spans="1:9">
      <c r="A5" s="19" t="s">
        <v>338</v>
      </c>
      <c r="B5" s="19" t="s">
        <v>339</v>
      </c>
      <c r="C5" s="20">
        <v>45721</v>
      </c>
      <c r="D5" s="59" t="str">
        <f t="shared" si="0"/>
        <v>평일</v>
      </c>
      <c r="E5" s="10"/>
      <c r="F5" s="2" t="s">
        <v>340</v>
      </c>
      <c r="G5" s="2" t="s">
        <v>334</v>
      </c>
      <c r="H5" s="39">
        <v>37171</v>
      </c>
      <c r="I5" s="60">
        <f t="shared" ca="1" si="1"/>
        <v>23</v>
      </c>
    </row>
    <row r="6" spans="1:9">
      <c r="A6" s="19" t="s">
        <v>317</v>
      </c>
      <c r="B6" s="19" t="s">
        <v>341</v>
      </c>
      <c r="C6" s="20">
        <v>45886</v>
      </c>
      <c r="D6" s="59" t="str">
        <f t="shared" si="0"/>
        <v>주말</v>
      </c>
      <c r="E6" s="10"/>
      <c r="F6" s="2" t="s">
        <v>342</v>
      </c>
      <c r="G6" s="2" t="s">
        <v>343</v>
      </c>
      <c r="H6" s="39">
        <v>40878</v>
      </c>
      <c r="I6" s="60">
        <f t="shared" ca="1" si="1"/>
        <v>13</v>
      </c>
    </row>
    <row r="7" spans="1:9">
      <c r="A7" s="19" t="s">
        <v>344</v>
      </c>
      <c r="B7" s="19" t="s">
        <v>345</v>
      </c>
      <c r="C7" s="20">
        <v>45973</v>
      </c>
      <c r="D7" s="59" t="str">
        <f t="shared" si="0"/>
        <v>평일</v>
      </c>
      <c r="E7" s="10"/>
      <c r="F7" s="2" t="s">
        <v>346</v>
      </c>
      <c r="G7" s="2" t="s">
        <v>347</v>
      </c>
      <c r="H7" s="39">
        <v>42088</v>
      </c>
      <c r="I7" s="60">
        <f t="shared" ca="1" si="1"/>
        <v>9</v>
      </c>
    </row>
    <row r="8" spans="1:9">
      <c r="A8" s="19" t="s">
        <v>348</v>
      </c>
      <c r="B8" s="19" t="s">
        <v>349</v>
      </c>
      <c r="C8" s="20">
        <v>46003</v>
      </c>
      <c r="D8" s="59" t="str">
        <f t="shared" si="0"/>
        <v>평일</v>
      </c>
      <c r="E8" s="10"/>
      <c r="F8" s="2" t="s">
        <v>350</v>
      </c>
      <c r="G8" s="2" t="s">
        <v>337</v>
      </c>
      <c r="H8" s="39">
        <v>41008</v>
      </c>
      <c r="I8" s="60">
        <f t="shared" ca="1" si="1"/>
        <v>12</v>
      </c>
    </row>
    <row r="9" spans="1:9">
      <c r="A9" s="19" t="s">
        <v>351</v>
      </c>
      <c r="B9" s="19" t="s">
        <v>352</v>
      </c>
      <c r="C9" s="20">
        <v>45713</v>
      </c>
      <c r="D9" s="59" t="str">
        <f t="shared" si="0"/>
        <v>평일</v>
      </c>
      <c r="E9" s="10"/>
      <c r="F9" s="2" t="s">
        <v>353</v>
      </c>
      <c r="G9" s="2" t="s">
        <v>343</v>
      </c>
      <c r="H9" s="39">
        <v>42479</v>
      </c>
      <c r="I9" s="60">
        <f t="shared" ca="1" si="1"/>
        <v>8</v>
      </c>
    </row>
    <row r="10" spans="1:9">
      <c r="A10" s="10"/>
      <c r="B10" s="10"/>
      <c r="C10" s="10"/>
      <c r="D10" s="10"/>
      <c r="E10" s="10"/>
      <c r="F10" s="10"/>
      <c r="G10" s="10"/>
      <c r="H10" s="10"/>
      <c r="I10" s="10"/>
    </row>
    <row r="11" spans="1:9">
      <c r="A11" s="10" t="s">
        <v>49</v>
      </c>
      <c r="B11" s="10"/>
      <c r="C11" s="10"/>
      <c r="D11" s="10"/>
      <c r="E11" s="10"/>
      <c r="F11" s="10" t="s">
        <v>157</v>
      </c>
      <c r="G11" s="10" t="s">
        <v>354</v>
      </c>
      <c r="H11" s="10"/>
      <c r="I11" s="10"/>
    </row>
    <row r="12" spans="1:9">
      <c r="A12" s="43" t="s">
        <v>0</v>
      </c>
      <c r="B12" s="68" t="s">
        <v>619</v>
      </c>
      <c r="C12" s="68" t="s">
        <v>620</v>
      </c>
      <c r="D12" s="52" t="s">
        <v>621</v>
      </c>
      <c r="E12" s="10"/>
      <c r="F12" s="2" t="s">
        <v>355</v>
      </c>
      <c r="G12" s="2" t="s">
        <v>356</v>
      </c>
      <c r="H12" s="2" t="s">
        <v>357</v>
      </c>
      <c r="I12" s="49" t="s">
        <v>358</v>
      </c>
    </row>
    <row r="13" spans="1:9">
      <c r="A13" s="43" t="s">
        <v>359</v>
      </c>
      <c r="B13" s="94">
        <v>0.39583333333333331</v>
      </c>
      <c r="C13" s="94">
        <v>0.52083333333333337</v>
      </c>
      <c r="D13" s="68" t="str">
        <f>IF(MINUTE(C13-B13)&gt;30,HOUR(C13-B13)+1,HOUR(C13-B13)) &amp; "시간"</f>
        <v>3시간</v>
      </c>
      <c r="E13" s="10"/>
      <c r="F13" s="2" t="s">
        <v>360</v>
      </c>
      <c r="G13" s="2" t="s">
        <v>361</v>
      </c>
      <c r="H13" s="44">
        <v>0.54861111111111105</v>
      </c>
      <c r="I13" s="54" t="str">
        <f>HOUR(H13)&amp;"시"</f>
        <v>13시</v>
      </c>
    </row>
    <row r="14" spans="1:9">
      <c r="A14" s="43" t="s">
        <v>362</v>
      </c>
      <c r="B14" s="94">
        <v>0.4236111111111111</v>
      </c>
      <c r="C14" s="94">
        <v>0.76388888888888884</v>
      </c>
      <c r="D14" s="68" t="str">
        <f t="shared" ref="D14:D18" si="2">IF(MINUTE(C14-B14)&gt;30,HOUR(C14-B14)+1,HOUR(C14-B14)) &amp; "시간"</f>
        <v>8시간</v>
      </c>
      <c r="E14" s="10"/>
      <c r="F14" s="2" t="s">
        <v>363</v>
      </c>
      <c r="G14" s="2" t="s">
        <v>364</v>
      </c>
      <c r="H14" s="44">
        <v>0.63194444444444442</v>
      </c>
      <c r="I14" s="54" t="str">
        <f t="shared" ref="I14:I17" si="3">HOUR(H14)&amp;"시"</f>
        <v>15시</v>
      </c>
    </row>
    <row r="15" spans="1:9">
      <c r="A15" s="43" t="s">
        <v>365</v>
      </c>
      <c r="B15" s="94">
        <v>0.4375</v>
      </c>
      <c r="C15" s="94">
        <v>0.80763888888888891</v>
      </c>
      <c r="D15" s="68" t="str">
        <f t="shared" si="2"/>
        <v>9시간</v>
      </c>
      <c r="E15" s="10"/>
      <c r="F15" s="2" t="s">
        <v>366</v>
      </c>
      <c r="G15" s="2" t="s">
        <v>367</v>
      </c>
      <c r="H15" s="44">
        <v>0.59027777777777779</v>
      </c>
      <c r="I15" s="54" t="str">
        <f t="shared" si="3"/>
        <v>14시</v>
      </c>
    </row>
    <row r="16" spans="1:9">
      <c r="A16" s="43" t="s">
        <v>368</v>
      </c>
      <c r="B16" s="94">
        <v>0.47222222222222227</v>
      </c>
      <c r="C16" s="94">
        <v>0.59722222222222221</v>
      </c>
      <c r="D16" s="68" t="str">
        <f t="shared" si="2"/>
        <v>3시간</v>
      </c>
      <c r="E16" s="10"/>
      <c r="F16" s="2" t="s">
        <v>369</v>
      </c>
      <c r="G16" s="2" t="s">
        <v>370</v>
      </c>
      <c r="H16" s="44">
        <v>0.63194444444444442</v>
      </c>
      <c r="I16" s="54" t="str">
        <f t="shared" si="3"/>
        <v>15시</v>
      </c>
    </row>
    <row r="17" spans="1:9">
      <c r="A17" s="43" t="s">
        <v>371</v>
      </c>
      <c r="B17" s="94">
        <v>0.49305555555555558</v>
      </c>
      <c r="C17" s="94">
        <v>0.64583333333333337</v>
      </c>
      <c r="D17" s="68" t="str">
        <f t="shared" si="2"/>
        <v>4시간</v>
      </c>
      <c r="E17" s="10"/>
      <c r="F17" s="2" t="s">
        <v>372</v>
      </c>
      <c r="G17" s="2" t="s">
        <v>373</v>
      </c>
      <c r="H17" s="44">
        <v>0.54861111111111105</v>
      </c>
      <c r="I17" s="54" t="str">
        <f t="shared" si="3"/>
        <v>13시</v>
      </c>
    </row>
    <row r="18" spans="1:9">
      <c r="A18" s="43" t="s">
        <v>374</v>
      </c>
      <c r="B18" s="94">
        <v>0.50347222222222221</v>
      </c>
      <c r="C18" s="94">
        <v>0.72430555555555554</v>
      </c>
      <c r="D18" s="68" t="str">
        <f t="shared" si="2"/>
        <v>5시간</v>
      </c>
      <c r="E18" s="10"/>
      <c r="F18" s="10"/>
      <c r="G18" s="10"/>
      <c r="H18" s="10"/>
      <c r="I18" s="10"/>
    </row>
    <row r="19" spans="1:9">
      <c r="D19" s="10"/>
      <c r="E19" s="10"/>
      <c r="F19" s="4" t="s">
        <v>108</v>
      </c>
      <c r="G19" s="4" t="s">
        <v>555</v>
      </c>
      <c r="H19" s="10"/>
      <c r="I19" s="10"/>
    </row>
    <row r="20" spans="1:9">
      <c r="A20" s="91" t="s">
        <v>106</v>
      </c>
      <c r="D20" s="10"/>
      <c r="E20" s="10"/>
      <c r="F20" s="68" t="s">
        <v>556</v>
      </c>
      <c r="G20" s="68" t="s">
        <v>553</v>
      </c>
      <c r="H20" s="68" t="s">
        <v>554</v>
      </c>
      <c r="I20" s="67" t="s">
        <v>557</v>
      </c>
    </row>
    <row r="21" spans="1:9">
      <c r="A21" s="68" t="s">
        <v>599</v>
      </c>
      <c r="B21" s="68" t="s">
        <v>600</v>
      </c>
      <c r="C21" s="53" t="s">
        <v>601</v>
      </c>
      <c r="D21" s="92"/>
      <c r="F21" s="68">
        <v>5587</v>
      </c>
      <c r="G21" s="69">
        <v>0.4375</v>
      </c>
      <c r="H21" s="69">
        <v>0.47916666666666669</v>
      </c>
      <c r="I21" s="70">
        <f>(HOUR(H21-G21)*60+MINUTE(H21-G21))/10*200</f>
        <v>1200</v>
      </c>
    </row>
    <row r="22" spans="1:9">
      <c r="A22" s="68" t="s">
        <v>602</v>
      </c>
      <c r="B22" s="93">
        <v>45721</v>
      </c>
      <c r="C22" s="93">
        <f>IF(WEEKDAY(B22+10,2)=6,B22+12,IF(WEEKDAY(B22+10,2)=7,B22+11,B22+10))</f>
        <v>45733</v>
      </c>
      <c r="D22" s="92"/>
      <c r="F22" s="68">
        <v>2896</v>
      </c>
      <c r="G22" s="69">
        <v>0.45833333333333331</v>
      </c>
      <c r="H22" s="69">
        <v>0.51388888888888895</v>
      </c>
      <c r="I22" s="70">
        <f t="shared" ref="I22:I26" si="4">(HOUR(H22-G22)*60+MINUTE(H22-G22))/10*200</f>
        <v>1600</v>
      </c>
    </row>
    <row r="23" spans="1:9">
      <c r="A23" s="68" t="s">
        <v>603</v>
      </c>
      <c r="B23" s="93">
        <v>45748</v>
      </c>
      <c r="C23" s="93">
        <f t="shared" ref="C23:C26" si="5">IF(WEEKDAY(B23+10,2)=6,B23+12,IF(WEEKDAY(B23+10,2)=7,B23+11,B23+10))</f>
        <v>45758</v>
      </c>
      <c r="D23" s="92"/>
      <c r="F23" s="68">
        <v>3578</v>
      </c>
      <c r="G23" s="69">
        <v>0.47916666666666702</v>
      </c>
      <c r="H23" s="69">
        <v>0.57638888888888895</v>
      </c>
      <c r="I23" s="70">
        <f t="shared" si="4"/>
        <v>2800</v>
      </c>
    </row>
    <row r="24" spans="1:9">
      <c r="A24" s="68" t="s">
        <v>604</v>
      </c>
      <c r="B24" s="93">
        <v>45757</v>
      </c>
      <c r="C24" s="93">
        <f t="shared" si="5"/>
        <v>45768</v>
      </c>
      <c r="D24" s="92"/>
      <c r="F24" s="68">
        <v>6478</v>
      </c>
      <c r="G24" s="69">
        <v>0.5</v>
      </c>
      <c r="H24" s="69">
        <v>0.53472222222222221</v>
      </c>
      <c r="I24" s="70">
        <f t="shared" si="4"/>
        <v>1000</v>
      </c>
    </row>
    <row r="25" spans="1:9">
      <c r="A25" s="68" t="s">
        <v>605</v>
      </c>
      <c r="B25" s="93">
        <v>45772</v>
      </c>
      <c r="C25" s="93">
        <f t="shared" si="5"/>
        <v>45782</v>
      </c>
      <c r="D25" s="92"/>
      <c r="F25" s="68">
        <v>4987</v>
      </c>
      <c r="G25" s="69">
        <v>0.52083333333333304</v>
      </c>
      <c r="H25" s="69">
        <v>0.63888888888888895</v>
      </c>
      <c r="I25" s="70">
        <f t="shared" si="4"/>
        <v>3400</v>
      </c>
    </row>
    <row r="26" spans="1:9">
      <c r="A26" s="68" t="s">
        <v>606</v>
      </c>
      <c r="B26" s="93">
        <v>45780</v>
      </c>
      <c r="C26" s="93">
        <f t="shared" si="5"/>
        <v>45790</v>
      </c>
      <c r="D26" s="92"/>
      <c r="F26" s="68">
        <v>5791</v>
      </c>
      <c r="G26" s="69">
        <v>0.54166666666666696</v>
      </c>
      <c r="H26" s="69">
        <v>0.68055555555555547</v>
      </c>
      <c r="I26" s="70">
        <f t="shared" si="4"/>
        <v>4000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3"/>
  <sheetViews>
    <sheetView workbookViewId="0"/>
  </sheetViews>
  <sheetFormatPr defaultColWidth="9.125" defaultRowHeight="16.5"/>
  <cols>
    <col min="1" max="1" width="9.125" style="16"/>
    <col min="2" max="2" width="14.625" style="16" bestFit="1" customWidth="1"/>
    <col min="3" max="4" width="9.125" style="16"/>
    <col min="5" max="5" width="15" style="16" customWidth="1"/>
    <col min="6" max="6" width="1.625" style="16" customWidth="1"/>
    <col min="7" max="7" width="15" style="16" bestFit="1" customWidth="1"/>
    <col min="8" max="8" width="18.875" style="16" bestFit="1" customWidth="1"/>
    <col min="9" max="9" width="16.875" style="16" customWidth="1"/>
    <col min="10" max="10" width="19.25" style="16" bestFit="1" customWidth="1"/>
    <col min="11" max="16384" width="9.125" style="16"/>
  </cols>
  <sheetData>
    <row r="1" spans="1:10">
      <c r="A1" s="6" t="s">
        <v>151</v>
      </c>
      <c r="B1" s="15" t="s">
        <v>375</v>
      </c>
      <c r="C1" s="6"/>
      <c r="D1" s="6"/>
      <c r="E1" s="6"/>
      <c r="F1" s="6"/>
      <c r="G1" s="6" t="s">
        <v>4</v>
      </c>
      <c r="H1" s="15" t="s">
        <v>376</v>
      </c>
      <c r="I1" s="6"/>
      <c r="J1" s="6"/>
    </row>
    <row r="2" spans="1:10">
      <c r="A2" s="61" t="s">
        <v>377</v>
      </c>
      <c r="B2" s="61" t="s">
        <v>378</v>
      </c>
      <c r="C2" s="61" t="s">
        <v>379</v>
      </c>
      <c r="D2" s="61" t="s">
        <v>380</v>
      </c>
      <c r="E2" s="62" t="s">
        <v>381</v>
      </c>
      <c r="F2" s="6"/>
      <c r="G2" s="61" t="s">
        <v>382</v>
      </c>
      <c r="H2" s="61" t="s">
        <v>383</v>
      </c>
      <c r="I2" s="62" t="s">
        <v>384</v>
      </c>
      <c r="J2" s="61" t="s">
        <v>385</v>
      </c>
    </row>
    <row r="3" spans="1:10">
      <c r="A3" s="61">
        <v>1</v>
      </c>
      <c r="B3" s="61">
        <v>45</v>
      </c>
      <c r="C3" s="61" t="s">
        <v>386</v>
      </c>
      <c r="D3" s="61" t="s">
        <v>387</v>
      </c>
      <c r="E3" s="61"/>
      <c r="F3" s="6"/>
      <c r="G3" s="61" t="s">
        <v>388</v>
      </c>
      <c r="H3" s="61" t="s">
        <v>389</v>
      </c>
      <c r="I3" s="61"/>
      <c r="J3" s="61" t="s">
        <v>390</v>
      </c>
    </row>
    <row r="4" spans="1:10">
      <c r="A4" s="61">
        <v>2</v>
      </c>
      <c r="B4" s="61">
        <v>43</v>
      </c>
      <c r="C4" s="61" t="s">
        <v>391</v>
      </c>
      <c r="D4" s="61" t="s">
        <v>392</v>
      </c>
      <c r="E4" s="61"/>
      <c r="F4" s="6"/>
      <c r="G4" s="61" t="s">
        <v>393</v>
      </c>
      <c r="H4" s="61" t="s">
        <v>394</v>
      </c>
      <c r="I4" s="61"/>
      <c r="J4" s="61" t="s">
        <v>395</v>
      </c>
    </row>
    <row r="5" spans="1:10">
      <c r="A5" s="61">
        <v>3</v>
      </c>
      <c r="B5" s="61">
        <v>40</v>
      </c>
      <c r="C5" s="61" t="s">
        <v>396</v>
      </c>
      <c r="D5" s="61" t="s">
        <v>397</v>
      </c>
      <c r="E5" s="61"/>
      <c r="F5" s="6"/>
      <c r="G5" s="61" t="s">
        <v>398</v>
      </c>
      <c r="H5" s="61" t="s">
        <v>399</v>
      </c>
      <c r="I5" s="61"/>
      <c r="J5" s="61" t="s">
        <v>400</v>
      </c>
    </row>
    <row r="6" spans="1:10">
      <c r="A6" s="61">
        <v>4</v>
      </c>
      <c r="B6" s="61">
        <v>39</v>
      </c>
      <c r="C6" s="61" t="s">
        <v>401</v>
      </c>
      <c r="D6" s="61" t="s">
        <v>402</v>
      </c>
      <c r="E6" s="61"/>
      <c r="F6" s="6"/>
      <c r="G6" s="61" t="s">
        <v>403</v>
      </c>
      <c r="H6" s="61" t="s">
        <v>404</v>
      </c>
      <c r="I6" s="61"/>
      <c r="J6" s="61" t="s">
        <v>405</v>
      </c>
    </row>
    <row r="7" spans="1:10">
      <c r="A7" s="61">
        <v>5</v>
      </c>
      <c r="B7" s="61">
        <v>34</v>
      </c>
      <c r="C7" s="61" t="s">
        <v>406</v>
      </c>
      <c r="D7" s="61" t="s">
        <v>407</v>
      </c>
      <c r="E7" s="61"/>
      <c r="F7" s="6"/>
      <c r="G7" s="61" t="s">
        <v>408</v>
      </c>
      <c r="H7" s="61" t="s">
        <v>351</v>
      </c>
      <c r="I7" s="61"/>
      <c r="J7" s="61" t="s">
        <v>409</v>
      </c>
    </row>
    <row r="8" spans="1:10">
      <c r="A8" s="61">
        <v>6</v>
      </c>
      <c r="B8" s="61">
        <v>32</v>
      </c>
      <c r="C8" s="61" t="s">
        <v>410</v>
      </c>
      <c r="D8" s="61" t="s">
        <v>411</v>
      </c>
      <c r="E8" s="61"/>
      <c r="F8" s="6"/>
      <c r="G8" s="61" t="s">
        <v>412</v>
      </c>
      <c r="H8" s="61" t="s">
        <v>413</v>
      </c>
      <c r="I8" s="61"/>
      <c r="J8" s="61" t="s">
        <v>414</v>
      </c>
    </row>
    <row r="9" spans="1:10">
      <c r="A9" s="61">
        <v>7</v>
      </c>
      <c r="B9" s="61">
        <v>30</v>
      </c>
      <c r="C9" s="61" t="s">
        <v>415</v>
      </c>
      <c r="D9" s="61" t="s">
        <v>416</v>
      </c>
      <c r="E9" s="61"/>
      <c r="F9" s="6"/>
      <c r="G9" s="61" t="s">
        <v>417</v>
      </c>
      <c r="H9" s="61" t="s">
        <v>331</v>
      </c>
      <c r="I9" s="61"/>
      <c r="J9" s="61" t="s">
        <v>418</v>
      </c>
    </row>
    <row r="10" spans="1:10">
      <c r="A10" s="61">
        <v>8</v>
      </c>
      <c r="B10" s="61">
        <v>29</v>
      </c>
      <c r="C10" s="61" t="s">
        <v>419</v>
      </c>
      <c r="D10" s="61" t="s">
        <v>420</v>
      </c>
      <c r="E10" s="61"/>
      <c r="F10" s="6"/>
      <c r="G10" s="61" t="s">
        <v>421</v>
      </c>
      <c r="H10" s="61" t="s">
        <v>422</v>
      </c>
      <c r="I10" s="61"/>
      <c r="J10" s="61" t="s">
        <v>423</v>
      </c>
    </row>
    <row r="11" spans="1:10">
      <c r="A11" s="61">
        <v>9</v>
      </c>
      <c r="B11" s="61">
        <v>27</v>
      </c>
      <c r="C11" s="61" t="s">
        <v>424</v>
      </c>
      <c r="D11" s="61" t="s">
        <v>425</v>
      </c>
      <c r="E11" s="61"/>
      <c r="F11" s="6"/>
      <c r="G11" s="61" t="s">
        <v>426</v>
      </c>
      <c r="H11" s="61" t="s">
        <v>427</v>
      </c>
      <c r="I11" s="61"/>
      <c r="J11" s="61" t="s">
        <v>428</v>
      </c>
    </row>
    <row r="12" spans="1:10">
      <c r="A12" s="61">
        <v>10</v>
      </c>
      <c r="B12" s="61">
        <v>26</v>
      </c>
      <c r="C12" s="61" t="s">
        <v>429</v>
      </c>
      <c r="D12" s="61" t="s">
        <v>430</v>
      </c>
      <c r="E12" s="61"/>
      <c r="F12" s="6"/>
      <c r="G12" s="6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 t="s">
        <v>431</v>
      </c>
      <c r="B14" s="15" t="s">
        <v>307</v>
      </c>
      <c r="C14" s="6"/>
      <c r="D14" s="6"/>
      <c r="E14" s="6"/>
      <c r="F14" s="6"/>
      <c r="G14" s="6" t="s">
        <v>432</v>
      </c>
      <c r="H14" s="6"/>
      <c r="I14" s="6"/>
      <c r="J14" s="6"/>
    </row>
    <row r="15" spans="1:10">
      <c r="A15" s="61" t="s">
        <v>433</v>
      </c>
      <c r="B15" s="61" t="s">
        <v>434</v>
      </c>
      <c r="C15" s="61" t="s">
        <v>435</v>
      </c>
      <c r="D15" s="62" t="s">
        <v>320</v>
      </c>
      <c r="E15" s="6"/>
      <c r="F15" s="6"/>
      <c r="G15" s="19" t="s">
        <v>436</v>
      </c>
      <c r="H15" s="19" t="s">
        <v>437</v>
      </c>
      <c r="I15" s="52" t="s">
        <v>438</v>
      </c>
      <c r="J15" s="6"/>
    </row>
    <row r="16" spans="1:10">
      <c r="A16" s="61" t="s">
        <v>439</v>
      </c>
      <c r="B16" s="17">
        <v>35000</v>
      </c>
      <c r="C16" s="63">
        <v>65</v>
      </c>
      <c r="D16" s="61"/>
      <c r="E16" s="6"/>
      <c r="F16" s="6"/>
      <c r="G16" s="19" t="s">
        <v>440</v>
      </c>
      <c r="H16" s="20">
        <v>45353</v>
      </c>
      <c r="I16" s="19"/>
      <c r="J16" s="6"/>
    </row>
    <row r="17" spans="1:10">
      <c r="A17" s="61" t="s">
        <v>441</v>
      </c>
      <c r="B17" s="17">
        <v>42000</v>
      </c>
      <c r="C17" s="63">
        <v>24</v>
      </c>
      <c r="D17" s="61"/>
      <c r="E17" s="6"/>
      <c r="F17" s="6"/>
      <c r="G17" s="19" t="s">
        <v>440</v>
      </c>
      <c r="H17" s="20">
        <v>43893</v>
      </c>
      <c r="I17" s="19"/>
      <c r="J17" s="6"/>
    </row>
    <row r="18" spans="1:10">
      <c r="A18" s="61" t="s">
        <v>442</v>
      </c>
      <c r="B18" s="17">
        <v>31500</v>
      </c>
      <c r="C18" s="63">
        <v>22</v>
      </c>
      <c r="D18" s="61"/>
      <c r="E18" s="6"/>
      <c r="F18" s="6"/>
      <c r="G18" s="19" t="s">
        <v>443</v>
      </c>
      <c r="H18" s="20">
        <v>45353</v>
      </c>
      <c r="I18" s="19"/>
      <c r="J18" s="6"/>
    </row>
    <row r="19" spans="1:10">
      <c r="A19" s="61" t="s">
        <v>444</v>
      </c>
      <c r="B19" s="17">
        <v>28000</v>
      </c>
      <c r="C19" s="63">
        <v>28</v>
      </c>
      <c r="D19" s="61"/>
      <c r="E19" s="6"/>
      <c r="F19" s="6"/>
      <c r="G19" s="19" t="s">
        <v>443</v>
      </c>
      <c r="H19" s="20">
        <v>43892</v>
      </c>
      <c r="I19" s="19"/>
      <c r="J19" s="6"/>
    </row>
    <row r="20" spans="1:10">
      <c r="A20" s="61" t="s">
        <v>445</v>
      </c>
      <c r="B20" s="17">
        <v>30000</v>
      </c>
      <c r="C20" s="63">
        <v>19</v>
      </c>
      <c r="D20" s="61"/>
      <c r="E20" s="6"/>
      <c r="F20" s="6"/>
      <c r="G20" s="19" t="s">
        <v>446</v>
      </c>
      <c r="H20" s="20">
        <v>44257</v>
      </c>
      <c r="I20" s="19"/>
      <c r="J20" s="6"/>
    </row>
    <row r="21" spans="1:10">
      <c r="A21" s="61" t="s">
        <v>447</v>
      </c>
      <c r="B21" s="17">
        <v>40000</v>
      </c>
      <c r="C21" s="63">
        <v>43</v>
      </c>
      <c r="D21" s="61"/>
      <c r="E21" s="6"/>
      <c r="F21" s="6"/>
      <c r="G21" s="19" t="s">
        <v>446</v>
      </c>
      <c r="H21" s="20">
        <v>44987</v>
      </c>
      <c r="I21" s="19"/>
      <c r="J21" s="6"/>
    </row>
    <row r="22" spans="1:10">
      <c r="A22" s="61" t="s">
        <v>448</v>
      </c>
      <c r="B22" s="17">
        <v>29500</v>
      </c>
      <c r="C22" s="63">
        <v>33</v>
      </c>
      <c r="D22" s="61"/>
      <c r="E22" s="6"/>
      <c r="F22" s="6"/>
      <c r="G22" s="19" t="s">
        <v>449</v>
      </c>
      <c r="H22" s="20">
        <v>44622</v>
      </c>
      <c r="I22" s="19"/>
      <c r="J22" s="6"/>
    </row>
    <row r="23" spans="1:10">
      <c r="A23" s="61" t="s">
        <v>450</v>
      </c>
      <c r="B23" s="17">
        <v>37000</v>
      </c>
      <c r="C23" s="63">
        <v>27</v>
      </c>
      <c r="D23" s="61"/>
      <c r="E23" s="6"/>
      <c r="F23" s="6"/>
      <c r="G23" s="19" t="s">
        <v>449</v>
      </c>
      <c r="H23" s="20">
        <v>44987</v>
      </c>
      <c r="I23" s="19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 t="s">
        <v>451</v>
      </c>
      <c r="B25" s="15" t="s">
        <v>452</v>
      </c>
      <c r="C25" s="6"/>
      <c r="D25" s="6"/>
      <c r="E25" s="6"/>
      <c r="F25" s="6"/>
      <c r="G25" s="6" t="s">
        <v>453</v>
      </c>
      <c r="H25" s="6"/>
      <c r="I25" s="6"/>
      <c r="J25" s="6"/>
    </row>
    <row r="26" spans="1:10">
      <c r="A26" s="61" t="s">
        <v>454</v>
      </c>
      <c r="B26" s="61" t="s">
        <v>455</v>
      </c>
      <c r="C26" s="61" t="s">
        <v>456</v>
      </c>
      <c r="D26" s="66" t="s">
        <v>457</v>
      </c>
      <c r="E26" s="6"/>
      <c r="F26" s="6"/>
      <c r="G26" s="64" t="s">
        <v>458</v>
      </c>
      <c r="H26" s="64" t="s">
        <v>459</v>
      </c>
      <c r="I26" s="64" t="s">
        <v>460</v>
      </c>
      <c r="J26" s="66" t="s">
        <v>461</v>
      </c>
    </row>
    <row r="27" spans="1:10">
      <c r="A27" s="61" t="s">
        <v>462</v>
      </c>
      <c r="B27" s="39">
        <v>45607</v>
      </c>
      <c r="C27" s="61" t="s">
        <v>463</v>
      </c>
      <c r="D27" s="61"/>
      <c r="E27" s="6"/>
      <c r="F27" s="6"/>
      <c r="G27" s="45" t="s">
        <v>464</v>
      </c>
      <c r="H27" s="64" t="s">
        <v>465</v>
      </c>
      <c r="I27" s="61">
        <v>2023</v>
      </c>
      <c r="J27" s="64"/>
    </row>
    <row r="28" spans="1:10">
      <c r="A28" s="61" t="s">
        <v>466</v>
      </c>
      <c r="B28" s="39">
        <v>45534</v>
      </c>
      <c r="C28" s="61" t="s">
        <v>467</v>
      </c>
      <c r="D28" s="61"/>
      <c r="E28" s="6"/>
      <c r="F28" s="6"/>
      <c r="G28" s="45" t="s">
        <v>468</v>
      </c>
      <c r="H28" s="64" t="s">
        <v>469</v>
      </c>
      <c r="I28" s="61">
        <v>2024</v>
      </c>
      <c r="J28" s="64"/>
    </row>
    <row r="29" spans="1:10">
      <c r="A29" s="61" t="s">
        <v>470</v>
      </c>
      <c r="B29" s="39">
        <v>45656</v>
      </c>
      <c r="C29" s="61" t="s">
        <v>471</v>
      </c>
      <c r="D29" s="61"/>
      <c r="E29" s="6"/>
      <c r="F29" s="6"/>
      <c r="G29" s="45" t="s">
        <v>472</v>
      </c>
      <c r="H29" s="64" t="s">
        <v>473</v>
      </c>
      <c r="I29" s="61">
        <v>2021</v>
      </c>
      <c r="J29" s="64"/>
    </row>
    <row r="30" spans="1:10">
      <c r="A30" s="61" t="s">
        <v>474</v>
      </c>
      <c r="B30" s="39">
        <v>45580</v>
      </c>
      <c r="C30" s="61" t="s">
        <v>475</v>
      </c>
      <c r="D30" s="61"/>
      <c r="E30" s="6"/>
      <c r="F30" s="6"/>
      <c r="G30" s="45" t="s">
        <v>476</v>
      </c>
      <c r="H30" s="64" t="s">
        <v>477</v>
      </c>
      <c r="I30" s="61">
        <v>2023</v>
      </c>
      <c r="J30" s="64"/>
    </row>
    <row r="31" spans="1:10">
      <c r="A31" s="61" t="s">
        <v>478</v>
      </c>
      <c r="B31" s="39">
        <v>45618</v>
      </c>
      <c r="C31" s="61" t="s">
        <v>479</v>
      </c>
      <c r="D31" s="61"/>
      <c r="E31" s="6"/>
      <c r="F31" s="6"/>
      <c r="G31" s="45" t="s">
        <v>480</v>
      </c>
      <c r="H31" s="64" t="s">
        <v>481</v>
      </c>
      <c r="I31" s="61">
        <v>2024</v>
      </c>
      <c r="J31" s="64"/>
    </row>
    <row r="32" spans="1:10">
      <c r="A32" s="61" t="s">
        <v>482</v>
      </c>
      <c r="B32" s="39">
        <v>45636</v>
      </c>
      <c r="C32" s="61" t="s">
        <v>483</v>
      </c>
      <c r="D32" s="61"/>
      <c r="E32" s="6"/>
      <c r="F32" s="6"/>
      <c r="G32" s="45" t="s">
        <v>484</v>
      </c>
      <c r="H32" s="64" t="s">
        <v>485</v>
      </c>
      <c r="I32" s="61">
        <v>2022</v>
      </c>
      <c r="J32" s="64"/>
    </row>
    <row r="33" spans="1:10">
      <c r="A33" s="61" t="s">
        <v>486</v>
      </c>
      <c r="B33" s="39">
        <v>45538</v>
      </c>
      <c r="C33" s="61" t="s">
        <v>487</v>
      </c>
      <c r="D33" s="61"/>
      <c r="E33" s="6"/>
      <c r="F33" s="6"/>
      <c r="G33" s="45" t="s">
        <v>488</v>
      </c>
      <c r="H33" s="64" t="s">
        <v>489</v>
      </c>
      <c r="I33" s="61">
        <v>2021</v>
      </c>
      <c r="J33" s="64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3"/>
  <sheetViews>
    <sheetView workbookViewId="0"/>
  </sheetViews>
  <sheetFormatPr defaultColWidth="9.125" defaultRowHeight="16.5"/>
  <cols>
    <col min="1" max="1" width="9.125" style="16"/>
    <col min="2" max="2" width="14.625" style="16" bestFit="1" customWidth="1"/>
    <col min="3" max="4" width="9.125" style="16"/>
    <col min="5" max="5" width="15" style="16" customWidth="1"/>
    <col min="6" max="6" width="1.625" style="16" customWidth="1"/>
    <col min="7" max="7" width="15" style="16" bestFit="1" customWidth="1"/>
    <col min="8" max="8" width="18.875" style="16" bestFit="1" customWidth="1"/>
    <col min="9" max="9" width="16.875" style="16" customWidth="1"/>
    <col min="10" max="10" width="19.25" style="16" bestFit="1" customWidth="1"/>
    <col min="11" max="16384" width="9.125" style="16"/>
  </cols>
  <sheetData>
    <row r="1" spans="1:10">
      <c r="A1" s="6" t="s">
        <v>2</v>
      </c>
      <c r="B1" s="15" t="s">
        <v>375</v>
      </c>
      <c r="C1" s="6"/>
      <c r="D1" s="6"/>
      <c r="E1" s="6"/>
      <c r="F1" s="6"/>
      <c r="G1" s="6" t="s">
        <v>4</v>
      </c>
      <c r="H1" s="15" t="s">
        <v>376</v>
      </c>
      <c r="I1" s="6"/>
      <c r="J1" s="6"/>
    </row>
    <row r="2" spans="1:10">
      <c r="A2" s="61" t="s">
        <v>377</v>
      </c>
      <c r="B2" s="61" t="s">
        <v>378</v>
      </c>
      <c r="C2" s="61" t="s">
        <v>222</v>
      </c>
      <c r="D2" s="61" t="s">
        <v>380</v>
      </c>
      <c r="E2" s="62" t="s">
        <v>381</v>
      </c>
      <c r="F2" s="6"/>
      <c r="G2" s="61" t="s">
        <v>114</v>
      </c>
      <c r="H2" s="61" t="s">
        <v>112</v>
      </c>
      <c r="I2" s="62" t="s">
        <v>384</v>
      </c>
      <c r="J2" s="61" t="s">
        <v>385</v>
      </c>
    </row>
    <row r="3" spans="1:10">
      <c r="A3" s="61">
        <v>1</v>
      </c>
      <c r="B3" s="61">
        <v>45</v>
      </c>
      <c r="C3" s="61" t="s">
        <v>386</v>
      </c>
      <c r="D3" s="61" t="s">
        <v>387</v>
      </c>
      <c r="E3" s="54" t="str">
        <f>PROPER(D3)&amp;"("&amp;UPPER(C3)&amp;")"</f>
        <v>Kimkh(EAGLES)</v>
      </c>
      <c r="F3" s="6"/>
      <c r="G3" s="61" t="s">
        <v>388</v>
      </c>
      <c r="H3" s="61" t="s">
        <v>316</v>
      </c>
      <c r="I3" s="54" t="str">
        <f>MID(J3,1,SEARCH("@",J3,1)-1)</f>
        <v>love99</v>
      </c>
      <c r="J3" s="61" t="s">
        <v>390</v>
      </c>
    </row>
    <row r="4" spans="1:10">
      <c r="A4" s="61">
        <v>2</v>
      </c>
      <c r="B4" s="61">
        <v>43</v>
      </c>
      <c r="C4" s="61" t="s">
        <v>391</v>
      </c>
      <c r="D4" s="61" t="s">
        <v>392</v>
      </c>
      <c r="E4" s="54" t="str">
        <f t="shared" ref="E4:E12" si="0">PROPER(D4)&amp;"("&amp;UPPER(C4)&amp;")"</f>
        <v>Leesy(HEROES)</v>
      </c>
      <c r="F4" s="6"/>
      <c r="G4" s="61" t="s">
        <v>393</v>
      </c>
      <c r="H4" s="61" t="s">
        <v>394</v>
      </c>
      <c r="I4" s="54" t="str">
        <f t="shared" ref="I4:I11" si="1">MID(J4,1,SEARCH("@",J4,1)-1)</f>
        <v>muakiea</v>
      </c>
      <c r="J4" s="61" t="s">
        <v>395</v>
      </c>
    </row>
    <row r="5" spans="1:10">
      <c r="A5" s="61">
        <v>3</v>
      </c>
      <c r="B5" s="61">
        <v>40</v>
      </c>
      <c r="C5" s="61" t="s">
        <v>396</v>
      </c>
      <c r="D5" s="61" t="s">
        <v>397</v>
      </c>
      <c r="E5" s="54" t="str">
        <f t="shared" si="0"/>
        <v>Parkjm(LIONS)</v>
      </c>
      <c r="F5" s="6"/>
      <c r="G5" s="61" t="s">
        <v>398</v>
      </c>
      <c r="H5" s="61" t="s">
        <v>344</v>
      </c>
      <c r="I5" s="54" t="str">
        <f t="shared" si="1"/>
        <v>starcmk</v>
      </c>
      <c r="J5" s="61" t="s">
        <v>400</v>
      </c>
    </row>
    <row r="6" spans="1:10">
      <c r="A6" s="61">
        <v>4</v>
      </c>
      <c r="B6" s="61">
        <v>39</v>
      </c>
      <c r="C6" s="61" t="s">
        <v>401</v>
      </c>
      <c r="D6" s="61" t="s">
        <v>402</v>
      </c>
      <c r="E6" s="54" t="str">
        <f t="shared" si="0"/>
        <v>Kimjk(BEARS)</v>
      </c>
      <c r="F6" s="6"/>
      <c r="G6" s="61" t="s">
        <v>403</v>
      </c>
      <c r="H6" s="61" t="s">
        <v>317</v>
      </c>
      <c r="I6" s="54" t="str">
        <f t="shared" si="1"/>
        <v>99023</v>
      </c>
      <c r="J6" s="61" t="s">
        <v>405</v>
      </c>
    </row>
    <row r="7" spans="1:10">
      <c r="A7" s="61">
        <v>5</v>
      </c>
      <c r="B7" s="61">
        <v>34</v>
      </c>
      <c r="C7" s="61" t="s">
        <v>406</v>
      </c>
      <c r="D7" s="61" t="s">
        <v>407</v>
      </c>
      <c r="E7" s="54" t="str">
        <f t="shared" si="0"/>
        <v>Yoonbw(KTWIZ)</v>
      </c>
      <c r="F7" s="6"/>
      <c r="G7" s="61" t="s">
        <v>408</v>
      </c>
      <c r="H7" s="61" t="s">
        <v>351</v>
      </c>
      <c r="I7" s="54" t="str">
        <f t="shared" si="1"/>
        <v>yses</v>
      </c>
      <c r="J7" s="61" t="s">
        <v>409</v>
      </c>
    </row>
    <row r="8" spans="1:10">
      <c r="A8" s="61">
        <v>6</v>
      </c>
      <c r="B8" s="61">
        <v>32</v>
      </c>
      <c r="C8" s="61" t="s">
        <v>410</v>
      </c>
      <c r="D8" s="61" t="s">
        <v>411</v>
      </c>
      <c r="E8" s="54" t="str">
        <f t="shared" si="0"/>
        <v>Ohsh(TIGERS)</v>
      </c>
      <c r="F8" s="6"/>
      <c r="G8" s="61" t="s">
        <v>412</v>
      </c>
      <c r="H8" s="61" t="s">
        <v>413</v>
      </c>
      <c r="I8" s="54" t="str">
        <f t="shared" si="1"/>
        <v>newlive</v>
      </c>
      <c r="J8" s="61" t="s">
        <v>414</v>
      </c>
    </row>
    <row r="9" spans="1:10">
      <c r="A9" s="61">
        <v>7</v>
      </c>
      <c r="B9" s="61">
        <v>30</v>
      </c>
      <c r="C9" s="61" t="s">
        <v>415</v>
      </c>
      <c r="D9" s="61" t="s">
        <v>416</v>
      </c>
      <c r="E9" s="54" t="str">
        <f t="shared" si="0"/>
        <v>Songhm(TWINS)</v>
      </c>
      <c r="F9" s="6"/>
      <c r="G9" s="61" t="s">
        <v>417</v>
      </c>
      <c r="H9" s="61" t="s">
        <v>331</v>
      </c>
      <c r="I9" s="54" t="str">
        <f t="shared" si="1"/>
        <v>0908ar</v>
      </c>
      <c r="J9" s="61" t="s">
        <v>418</v>
      </c>
    </row>
    <row r="10" spans="1:10">
      <c r="A10" s="61">
        <v>8</v>
      </c>
      <c r="B10" s="61">
        <v>29</v>
      </c>
      <c r="C10" s="61" t="s">
        <v>419</v>
      </c>
      <c r="D10" s="61" t="s">
        <v>420</v>
      </c>
      <c r="E10" s="54" t="str">
        <f t="shared" si="0"/>
        <v>Jangjb(DINOS)</v>
      </c>
      <c r="F10" s="6"/>
      <c r="G10" s="61" t="s">
        <v>421</v>
      </c>
      <c r="H10" s="61" t="s">
        <v>422</v>
      </c>
      <c r="I10" s="54" t="str">
        <f t="shared" si="1"/>
        <v>tenhour</v>
      </c>
      <c r="J10" s="61" t="s">
        <v>423</v>
      </c>
    </row>
    <row r="11" spans="1:10">
      <c r="A11" s="61">
        <v>9</v>
      </c>
      <c r="B11" s="61">
        <v>27</v>
      </c>
      <c r="C11" s="61" t="s">
        <v>424</v>
      </c>
      <c r="D11" s="61" t="s">
        <v>425</v>
      </c>
      <c r="E11" s="54" t="str">
        <f t="shared" si="0"/>
        <v>Haneh(GIANTS)</v>
      </c>
      <c r="F11" s="6"/>
      <c r="G11" s="61" t="s">
        <v>426</v>
      </c>
      <c r="H11" s="61" t="s">
        <v>348</v>
      </c>
      <c r="I11" s="54" t="str">
        <f t="shared" si="1"/>
        <v>kji1004</v>
      </c>
      <c r="J11" s="61" t="s">
        <v>428</v>
      </c>
    </row>
    <row r="12" spans="1:10">
      <c r="A12" s="61">
        <v>10</v>
      </c>
      <c r="B12" s="61">
        <v>26</v>
      </c>
      <c r="C12" s="61" t="s">
        <v>429</v>
      </c>
      <c r="D12" s="61" t="s">
        <v>430</v>
      </c>
      <c r="E12" s="54" t="str">
        <f t="shared" si="0"/>
        <v>Jinch(WYVERNS)</v>
      </c>
      <c r="F12" s="6"/>
      <c r="G12" s="6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 t="s">
        <v>49</v>
      </c>
      <c r="B14" s="15" t="s">
        <v>307</v>
      </c>
      <c r="C14" s="6"/>
      <c r="D14" s="6"/>
      <c r="E14" s="6"/>
      <c r="F14" s="6"/>
      <c r="G14" s="6" t="s">
        <v>51</v>
      </c>
      <c r="H14" s="6"/>
      <c r="I14" s="6"/>
      <c r="J14" s="6"/>
    </row>
    <row r="15" spans="1:10">
      <c r="A15" s="61" t="s">
        <v>57</v>
      </c>
      <c r="B15" s="61" t="s">
        <v>60</v>
      </c>
      <c r="C15" s="61" t="s">
        <v>13</v>
      </c>
      <c r="D15" s="62" t="s">
        <v>6</v>
      </c>
      <c r="E15" s="6"/>
      <c r="F15" s="6"/>
      <c r="G15" s="19" t="s">
        <v>161</v>
      </c>
      <c r="H15" s="19" t="s">
        <v>437</v>
      </c>
      <c r="I15" s="52" t="s">
        <v>438</v>
      </c>
      <c r="J15" s="6"/>
    </row>
    <row r="16" spans="1:10">
      <c r="A16" s="61" t="s">
        <v>439</v>
      </c>
      <c r="B16" s="17">
        <v>35000</v>
      </c>
      <c r="C16" s="63">
        <v>65</v>
      </c>
      <c r="D16" s="54" t="str" cm="1">
        <f t="array" ref="D16">_xlfn.SWITCH(RIGHT(A16,1),"M","남성용","W","여성용","O","아웃도어")</f>
        <v>남성용</v>
      </c>
      <c r="E16" s="6"/>
      <c r="F16" s="6"/>
      <c r="G16" s="19" t="s">
        <v>440</v>
      </c>
      <c r="H16" s="20">
        <v>45353</v>
      </c>
      <c r="I16" s="59" t="str">
        <f>LOWER(LEFT(G16,3)&amp;YEAR(H16))</f>
        <v>hea2024</v>
      </c>
      <c r="J16" s="6"/>
    </row>
    <row r="17" spans="1:10">
      <c r="A17" s="61" t="s">
        <v>441</v>
      </c>
      <c r="B17" s="17">
        <v>42000</v>
      </c>
      <c r="C17" s="63">
        <v>24</v>
      </c>
      <c r="D17" s="54" t="str" cm="1">
        <f t="array" ref="D17">_xlfn.SWITCH(RIGHT(A17,1),"M","남성용","W","여성용","O","아웃도어")</f>
        <v>여성용</v>
      </c>
      <c r="E17" s="6"/>
      <c r="F17" s="6"/>
      <c r="G17" s="19" t="s">
        <v>440</v>
      </c>
      <c r="H17" s="20">
        <v>43893</v>
      </c>
      <c r="I17" s="59" t="str">
        <f t="shared" ref="I17:I23" si="2">LOWER(LEFT(G17,3)&amp;YEAR(H17))</f>
        <v>hea2020</v>
      </c>
      <c r="J17" s="6"/>
    </row>
    <row r="18" spans="1:10">
      <c r="A18" s="61" t="s">
        <v>442</v>
      </c>
      <c r="B18" s="17">
        <v>31500</v>
      </c>
      <c r="C18" s="63">
        <v>22</v>
      </c>
      <c r="D18" s="54" t="str" cm="1">
        <f t="array" ref="D18">_xlfn.SWITCH(RIGHT(A18,1),"M","남성용","W","여성용","O","아웃도어")</f>
        <v>여성용</v>
      </c>
      <c r="E18" s="6"/>
      <c r="F18" s="6"/>
      <c r="G18" s="19" t="s">
        <v>443</v>
      </c>
      <c r="H18" s="20">
        <v>45353</v>
      </c>
      <c r="I18" s="59" t="str">
        <f t="shared" si="2"/>
        <v>com2024</v>
      </c>
      <c r="J18" s="6"/>
    </row>
    <row r="19" spans="1:10">
      <c r="A19" s="61" t="s">
        <v>444</v>
      </c>
      <c r="B19" s="17">
        <v>28000</v>
      </c>
      <c r="C19" s="63">
        <v>28</v>
      </c>
      <c r="D19" s="54" t="str" cm="1">
        <f t="array" ref="D19">_xlfn.SWITCH(RIGHT(A19,1),"M","남성용","W","여성용","O","아웃도어")</f>
        <v>남성용</v>
      </c>
      <c r="E19" s="6"/>
      <c r="F19" s="6"/>
      <c r="G19" s="19" t="s">
        <v>443</v>
      </c>
      <c r="H19" s="20">
        <v>43892</v>
      </c>
      <c r="I19" s="59" t="str">
        <f t="shared" si="2"/>
        <v>com2020</v>
      </c>
      <c r="J19" s="6"/>
    </row>
    <row r="20" spans="1:10">
      <c r="A20" s="61" t="s">
        <v>445</v>
      </c>
      <c r="B20" s="17">
        <v>30000</v>
      </c>
      <c r="C20" s="63">
        <v>19</v>
      </c>
      <c r="D20" s="54" t="str" cm="1">
        <f t="array" ref="D20">_xlfn.SWITCH(RIGHT(A20,1),"M","남성용","W","여성용","O","아웃도어")</f>
        <v>여성용</v>
      </c>
      <c r="E20" s="6"/>
      <c r="F20" s="6"/>
      <c r="G20" s="19" t="s">
        <v>446</v>
      </c>
      <c r="H20" s="20">
        <v>44257</v>
      </c>
      <c r="I20" s="59" t="str">
        <f t="shared" si="2"/>
        <v>des2021</v>
      </c>
      <c r="J20" s="6"/>
    </row>
    <row r="21" spans="1:10">
      <c r="A21" s="61" t="s">
        <v>447</v>
      </c>
      <c r="B21" s="17">
        <v>40000</v>
      </c>
      <c r="C21" s="63">
        <v>43</v>
      </c>
      <c r="D21" s="54" t="str" cm="1">
        <f t="array" ref="D21">_xlfn.SWITCH(RIGHT(A21,1),"M","남성용","W","여성용","O","아웃도어")</f>
        <v>남성용</v>
      </c>
      <c r="E21" s="6"/>
      <c r="F21" s="6"/>
      <c r="G21" s="19" t="s">
        <v>446</v>
      </c>
      <c r="H21" s="20">
        <v>44987</v>
      </c>
      <c r="I21" s="59" t="str">
        <f t="shared" si="2"/>
        <v>des2023</v>
      </c>
      <c r="J21" s="6"/>
    </row>
    <row r="22" spans="1:10">
      <c r="A22" s="61" t="s">
        <v>448</v>
      </c>
      <c r="B22" s="17">
        <v>29500</v>
      </c>
      <c r="C22" s="63">
        <v>33</v>
      </c>
      <c r="D22" s="54" t="str" cm="1">
        <f t="array" ref="D22">_xlfn.SWITCH(RIGHT(A22,1),"M","남성용","W","여성용","O","아웃도어")</f>
        <v>아웃도어</v>
      </c>
      <c r="E22" s="6"/>
      <c r="F22" s="6"/>
      <c r="G22" s="19" t="s">
        <v>449</v>
      </c>
      <c r="H22" s="20">
        <v>44622</v>
      </c>
      <c r="I22" s="59" t="str">
        <f t="shared" si="2"/>
        <v>art2022</v>
      </c>
      <c r="J22" s="6"/>
    </row>
    <row r="23" spans="1:10">
      <c r="A23" s="61" t="s">
        <v>450</v>
      </c>
      <c r="B23" s="17">
        <v>37000</v>
      </c>
      <c r="C23" s="63">
        <v>27</v>
      </c>
      <c r="D23" s="54" t="str" cm="1">
        <f t="array" ref="D23">_xlfn.SWITCH(RIGHT(A23,1),"M","남성용","W","여성용","O","아웃도어")</f>
        <v>아웃도어</v>
      </c>
      <c r="E23" s="6"/>
      <c r="F23" s="6"/>
      <c r="G23" s="19" t="s">
        <v>449</v>
      </c>
      <c r="H23" s="20">
        <v>44987</v>
      </c>
      <c r="I23" s="59" t="str">
        <f t="shared" si="2"/>
        <v>art2023</v>
      </c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 t="s">
        <v>106</v>
      </c>
      <c r="B25" s="15" t="s">
        <v>452</v>
      </c>
      <c r="C25" s="6"/>
      <c r="D25" s="6"/>
      <c r="E25" s="6"/>
      <c r="F25" s="6"/>
      <c r="G25" s="6" t="s">
        <v>108</v>
      </c>
      <c r="H25" s="6"/>
      <c r="I25" s="6"/>
      <c r="J25" s="6"/>
    </row>
    <row r="26" spans="1:10">
      <c r="A26" s="61" t="s">
        <v>454</v>
      </c>
      <c r="B26" s="61" t="s">
        <v>455</v>
      </c>
      <c r="C26" s="61" t="s">
        <v>456</v>
      </c>
      <c r="D26" s="66" t="s">
        <v>457</v>
      </c>
      <c r="E26" s="6"/>
      <c r="F26" s="6"/>
      <c r="G26" s="64" t="s">
        <v>458</v>
      </c>
      <c r="H26" s="64" t="s">
        <v>459</v>
      </c>
      <c r="I26" s="64" t="s">
        <v>460</v>
      </c>
      <c r="J26" s="66" t="s">
        <v>461</v>
      </c>
    </row>
    <row r="27" spans="1:10">
      <c r="A27" s="61" t="s">
        <v>462</v>
      </c>
      <c r="B27" s="39">
        <v>45607</v>
      </c>
      <c r="C27" s="61" t="s">
        <v>463</v>
      </c>
      <c r="D27" s="54" t="str">
        <f>UPPER(A27) &amp; "-" &amp; MONTH(B27) &amp; "-" &amp; UPPER(C27)</f>
        <v>AG-11-W</v>
      </c>
      <c r="E27" s="6"/>
      <c r="F27" s="6"/>
      <c r="G27" s="45" t="s">
        <v>464</v>
      </c>
      <c r="H27" s="64" t="s">
        <v>465</v>
      </c>
      <c r="I27" s="61">
        <v>2023</v>
      </c>
      <c r="J27" s="65" t="str">
        <f>UPPER(TRIM(G27))&amp;"-KR"</f>
        <v>MNG-002-KR</v>
      </c>
    </row>
    <row r="28" spans="1:10">
      <c r="A28" s="61" t="s">
        <v>466</v>
      </c>
      <c r="B28" s="39">
        <v>45534</v>
      </c>
      <c r="C28" s="61" t="s">
        <v>467</v>
      </c>
      <c r="D28" s="54" t="str">
        <f t="shared" ref="D28:D33" si="3">UPPER(A28) &amp; "-" &amp; MONTH(B28) &amp; "-" &amp; UPPER(C28)</f>
        <v>RF-8-E</v>
      </c>
      <c r="E28" s="6"/>
      <c r="F28" s="6"/>
      <c r="G28" s="45" t="s">
        <v>468</v>
      </c>
      <c r="H28" s="64" t="s">
        <v>469</v>
      </c>
      <c r="I28" s="61">
        <v>2024</v>
      </c>
      <c r="J28" s="65" t="str">
        <f t="shared" ref="J28:J33" si="4">UPPER(TRIM(G28))&amp;"-KR"</f>
        <v>PSY-523-KR</v>
      </c>
    </row>
    <row r="29" spans="1:10">
      <c r="A29" s="61" t="s">
        <v>470</v>
      </c>
      <c r="B29" s="39">
        <v>45656</v>
      </c>
      <c r="C29" s="61" t="s">
        <v>471</v>
      </c>
      <c r="D29" s="54" t="str">
        <f t="shared" si="3"/>
        <v>DK-12-F</v>
      </c>
      <c r="E29" s="6"/>
      <c r="F29" s="6"/>
      <c r="G29" s="45" t="s">
        <v>472</v>
      </c>
      <c r="H29" s="64" t="s">
        <v>473</v>
      </c>
      <c r="I29" s="61">
        <v>2021</v>
      </c>
      <c r="J29" s="65" t="str">
        <f t="shared" si="4"/>
        <v>MNG-091-KR</v>
      </c>
    </row>
    <row r="30" spans="1:10">
      <c r="A30" s="61" t="s">
        <v>474</v>
      </c>
      <c r="B30" s="39">
        <v>45580</v>
      </c>
      <c r="C30" s="61" t="s">
        <v>475</v>
      </c>
      <c r="D30" s="54" t="str">
        <f t="shared" si="3"/>
        <v>IK-10-D</v>
      </c>
      <c r="E30" s="6"/>
      <c r="F30" s="6"/>
      <c r="G30" s="45" t="s">
        <v>476</v>
      </c>
      <c r="H30" s="64" t="s">
        <v>477</v>
      </c>
      <c r="I30" s="61">
        <v>2023</v>
      </c>
      <c r="J30" s="65" t="str">
        <f t="shared" si="4"/>
        <v>PSY-725-KR</v>
      </c>
    </row>
    <row r="31" spans="1:10">
      <c r="A31" s="61" t="s">
        <v>478</v>
      </c>
      <c r="B31" s="39">
        <v>45618</v>
      </c>
      <c r="C31" s="61" t="s">
        <v>467</v>
      </c>
      <c r="D31" s="54" t="str">
        <f t="shared" si="3"/>
        <v>WD-11-E</v>
      </c>
      <c r="E31" s="6"/>
      <c r="F31" s="6"/>
      <c r="G31" s="45" t="s">
        <v>480</v>
      </c>
      <c r="H31" s="64" t="s">
        <v>481</v>
      </c>
      <c r="I31" s="61">
        <v>2024</v>
      </c>
      <c r="J31" s="65" t="str">
        <f t="shared" si="4"/>
        <v>NOV-264-KR</v>
      </c>
    </row>
    <row r="32" spans="1:10">
      <c r="A32" s="61" t="s">
        <v>482</v>
      </c>
      <c r="B32" s="39">
        <v>45636</v>
      </c>
      <c r="C32" s="61" t="s">
        <v>463</v>
      </c>
      <c r="D32" s="54" t="str">
        <f t="shared" si="3"/>
        <v>OD-12-W</v>
      </c>
      <c r="E32" s="6"/>
      <c r="F32" s="6"/>
      <c r="G32" s="45" t="s">
        <v>484</v>
      </c>
      <c r="H32" s="64" t="s">
        <v>485</v>
      </c>
      <c r="I32" s="61">
        <v>2022</v>
      </c>
      <c r="J32" s="65" t="str">
        <f t="shared" si="4"/>
        <v>LAN-183-KR</v>
      </c>
    </row>
    <row r="33" spans="1:10">
      <c r="A33" s="61" t="s">
        <v>486</v>
      </c>
      <c r="B33" s="39">
        <v>45538</v>
      </c>
      <c r="C33" s="61" t="s">
        <v>487</v>
      </c>
      <c r="D33" s="54" t="str">
        <f t="shared" si="3"/>
        <v>UF-9-H</v>
      </c>
      <c r="E33" s="6"/>
      <c r="F33" s="6"/>
      <c r="G33" s="45" t="s">
        <v>488</v>
      </c>
      <c r="H33" s="64" t="s">
        <v>469</v>
      </c>
      <c r="I33" s="61">
        <v>2021</v>
      </c>
      <c r="J33" s="65" t="str">
        <f t="shared" si="4"/>
        <v>LAN-184-KR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6"/>
  <sheetViews>
    <sheetView workbookViewId="0"/>
  </sheetViews>
  <sheetFormatPr defaultRowHeight="16.5"/>
  <cols>
    <col min="3" max="3" width="11.875" bestFit="1" customWidth="1"/>
    <col min="6" max="6" width="1.625" customWidth="1"/>
    <col min="8" max="8" width="11" bestFit="1" customWidth="1"/>
    <col min="9" max="9" width="13.75" bestFit="1" customWidth="1"/>
    <col min="10" max="10" width="11" bestFit="1" customWidth="1"/>
  </cols>
  <sheetData>
    <row r="1" spans="1:11">
      <c r="A1" s="10" t="s">
        <v>2</v>
      </c>
      <c r="B1" s="11" t="s">
        <v>490</v>
      </c>
      <c r="C1" s="10"/>
      <c r="D1" s="10"/>
      <c r="E1" s="10"/>
      <c r="F1" s="10"/>
      <c r="G1" s="10" t="s">
        <v>4</v>
      </c>
      <c r="H1" s="26"/>
      <c r="I1" s="26"/>
      <c r="J1" s="26"/>
      <c r="K1" s="10"/>
    </row>
    <row r="2" spans="1:11">
      <c r="A2" s="61" t="s">
        <v>319</v>
      </c>
      <c r="B2" s="61" t="s">
        <v>114</v>
      </c>
      <c r="C2" s="61" t="s">
        <v>111</v>
      </c>
      <c r="D2" s="61" t="s">
        <v>218</v>
      </c>
      <c r="E2" s="86" t="s">
        <v>264</v>
      </c>
      <c r="F2" s="10"/>
      <c r="G2" s="61" t="s">
        <v>491</v>
      </c>
      <c r="H2" s="61" t="s">
        <v>492</v>
      </c>
      <c r="I2" s="61" t="s">
        <v>493</v>
      </c>
      <c r="J2" s="86" t="s">
        <v>494</v>
      </c>
      <c r="K2" s="10"/>
    </row>
    <row r="3" spans="1:11">
      <c r="A3" s="61">
        <v>1</v>
      </c>
      <c r="B3" s="61" t="s">
        <v>495</v>
      </c>
      <c r="C3" s="61" t="s">
        <v>125</v>
      </c>
      <c r="D3" s="61">
        <v>78</v>
      </c>
      <c r="E3" s="54"/>
      <c r="F3" s="10"/>
      <c r="G3" s="61" t="s">
        <v>496</v>
      </c>
      <c r="H3" s="61" t="s">
        <v>497</v>
      </c>
      <c r="I3" s="61" t="s">
        <v>498</v>
      </c>
      <c r="J3" s="54"/>
      <c r="K3" s="10"/>
    </row>
    <row r="4" spans="1:11">
      <c r="A4" s="61">
        <v>1</v>
      </c>
      <c r="B4" s="61" t="s">
        <v>499</v>
      </c>
      <c r="C4" s="61" t="s">
        <v>120</v>
      </c>
      <c r="D4" s="61">
        <v>86</v>
      </c>
      <c r="E4" s="54"/>
      <c r="F4" s="10"/>
      <c r="G4" s="61" t="s">
        <v>500</v>
      </c>
      <c r="H4" s="61" t="s">
        <v>501</v>
      </c>
      <c r="I4" s="61" t="s">
        <v>502</v>
      </c>
      <c r="J4" s="54"/>
      <c r="K4" s="10"/>
    </row>
    <row r="5" spans="1:11">
      <c r="A5" s="61">
        <v>2</v>
      </c>
      <c r="B5" s="61" t="s">
        <v>512</v>
      </c>
      <c r="C5" s="61" t="s">
        <v>125</v>
      </c>
      <c r="D5" s="61">
        <v>82</v>
      </c>
      <c r="E5" s="54"/>
      <c r="F5" s="10"/>
      <c r="G5" s="61" t="s">
        <v>503</v>
      </c>
      <c r="H5" s="61" t="s">
        <v>504</v>
      </c>
      <c r="I5" s="61" t="s">
        <v>505</v>
      </c>
      <c r="J5" s="54"/>
      <c r="K5" s="10"/>
    </row>
    <row r="6" spans="1:11">
      <c r="A6" s="61">
        <v>2</v>
      </c>
      <c r="B6" s="61" t="s">
        <v>516</v>
      </c>
      <c r="C6" s="61" t="s">
        <v>120</v>
      </c>
      <c r="D6" s="61">
        <v>94</v>
      </c>
      <c r="E6" s="54"/>
      <c r="F6" s="10"/>
      <c r="G6" s="61" t="s">
        <v>506</v>
      </c>
      <c r="H6" s="61" t="s">
        <v>507</v>
      </c>
      <c r="I6" s="61" t="s">
        <v>508</v>
      </c>
      <c r="J6" s="54"/>
      <c r="K6" s="10"/>
    </row>
    <row r="7" spans="1:11">
      <c r="A7" s="61">
        <v>3</v>
      </c>
      <c r="B7" s="61" t="s">
        <v>523</v>
      </c>
      <c r="C7" s="61" t="s">
        <v>120</v>
      </c>
      <c r="D7" s="61">
        <v>93</v>
      </c>
      <c r="E7" s="54"/>
      <c r="F7" s="10"/>
      <c r="G7" s="61" t="s">
        <v>509</v>
      </c>
      <c r="H7" s="61" t="s">
        <v>510</v>
      </c>
      <c r="I7" s="61" t="s">
        <v>511</v>
      </c>
      <c r="J7" s="54"/>
      <c r="K7" s="10"/>
    </row>
    <row r="8" spans="1:11">
      <c r="A8" s="61">
        <v>3</v>
      </c>
      <c r="B8" s="61" t="s">
        <v>524</v>
      </c>
      <c r="C8" s="61" t="s">
        <v>120</v>
      </c>
      <c r="D8" s="61">
        <v>87</v>
      </c>
      <c r="E8" s="54"/>
      <c r="F8" s="10"/>
      <c r="G8" s="61" t="s">
        <v>513</v>
      </c>
      <c r="H8" s="61" t="s">
        <v>514</v>
      </c>
      <c r="I8" s="61" t="s">
        <v>515</v>
      </c>
      <c r="J8" s="54"/>
      <c r="K8" s="10"/>
    </row>
    <row r="9" spans="1:11">
      <c r="A9" s="10"/>
      <c r="B9" s="10"/>
      <c r="C9" s="10"/>
      <c r="D9" s="10"/>
      <c r="E9" s="10"/>
      <c r="F9" s="10"/>
      <c r="G9" s="61" t="s">
        <v>517</v>
      </c>
      <c r="H9" s="61" t="s">
        <v>518</v>
      </c>
      <c r="I9" s="61" t="s">
        <v>519</v>
      </c>
      <c r="J9" s="54"/>
      <c r="K9" s="10"/>
    </row>
    <row r="10" spans="1:11">
      <c r="A10" s="10" t="s">
        <v>49</v>
      </c>
      <c r="B10" s="11" t="s">
        <v>533</v>
      </c>
      <c r="C10" s="10"/>
      <c r="D10" s="10"/>
      <c r="E10" s="10"/>
      <c r="F10" s="10"/>
      <c r="G10" s="61" t="s">
        <v>520</v>
      </c>
      <c r="H10" s="61" t="s">
        <v>521</v>
      </c>
      <c r="I10" s="61" t="s">
        <v>522</v>
      </c>
      <c r="J10" s="54"/>
      <c r="K10" s="10"/>
    </row>
    <row r="11" spans="1:11">
      <c r="A11" s="61" t="s">
        <v>57</v>
      </c>
      <c r="B11" s="61" t="s">
        <v>13</v>
      </c>
      <c r="C11" s="61" t="s">
        <v>14</v>
      </c>
      <c r="D11" s="86" t="s">
        <v>264</v>
      </c>
      <c r="E11" s="10"/>
      <c r="F11" s="10"/>
      <c r="G11" s="26"/>
      <c r="H11" s="26"/>
      <c r="I11" s="26"/>
      <c r="J11" s="26"/>
      <c r="K11" s="10"/>
    </row>
    <row r="12" spans="1:11">
      <c r="A12" s="61" t="s">
        <v>536</v>
      </c>
      <c r="B12" s="87">
        <v>642</v>
      </c>
      <c r="C12" s="87">
        <v>8025000</v>
      </c>
      <c r="D12" s="54"/>
      <c r="E12" s="10"/>
      <c r="F12" s="10"/>
      <c r="G12" s="61" t="s">
        <v>525</v>
      </c>
      <c r="H12" s="61" t="s">
        <v>526</v>
      </c>
      <c r="I12" s="61" t="s">
        <v>527</v>
      </c>
      <c r="J12" s="61" t="s">
        <v>528</v>
      </c>
      <c r="K12" s="10"/>
    </row>
    <row r="13" spans="1:11">
      <c r="A13" s="61" t="s">
        <v>538</v>
      </c>
      <c r="B13" s="87">
        <v>241</v>
      </c>
      <c r="C13" s="87">
        <v>3012500</v>
      </c>
      <c r="D13" s="54"/>
      <c r="E13" s="10"/>
      <c r="F13" s="10"/>
      <c r="G13" s="61" t="s">
        <v>529</v>
      </c>
      <c r="H13" s="61" t="s">
        <v>530</v>
      </c>
      <c r="I13" s="61" t="s">
        <v>531</v>
      </c>
      <c r="J13" s="61" t="s">
        <v>532</v>
      </c>
      <c r="K13" s="10"/>
    </row>
    <row r="14" spans="1:11">
      <c r="A14" s="61" t="s">
        <v>540</v>
      </c>
      <c r="B14" s="87">
        <v>289</v>
      </c>
      <c r="C14" s="87">
        <v>3612500</v>
      </c>
      <c r="D14" s="54"/>
      <c r="E14" s="10"/>
      <c r="F14" s="10"/>
      <c r="G14" s="10"/>
      <c r="H14" s="10"/>
      <c r="I14" s="10"/>
      <c r="J14" s="10"/>
      <c r="K14" s="10"/>
    </row>
    <row r="15" spans="1:11">
      <c r="A15" s="61" t="s">
        <v>542</v>
      </c>
      <c r="B15" s="87">
        <v>685</v>
      </c>
      <c r="C15" s="87">
        <v>8562500</v>
      </c>
      <c r="D15" s="54"/>
      <c r="E15" s="10"/>
      <c r="F15" s="10"/>
      <c r="G15" s="10" t="s">
        <v>51</v>
      </c>
      <c r="H15" s="26"/>
      <c r="I15" s="26"/>
      <c r="J15" s="26"/>
      <c r="K15" s="26"/>
    </row>
    <row r="16" spans="1:11">
      <c r="A16" s="61" t="s">
        <v>544</v>
      </c>
      <c r="B16" s="87">
        <v>917</v>
      </c>
      <c r="C16" s="87">
        <v>11462500</v>
      </c>
      <c r="D16" s="54"/>
      <c r="E16" s="10"/>
      <c r="F16" s="10"/>
      <c r="G16" s="61" t="s">
        <v>216</v>
      </c>
      <c r="H16" s="64" t="s">
        <v>534</v>
      </c>
      <c r="I16" s="64" t="s">
        <v>535</v>
      </c>
      <c r="J16" s="61" t="s">
        <v>118</v>
      </c>
      <c r="K16" s="86" t="s">
        <v>218</v>
      </c>
    </row>
    <row r="17" spans="1:11">
      <c r="A17" s="61" t="s">
        <v>546</v>
      </c>
      <c r="B17" s="87">
        <v>862</v>
      </c>
      <c r="C17" s="87">
        <v>10775000</v>
      </c>
      <c r="D17" s="54"/>
      <c r="E17" s="10"/>
      <c r="F17" s="10"/>
      <c r="G17" s="61" t="s">
        <v>537</v>
      </c>
      <c r="H17" s="64">
        <v>82</v>
      </c>
      <c r="I17" s="64">
        <v>94</v>
      </c>
      <c r="J17" s="61">
        <f t="shared" ref="J17:J24" si="0">SUM(H17:I17)</f>
        <v>176</v>
      </c>
      <c r="K17" s="54"/>
    </row>
    <row r="18" spans="1:11">
      <c r="E18" s="10"/>
      <c r="F18" s="10"/>
      <c r="G18" s="61" t="s">
        <v>539</v>
      </c>
      <c r="H18" s="64">
        <v>63</v>
      </c>
      <c r="I18" s="64">
        <v>83</v>
      </c>
      <c r="J18" s="61">
        <f t="shared" si="0"/>
        <v>146</v>
      </c>
      <c r="K18" s="54"/>
    </row>
    <row r="19" spans="1:11">
      <c r="A19" s="4" t="s">
        <v>106</v>
      </c>
      <c r="F19" s="10"/>
      <c r="G19" s="61" t="s">
        <v>541</v>
      </c>
      <c r="H19" s="64">
        <v>76</v>
      </c>
      <c r="I19" s="64">
        <v>86</v>
      </c>
      <c r="J19" s="61">
        <f t="shared" si="0"/>
        <v>162</v>
      </c>
      <c r="K19" s="54"/>
    </row>
    <row r="20" spans="1:11">
      <c r="A20" s="68" t="s">
        <v>608</v>
      </c>
      <c r="B20" s="68" t="s">
        <v>609</v>
      </c>
      <c r="C20" s="68" t="s">
        <v>618</v>
      </c>
      <c r="D20" s="86" t="s">
        <v>607</v>
      </c>
      <c r="F20" s="10"/>
      <c r="G20" s="61" t="s">
        <v>543</v>
      </c>
      <c r="H20" s="64">
        <v>62</v>
      </c>
      <c r="I20" s="64">
        <v>88</v>
      </c>
      <c r="J20" s="61">
        <f t="shared" si="0"/>
        <v>150</v>
      </c>
      <c r="K20" s="54"/>
    </row>
    <row r="21" spans="1:11">
      <c r="A21" s="68" t="s">
        <v>610</v>
      </c>
      <c r="B21" s="68" t="s">
        <v>614</v>
      </c>
      <c r="C21" s="93">
        <v>45780</v>
      </c>
      <c r="D21" s="68"/>
      <c r="F21" s="10"/>
      <c r="G21" s="61" t="s">
        <v>545</v>
      </c>
      <c r="H21" s="64">
        <v>92</v>
      </c>
      <c r="I21" s="64">
        <v>96</v>
      </c>
      <c r="J21" s="61">
        <f t="shared" si="0"/>
        <v>188</v>
      </c>
      <c r="K21" s="54"/>
    </row>
    <row r="22" spans="1:11">
      <c r="A22" s="68" t="s">
        <v>611</v>
      </c>
      <c r="B22" s="68" t="s">
        <v>615</v>
      </c>
      <c r="C22" s="93">
        <v>45845</v>
      </c>
      <c r="D22" s="68"/>
      <c r="F22" s="10"/>
      <c r="G22" s="61" t="s">
        <v>547</v>
      </c>
      <c r="H22" s="64">
        <v>85</v>
      </c>
      <c r="I22" s="64">
        <v>80</v>
      </c>
      <c r="J22" s="61">
        <f t="shared" si="0"/>
        <v>165</v>
      </c>
      <c r="K22" s="54"/>
    </row>
    <row r="23" spans="1:11">
      <c r="A23" s="68" t="s">
        <v>612</v>
      </c>
      <c r="B23" s="68" t="s">
        <v>616</v>
      </c>
      <c r="C23" s="93">
        <v>45940</v>
      </c>
      <c r="D23" s="68"/>
      <c r="F23" s="10"/>
      <c r="G23" s="61" t="s">
        <v>548</v>
      </c>
      <c r="H23" s="64">
        <v>62</v>
      </c>
      <c r="I23" s="64">
        <v>77</v>
      </c>
      <c r="J23" s="61">
        <f t="shared" si="0"/>
        <v>139</v>
      </c>
      <c r="K23" s="54"/>
    </row>
    <row r="24" spans="1:11">
      <c r="A24" s="68" t="s">
        <v>613</v>
      </c>
      <c r="B24" s="68" t="s">
        <v>617</v>
      </c>
      <c r="C24" s="93">
        <v>45972</v>
      </c>
      <c r="D24" s="68"/>
      <c r="F24" s="10"/>
      <c r="G24" s="61" t="s">
        <v>549</v>
      </c>
      <c r="H24" s="64">
        <v>73</v>
      </c>
      <c r="I24" s="64">
        <v>68</v>
      </c>
      <c r="J24" s="61">
        <f t="shared" si="0"/>
        <v>141</v>
      </c>
      <c r="K24" s="54"/>
    </row>
    <row r="25" spans="1:11">
      <c r="F25" s="10"/>
      <c r="G25" s="10"/>
      <c r="H25" s="10"/>
      <c r="I25" s="10"/>
      <c r="J25" s="10"/>
      <c r="K25" s="10"/>
    </row>
    <row r="26" spans="1:11">
      <c r="F26" s="10"/>
      <c r="G26" s="10"/>
      <c r="H26" s="10"/>
      <c r="I26" s="10"/>
      <c r="J26" s="10"/>
      <c r="K26" s="10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6"/>
  <sheetViews>
    <sheetView workbookViewId="0"/>
  </sheetViews>
  <sheetFormatPr defaultRowHeight="16.5"/>
  <cols>
    <col min="3" max="3" width="11.875" bestFit="1" customWidth="1"/>
    <col min="6" max="6" width="1.625" customWidth="1"/>
    <col min="8" max="8" width="11" bestFit="1" customWidth="1"/>
    <col min="9" max="9" width="13.75" bestFit="1" customWidth="1"/>
    <col min="10" max="10" width="11" bestFit="1" customWidth="1"/>
  </cols>
  <sheetData>
    <row r="1" spans="1:11">
      <c r="A1" s="10" t="s">
        <v>2</v>
      </c>
      <c r="B1" s="11" t="s">
        <v>490</v>
      </c>
      <c r="C1" s="10"/>
      <c r="D1" s="10"/>
      <c r="E1" s="10"/>
      <c r="F1" s="10"/>
      <c r="G1" s="10" t="s">
        <v>4</v>
      </c>
      <c r="H1" s="26"/>
      <c r="I1" s="26"/>
      <c r="J1" s="26"/>
      <c r="K1" s="10"/>
    </row>
    <row r="2" spans="1:11">
      <c r="A2" s="46" t="s">
        <v>319</v>
      </c>
      <c r="B2" s="46" t="s">
        <v>114</v>
      </c>
      <c r="C2" s="46" t="s">
        <v>111</v>
      </c>
      <c r="D2" s="46" t="s">
        <v>218</v>
      </c>
      <c r="E2" s="50" t="s">
        <v>264</v>
      </c>
      <c r="F2" s="10"/>
      <c r="G2" s="46" t="s">
        <v>491</v>
      </c>
      <c r="H2" s="46" t="s">
        <v>492</v>
      </c>
      <c r="I2" s="46" t="s">
        <v>493</v>
      </c>
      <c r="J2" s="50" t="s">
        <v>494</v>
      </c>
      <c r="K2" s="10"/>
    </row>
    <row r="3" spans="1:11">
      <c r="A3" s="46">
        <v>1</v>
      </c>
      <c r="B3" s="46" t="s">
        <v>495</v>
      </c>
      <c r="C3" s="46" t="s">
        <v>125</v>
      </c>
      <c r="D3" s="46">
        <v>78</v>
      </c>
      <c r="E3" s="54" t="str">
        <f t="shared" ref="E3:E8" si="0">IFERROR(CHOOSE(_xlfn.RANK.EQ(D3,$D$3:$D$8),"대상","금상","은상","동상"),"")</f>
        <v/>
      </c>
      <c r="F3" s="10"/>
      <c r="G3" s="46" t="s">
        <v>496</v>
      </c>
      <c r="H3" s="46" t="s">
        <v>497</v>
      </c>
      <c r="I3" s="46" t="s">
        <v>498</v>
      </c>
      <c r="J3" s="54" t="str">
        <f>IFERROR(HLOOKUP(LEFT(G3,1),$H$12:$J$13,2,FALSE),"코드오류")</f>
        <v>멀티미디어</v>
      </c>
      <c r="K3" s="10"/>
    </row>
    <row r="4" spans="1:11">
      <c r="A4" s="46">
        <v>1</v>
      </c>
      <c r="B4" s="46" t="s">
        <v>499</v>
      </c>
      <c r="C4" s="46" t="s">
        <v>120</v>
      </c>
      <c r="D4" s="46">
        <v>86</v>
      </c>
      <c r="E4" s="54" t="str">
        <f t="shared" si="0"/>
        <v>동상</v>
      </c>
      <c r="F4" s="10"/>
      <c r="G4" s="46" t="s">
        <v>500</v>
      </c>
      <c r="H4" s="46" t="s">
        <v>501</v>
      </c>
      <c r="I4" s="46" t="s">
        <v>502</v>
      </c>
      <c r="J4" s="54" t="str">
        <f t="shared" ref="J4:J10" si="1">IFERROR(HLOOKUP(LEFT(G4,1),$H$12:$J$13,2,FALSE),"코드오류")</f>
        <v>네트워크</v>
      </c>
      <c r="K4" s="10"/>
    </row>
    <row r="5" spans="1:11">
      <c r="A5" s="46">
        <v>2</v>
      </c>
      <c r="B5" s="46" t="s">
        <v>512</v>
      </c>
      <c r="C5" s="46" t="s">
        <v>125</v>
      </c>
      <c r="D5" s="46">
        <v>82</v>
      </c>
      <c r="E5" s="54" t="str">
        <f t="shared" si="0"/>
        <v/>
      </c>
      <c r="F5" s="10"/>
      <c r="G5" s="46" t="s">
        <v>503</v>
      </c>
      <c r="H5" s="46" t="s">
        <v>504</v>
      </c>
      <c r="I5" s="46" t="s">
        <v>505</v>
      </c>
      <c r="J5" s="54" t="str">
        <f t="shared" si="1"/>
        <v>소프트웨어</v>
      </c>
      <c r="K5" s="10"/>
    </row>
    <row r="6" spans="1:11">
      <c r="A6" s="46">
        <v>2</v>
      </c>
      <c r="B6" s="46" t="s">
        <v>516</v>
      </c>
      <c r="C6" s="46" t="s">
        <v>120</v>
      </c>
      <c r="D6" s="46">
        <v>94</v>
      </c>
      <c r="E6" s="54" t="str">
        <f t="shared" si="0"/>
        <v>대상</v>
      </c>
      <c r="F6" s="10"/>
      <c r="G6" s="46" t="s">
        <v>506</v>
      </c>
      <c r="H6" s="46" t="s">
        <v>507</v>
      </c>
      <c r="I6" s="46" t="s">
        <v>508</v>
      </c>
      <c r="J6" s="54" t="str">
        <f t="shared" si="1"/>
        <v>멀티미디어</v>
      </c>
      <c r="K6" s="10"/>
    </row>
    <row r="7" spans="1:11">
      <c r="A7" s="46">
        <v>3</v>
      </c>
      <c r="B7" s="46" t="s">
        <v>523</v>
      </c>
      <c r="C7" s="46" t="s">
        <v>120</v>
      </c>
      <c r="D7" s="46">
        <v>93</v>
      </c>
      <c r="E7" s="54" t="str">
        <f t="shared" si="0"/>
        <v>금상</v>
      </c>
      <c r="F7" s="10"/>
      <c r="G7" s="46" t="s">
        <v>509</v>
      </c>
      <c r="H7" s="46" t="s">
        <v>510</v>
      </c>
      <c r="I7" s="46" t="s">
        <v>511</v>
      </c>
      <c r="J7" s="54" t="str">
        <f t="shared" si="1"/>
        <v>소프트웨어</v>
      </c>
      <c r="K7" s="10"/>
    </row>
    <row r="8" spans="1:11">
      <c r="A8" s="46">
        <v>3</v>
      </c>
      <c r="B8" s="46" t="s">
        <v>524</v>
      </c>
      <c r="C8" s="46" t="s">
        <v>120</v>
      </c>
      <c r="D8" s="46">
        <v>87</v>
      </c>
      <c r="E8" s="54" t="str">
        <f t="shared" si="0"/>
        <v>은상</v>
      </c>
      <c r="F8" s="10"/>
      <c r="G8" s="46" t="s">
        <v>513</v>
      </c>
      <c r="H8" s="46" t="s">
        <v>514</v>
      </c>
      <c r="I8" s="46" t="s">
        <v>515</v>
      </c>
      <c r="J8" s="54" t="str">
        <f t="shared" si="1"/>
        <v>네트워크</v>
      </c>
      <c r="K8" s="10"/>
    </row>
    <row r="9" spans="1:11">
      <c r="A9" s="10"/>
      <c r="B9" s="10"/>
      <c r="C9" s="10"/>
      <c r="D9" s="10"/>
      <c r="E9" s="10"/>
      <c r="F9" s="10"/>
      <c r="G9" s="46" t="s">
        <v>517</v>
      </c>
      <c r="H9" s="46" t="s">
        <v>518</v>
      </c>
      <c r="I9" s="46" t="s">
        <v>519</v>
      </c>
      <c r="J9" s="54" t="str">
        <f t="shared" si="1"/>
        <v>멀티미디어</v>
      </c>
      <c r="K9" s="10"/>
    </row>
    <row r="10" spans="1:11">
      <c r="A10" s="10" t="s">
        <v>49</v>
      </c>
      <c r="B10" s="11" t="s">
        <v>533</v>
      </c>
      <c r="C10" s="10"/>
      <c r="D10" s="10"/>
      <c r="E10" s="10"/>
      <c r="F10" s="10"/>
      <c r="G10" s="46" t="s">
        <v>520</v>
      </c>
      <c r="H10" s="46" t="s">
        <v>521</v>
      </c>
      <c r="I10" s="46" t="s">
        <v>522</v>
      </c>
      <c r="J10" s="54" t="str">
        <f t="shared" si="1"/>
        <v>코드오류</v>
      </c>
      <c r="K10" s="10"/>
    </row>
    <row r="11" spans="1:11">
      <c r="A11" s="46" t="s">
        <v>57</v>
      </c>
      <c r="B11" s="46" t="s">
        <v>13</v>
      </c>
      <c r="C11" s="46" t="s">
        <v>14</v>
      </c>
      <c r="D11" s="50" t="s">
        <v>264</v>
      </c>
      <c r="E11" s="10"/>
      <c r="F11" s="10"/>
      <c r="G11" s="26"/>
      <c r="H11" s="26"/>
      <c r="I11" s="26"/>
      <c r="J11" s="26"/>
      <c r="K11" s="10"/>
    </row>
    <row r="12" spans="1:11">
      <c r="A12" s="46" t="s">
        <v>536</v>
      </c>
      <c r="B12" s="47">
        <v>642</v>
      </c>
      <c r="C12" s="47">
        <v>8025000</v>
      </c>
      <c r="D12" s="54" t="str">
        <f t="shared" ref="D12:D17" si="2">IF(C12&gt;=LARGE($C$12:$C$17,5),"재생산","생산중단")</f>
        <v>재생산</v>
      </c>
      <c r="E12" s="10"/>
      <c r="F12" s="10"/>
      <c r="G12" s="46" t="s">
        <v>525</v>
      </c>
      <c r="H12" s="46" t="s">
        <v>526</v>
      </c>
      <c r="I12" s="46" t="s">
        <v>527</v>
      </c>
      <c r="J12" s="46" t="s">
        <v>528</v>
      </c>
      <c r="K12" s="10"/>
    </row>
    <row r="13" spans="1:11">
      <c r="A13" s="46" t="s">
        <v>538</v>
      </c>
      <c r="B13" s="47">
        <v>241</v>
      </c>
      <c r="C13" s="47">
        <v>3012500</v>
      </c>
      <c r="D13" s="54" t="str">
        <f t="shared" si="2"/>
        <v>생산중단</v>
      </c>
      <c r="E13" s="10"/>
      <c r="F13" s="10"/>
      <c r="G13" s="46" t="s">
        <v>529</v>
      </c>
      <c r="H13" s="46" t="s">
        <v>530</v>
      </c>
      <c r="I13" s="46" t="s">
        <v>531</v>
      </c>
      <c r="J13" s="46" t="s">
        <v>532</v>
      </c>
      <c r="K13" s="10"/>
    </row>
    <row r="14" spans="1:11">
      <c r="A14" s="46" t="s">
        <v>540</v>
      </c>
      <c r="B14" s="47">
        <v>289</v>
      </c>
      <c r="C14" s="47">
        <v>3612500</v>
      </c>
      <c r="D14" s="54" t="str">
        <f t="shared" si="2"/>
        <v>재생산</v>
      </c>
      <c r="E14" s="10"/>
      <c r="F14" s="10"/>
      <c r="G14" s="10"/>
      <c r="H14" s="10"/>
      <c r="I14" s="10"/>
      <c r="J14" s="10"/>
      <c r="K14" s="10"/>
    </row>
    <row r="15" spans="1:11">
      <c r="A15" s="46" t="s">
        <v>542</v>
      </c>
      <c r="B15" s="47">
        <v>685</v>
      </c>
      <c r="C15" s="47">
        <v>8562500</v>
      </c>
      <c r="D15" s="54" t="str">
        <f t="shared" si="2"/>
        <v>재생산</v>
      </c>
      <c r="E15" s="10"/>
      <c r="F15" s="10"/>
      <c r="G15" s="10" t="s">
        <v>51</v>
      </c>
      <c r="H15" s="26"/>
      <c r="I15" s="26"/>
      <c r="J15" s="26"/>
      <c r="K15" s="26"/>
    </row>
    <row r="16" spans="1:11">
      <c r="A16" s="46" t="s">
        <v>544</v>
      </c>
      <c r="B16" s="47">
        <v>917</v>
      </c>
      <c r="C16" s="47">
        <v>11462500</v>
      </c>
      <c r="D16" s="54" t="str">
        <f t="shared" si="2"/>
        <v>재생산</v>
      </c>
      <c r="E16" s="10"/>
      <c r="F16" s="10"/>
      <c r="G16" s="46" t="s">
        <v>216</v>
      </c>
      <c r="H16" s="48" t="s">
        <v>534</v>
      </c>
      <c r="I16" s="48" t="s">
        <v>535</v>
      </c>
      <c r="J16" s="46" t="s">
        <v>118</v>
      </c>
      <c r="K16" s="50" t="s">
        <v>218</v>
      </c>
    </row>
    <row r="17" spans="1:11">
      <c r="A17" s="46" t="s">
        <v>546</v>
      </c>
      <c r="B17" s="47">
        <v>862</v>
      </c>
      <c r="C17" s="47">
        <v>10775000</v>
      </c>
      <c r="D17" s="54" t="str">
        <f t="shared" si="2"/>
        <v>재생산</v>
      </c>
      <c r="E17" s="10"/>
      <c r="F17" s="10"/>
      <c r="G17" s="46" t="s">
        <v>537</v>
      </c>
      <c r="H17" s="48">
        <v>82</v>
      </c>
      <c r="I17" s="48">
        <v>94</v>
      </c>
      <c r="J17" s="46">
        <f t="shared" ref="J17:J24" si="3">SUM(H17:I17)</f>
        <v>176</v>
      </c>
      <c r="K17" s="54" t="str" cm="1">
        <f t="array" ref="K17">_xlfn.IFS(J17=MAX($J$17:$J$24),"최고점수",J17=MIN($J$17:$J$24),"최저점수",TRUE,"")</f>
        <v/>
      </c>
    </row>
    <row r="18" spans="1:11">
      <c r="E18" s="10"/>
      <c r="F18" s="10"/>
      <c r="G18" s="46" t="s">
        <v>539</v>
      </c>
      <c r="H18" s="48">
        <v>63</v>
      </c>
      <c r="I18" s="48">
        <v>83</v>
      </c>
      <c r="J18" s="46">
        <f t="shared" si="3"/>
        <v>146</v>
      </c>
      <c r="K18" s="54" t="str" cm="1">
        <f t="array" ref="K18">_xlfn.IFS(J18=MAX($J$17:$J$24),"최고점수",J18=MIN($J$17:$J$24),"최저점수",TRUE,"")</f>
        <v/>
      </c>
    </row>
    <row r="19" spans="1:11">
      <c r="A19" s="4" t="s">
        <v>106</v>
      </c>
      <c r="F19" s="10"/>
      <c r="G19" s="46" t="s">
        <v>541</v>
      </c>
      <c r="H19" s="48">
        <v>76</v>
      </c>
      <c r="I19" s="48">
        <v>86</v>
      </c>
      <c r="J19" s="46">
        <f t="shared" si="3"/>
        <v>162</v>
      </c>
      <c r="K19" s="54" t="str" cm="1">
        <f t="array" ref="K19">_xlfn.IFS(J19=MAX($J$17:$J$24),"최고점수",J19=MIN($J$17:$J$24),"최저점수",TRUE,"")</f>
        <v/>
      </c>
    </row>
    <row r="20" spans="1:11">
      <c r="A20" s="68" t="s">
        <v>608</v>
      </c>
      <c r="B20" s="68" t="s">
        <v>609</v>
      </c>
      <c r="C20" s="68" t="s">
        <v>618</v>
      </c>
      <c r="D20" s="86" t="s">
        <v>607</v>
      </c>
      <c r="F20" s="10"/>
      <c r="G20" s="46" t="s">
        <v>543</v>
      </c>
      <c r="H20" s="48">
        <v>62</v>
      </c>
      <c r="I20" s="48">
        <v>88</v>
      </c>
      <c r="J20" s="46">
        <f t="shared" si="3"/>
        <v>150</v>
      </c>
      <c r="K20" s="54" t="str" cm="1">
        <f t="array" ref="K20">_xlfn.IFS(J20=MAX($J$17:$J$24),"최고점수",J20=MIN($J$17:$J$24),"최저점수",TRUE,"")</f>
        <v/>
      </c>
    </row>
    <row r="21" spans="1:11">
      <c r="A21" s="68" t="s">
        <v>610</v>
      </c>
      <c r="B21" s="68" t="s">
        <v>614</v>
      </c>
      <c r="C21" s="93">
        <v>45780</v>
      </c>
      <c r="D21" s="68" t="str">
        <f>IF(OR(MONTH(C21)=5,MONTH(C21)=10),"발송","")</f>
        <v>발송</v>
      </c>
      <c r="F21" s="10"/>
      <c r="G21" s="46" t="s">
        <v>545</v>
      </c>
      <c r="H21" s="48">
        <v>92</v>
      </c>
      <c r="I21" s="48">
        <v>96</v>
      </c>
      <c r="J21" s="46">
        <f t="shared" si="3"/>
        <v>188</v>
      </c>
      <c r="K21" s="54" t="str" cm="1">
        <f t="array" ref="K21">_xlfn.IFS(J21=MAX($J$17:$J$24),"최고점수",J21=MIN($J$17:$J$24),"최저점수",TRUE,"")</f>
        <v>최고점수</v>
      </c>
    </row>
    <row r="22" spans="1:11">
      <c r="A22" s="68" t="s">
        <v>611</v>
      </c>
      <c r="B22" s="68" t="s">
        <v>615</v>
      </c>
      <c r="C22" s="93">
        <v>45845</v>
      </c>
      <c r="D22" s="68" t="str">
        <f t="shared" ref="D22:D24" si="4">IF(OR(MONTH(C22)=5,MONTH(C22)=10),"발송","")</f>
        <v/>
      </c>
      <c r="F22" s="10"/>
      <c r="G22" s="46" t="s">
        <v>547</v>
      </c>
      <c r="H22" s="48">
        <v>85</v>
      </c>
      <c r="I22" s="48">
        <v>80</v>
      </c>
      <c r="J22" s="46">
        <f t="shared" si="3"/>
        <v>165</v>
      </c>
      <c r="K22" s="54" t="str" cm="1">
        <f t="array" ref="K22">_xlfn.IFS(J22=MAX($J$17:$J$24),"최고점수",J22=MIN($J$17:$J$24),"최저점수",TRUE,"")</f>
        <v/>
      </c>
    </row>
    <row r="23" spans="1:11">
      <c r="A23" s="68" t="s">
        <v>612</v>
      </c>
      <c r="B23" s="68" t="s">
        <v>616</v>
      </c>
      <c r="C23" s="93">
        <v>45940</v>
      </c>
      <c r="D23" s="68" t="str">
        <f t="shared" si="4"/>
        <v>발송</v>
      </c>
      <c r="F23" s="10"/>
      <c r="G23" s="46" t="s">
        <v>548</v>
      </c>
      <c r="H23" s="48">
        <v>62</v>
      </c>
      <c r="I23" s="48">
        <v>77</v>
      </c>
      <c r="J23" s="46">
        <f t="shared" si="3"/>
        <v>139</v>
      </c>
      <c r="K23" s="54" t="str" cm="1">
        <f t="array" ref="K23">_xlfn.IFS(J23=MAX($J$17:$J$24),"최고점수",J23=MIN($J$17:$J$24),"최저점수",TRUE,"")</f>
        <v>최저점수</v>
      </c>
    </row>
    <row r="24" spans="1:11">
      <c r="A24" s="68" t="s">
        <v>613</v>
      </c>
      <c r="B24" s="68" t="s">
        <v>617</v>
      </c>
      <c r="C24" s="93">
        <v>45972</v>
      </c>
      <c r="D24" s="68" t="str">
        <f t="shared" si="4"/>
        <v/>
      </c>
      <c r="F24" s="10"/>
      <c r="G24" s="46" t="s">
        <v>549</v>
      </c>
      <c r="H24" s="48">
        <v>73</v>
      </c>
      <c r="I24" s="48">
        <v>68</v>
      </c>
      <c r="J24" s="46">
        <f t="shared" si="3"/>
        <v>141</v>
      </c>
      <c r="K24" s="54" t="str" cm="1">
        <f t="array" ref="K24">_xlfn.IFS(J24=MAX($J$17:$J$24),"최고점수",J24=MIN($J$17:$J$24),"최저점수",TRUE,"")</f>
        <v/>
      </c>
    </row>
    <row r="25" spans="1:11">
      <c r="F25" s="10"/>
      <c r="G25" s="10"/>
      <c r="H25" s="10"/>
      <c r="I25" s="10"/>
      <c r="J25" s="10"/>
      <c r="K25" s="10"/>
    </row>
    <row r="26" spans="1:11">
      <c r="F26" s="10"/>
      <c r="G26" s="10"/>
      <c r="H26" s="10"/>
      <c r="I26" s="10"/>
      <c r="J26" s="10"/>
      <c r="K26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데이터베이스</vt:lpstr>
      <vt:lpstr>데이터베이스(결과)</vt:lpstr>
      <vt:lpstr>수학삼각</vt:lpstr>
      <vt:lpstr>수학삼각(결과)</vt:lpstr>
      <vt:lpstr>통계</vt:lpstr>
      <vt:lpstr>통계(결과)</vt:lpstr>
      <vt:lpstr>찾기참조</vt:lpstr>
      <vt:lpstr>찾기참조(결과)</vt:lpstr>
      <vt:lpstr>날짜</vt:lpstr>
      <vt:lpstr>날짜(결과)</vt:lpstr>
      <vt:lpstr>텍스트</vt:lpstr>
      <vt:lpstr>텍스트(결과)</vt:lpstr>
      <vt:lpstr>논리</vt:lpstr>
      <vt:lpstr>논리(결과)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2020-04-05T12:37:38Z</dcterms:created>
  <dcterms:modified xsi:type="dcterms:W3CDTF">2024-09-04T04:06:16Z</dcterms:modified>
</cp:coreProperties>
</file>